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7FF1320F-B63B-4A1C-8F82-B389FADF70AD}" xr6:coauthVersionLast="47" xr6:coauthVersionMax="47" xr10:uidLastSave="{00000000-0000-0000-0000-000000000000}"/>
  <bookViews>
    <workbookView xWindow="-120" yWindow="-120" windowWidth="38640" windowHeight="21240" tabRatio="515" activeTab="1"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'!$A$1:$G$47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R422" i="78"/>
  <c r="S422" i="78"/>
  <c r="T422" i="78"/>
  <c r="U422" i="78"/>
  <c r="R423" i="78"/>
  <c r="S423" i="78"/>
  <c r="T423" i="78"/>
  <c r="U423" i="78"/>
  <c r="R424" i="78"/>
  <c r="S424" i="78"/>
  <c r="T424" i="78"/>
  <c r="U424" i="78"/>
  <c r="R425" i="78"/>
  <c r="S425" i="78"/>
  <c r="T425" i="78"/>
  <c r="U425" i="78"/>
  <c r="R426" i="78"/>
  <c r="S426" i="78"/>
  <c r="T426" i="78"/>
  <c r="U426" i="78"/>
  <c r="R427" i="78"/>
  <c r="S427" i="78"/>
  <c r="T427" i="78"/>
  <c r="U427" i="78"/>
  <c r="R428" i="78"/>
  <c r="S428" i="78"/>
  <c r="T428" i="78"/>
  <c r="U428" i="78"/>
  <c r="R429" i="78"/>
  <c r="S429" i="78"/>
  <c r="T429" i="78"/>
  <c r="U429" i="78"/>
  <c r="R430" i="78"/>
  <c r="S430" i="78"/>
  <c r="T430" i="78"/>
  <c r="U430" i="78"/>
  <c r="R431" i="78"/>
  <c r="S431" i="78"/>
  <c r="T431" i="78"/>
  <c r="U431" i="78"/>
  <c r="R432" i="78"/>
  <c r="S432" i="78"/>
  <c r="T432" i="78"/>
  <c r="U432" i="78"/>
  <c r="R433" i="78"/>
  <c r="S433" i="78"/>
  <c r="T433" i="78"/>
  <c r="U433" i="78"/>
  <c r="R434" i="78"/>
  <c r="S434" i="78"/>
  <c r="T434" i="78"/>
  <c r="U434" i="78"/>
  <c r="R435" i="78"/>
  <c r="S435" i="78"/>
  <c r="T435" i="78"/>
  <c r="U435" i="78"/>
  <c r="R436" i="78"/>
  <c r="S436" i="78"/>
  <c r="T436" i="78"/>
  <c r="U436" i="78"/>
  <c r="R437" i="78"/>
  <c r="S437" i="78"/>
  <c r="T437" i="78"/>
  <c r="U437" i="78"/>
  <c r="U4" i="78" l="1"/>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<sst xmlns="http://schemas.openxmlformats.org/spreadsheetml/2006/main" count="1670" uniqueCount="940">
  <si>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</si>
  <si>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</si>
  <si>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</si>
  <si>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</si>
  <si>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</si>
  <si>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</si>
  <si>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</si>
  <si>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</si>
  <si>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</si>
  <si>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</si>
  <si>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</si>
  <si>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</si>
  <si>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</si>
  <si>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</si>
  <si>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</si>
  <si>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</si>
  <si>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</si>
  <si>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</si>
  <si>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</si>
  <si>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</si>
  <si>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</si>
  <si>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</si>
  <si>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</si>
  <si>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</si>
  <si>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</si>
  <si>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</si>
  <si>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</si>
  <si>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</si>
  <si>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</si>
  <si>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</si>
  <si>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</si>
  <si>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</si>
  <si>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</si>
  <si>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</si>
  <si>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</si>
  <si>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</si>
  <si>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</si>
  <si>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</si>
  <si>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</si>
  <si>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</si>
  <si>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</si>
  <si>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</si>
  <si>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</si>
  <si>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</si>
  <si>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</si>
  <si>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</si>
  <si>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</si>
  <si>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</si>
  <si>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</si>
  <si>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</si>
  <si>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</si>
  <si>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</si>
  <si>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</si>
  <si>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</si>
  <si>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</si>
  <si>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</si>
  <si>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</si>
  <si>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</si>
  <si>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</si>
  <si>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</si>
  <si>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</si>
  <si>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</si>
  <si>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</si>
  <si>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</si>
  <si>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</si>
  <si>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</si>
  <si>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</si>
  <si>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</si>
  <si>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</si>
  <si>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</si>
  <si>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</si>
  <si>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</si>
  <si>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</si>
  <si>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</si>
  <si>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</si>
  <si>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</si>
  <si>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</si>
  <si>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</si>
  <si>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</si>
  <si>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</si>
  <si>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</si>
  <si>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</si>
  <si>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</si>
  <si>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</si>
  <si>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</si>
  <si>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</si>
  <si>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</si>
  <si>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</si>
  <si>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</si>
  <si>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</si>
  <si>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</si>
  <si>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</si>
  <si>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</si>
  <si>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</si>
  <si>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</si>
  <si>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</si>
  <si>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</si>
  <si>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</si>
  <si>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</si>
  <si>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</si>
  <si>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</si>
  <si>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</si>
  <si>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</si>
  <si>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</si>
  <si>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</si>
  <si>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</si>
  <si>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</si>
  <si>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</si>
  <si>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</si>
  <si>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</si>
  <si>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</si>
  <si>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</si>
  <si>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</si>
  <si>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</si>
  <si>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</si>
  <si>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</si>
  <si>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</si>
  <si>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</si>
  <si>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</si>
  <si>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</si>
  <si>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</si>
  <si>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</si>
  <si>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</si>
  <si>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</si>
  <si>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</si>
  <si>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</si>
  <si>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</si>
  <si>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</si>
  <si>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</si>
  <si>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</si>
  <si>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</si>
  <si>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</si>
  <si>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</si>
  <si>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</si>
  <si>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</si>
  <si>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</si>
  <si>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</si>
  <si>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</si>
  <si>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</si>
  <si>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</si>
  <si>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</si>
  <si>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</si>
  <si>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</si>
  <si>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</si>
  <si>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</si>
  <si>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</si>
  <si>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</si>
  <si>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</si>
  <si>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</si>
  <si>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</si>
  <si>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</si>
  <si>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</si>
  <si>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</si>
  <si>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</si>
  <si>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</si>
  <si>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</si>
  <si>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</si>
  <si>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</si>
  <si>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</si>
  <si>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</si>
  <si>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</si>
  <si>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</si>
  <si>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</si>
  <si>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</si>
  <si>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</si>
  <si>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</si>
  <si>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</si>
  <si>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</si>
  <si>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</si>
  <si>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</si>
  <si>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</si>
  <si>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</si>
  <si>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</si>
  <si>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</si>
  <si>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</si>
  <si>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</si>
  <si>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</si>
  <si>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</si>
  <si>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</si>
  <si>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</si>
  <si>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</si>
  <si>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</si>
  <si>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</si>
  <si>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</si>
  <si>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</si>
  <si>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</si>
  <si>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</si>
  <si>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</si>
  <si>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</si>
  <si>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</si>
  <si>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</si>
  <si>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</si>
  <si>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</si>
  <si>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</si>
  <si>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</si>
  <si>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</si>
  <si>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</si>
  <si>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</si>
  <si>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</si>
  <si>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</si>
  <si>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</si>
  <si>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</si>
  <si>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</si>
  <si>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</si>
  <si>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</si>
  <si>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</si>
  <si>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</si>
  <si>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</si>
  <si>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</si>
  <si>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</si>
  <si>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</si>
  <si>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</si>
  <si>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</si>
  <si>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</si>
  <si>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</si>
  <si>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</si>
  <si>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</si>
  <si>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</si>
  <si>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</si>
  <si>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</si>
  <si>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</si>
  <si>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</si>
  <si>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</si>
  <si>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</si>
  <si>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</si>
  <si>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</si>
  <si>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</si>
  <si>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</si>
  <si>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</si>
  <si>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</si>
  <si>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</si>
  <si>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</si>
  <si>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</si>
  <si>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</si>
  <si>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</si>
  <si>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</si>
  <si>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</si>
  <si>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</si>
  <si>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</si>
  <si>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</si>
  <si>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</si>
  <si>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</si>
  <si>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</si>
  <si>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</si>
  <si>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</si>
  <si>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</si>
  <si>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</si>
  <si>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</si>
  <si>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</si>
  <si>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</si>
  <si>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</si>
  <si>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</si>
  <si>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</si>
  <si>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</si>
  <si>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</si>
  <si>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</si>
  <si>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</si>
  <si>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</si>
  <si>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</si>
  <si>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</si>
  <si>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</si>
  <si>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</si>
  <si>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</si>
  <si>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</si>
  <si>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</si>
  <si>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</si>
  <si>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</si>
  <si>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</si>
  <si>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</si>
  <si>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</si>
  <si>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</si>
  <si>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</si>
  <si>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</si>
  <si>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</si>
  <si>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</si>
  <si>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</si>
  <si>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</si>
  <si>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</si>
  <si>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</si>
  <si>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</si>
  <si>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</si>
  <si>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</si>
  <si>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</si>
  <si>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</si>
  <si>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</si>
  <si>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</si>
  <si>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</si>
  <si>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</si>
  <si>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</si>
  <si>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</si>
  <si>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</si>
  <si>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</si>
  <si>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</si>
  <si>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</si>
  <si>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</si>
  <si>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</si>
  <si>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</si>
  <si>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</si>
  <si>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</si>
  <si>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</si>
  <si>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</si>
  <si>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</si>
  <si>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</si>
  <si>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</si>
  <si>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</si>
  <si>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</si>
  <si>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</si>
  <si>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</si>
  <si>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</si>
  <si>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</si>
  <si>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</si>
  <si>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</si>
  <si>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</si>
  <si>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</si>
  <si>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</si>
  <si>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</si>
  <si>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</si>
  <si>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</si>
  <si>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</si>
  <si>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</si>
  <si>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</si>
  <si>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</si>
  <si>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</si>
  <si>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</si>
  <si>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</si>
  <si>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</si>
  <si>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</si>
  <si>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</si>
  <si>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</si>
  <si>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</si>
  <si>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</si>
  <si>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</si>
  <si>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</si>
  <si>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</si>
  <si>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</si>
  <si>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</si>
  <si>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</si>
  <si>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</si>
  <si>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</si>
  <si>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</si>
  <si>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</si>
  <si>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</si>
  <si>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</si>
  <si>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</si>
  <si>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</si>
  <si>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</si>
  <si>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</si>
  <si>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</si>
  <si>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</si>
  <si>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</si>
  <si>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</si>
  <si>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</si>
  <si>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</si>
  <si>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</si>
  <si>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</si>
  <si>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</si>
  <si>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</si>
  <si>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</si>
  <si>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</si>
  <si>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</si>
  <si>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</si>
  <si>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</si>
  <si>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</si>
  <si>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</si>
  <si>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</si>
  <si>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</si>
  <si>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</si>
  <si>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</si>
  <si>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</si>
  <si>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</si>
  <si>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</si>
  <si>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</si>
  <si>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</si>
  <si>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</si>
  <si>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</si>
  <si>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</si>
  <si>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</si>
  <si>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</si>
  <si>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</si>
  <si>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</si>
  <si>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</si>
  <si>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</si>
  <si>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</si>
  <si>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</si>
  <si>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</si>
  <si>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</si>
  <si>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</si>
  <si>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</si>
  <si>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</si>
  <si>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</si>
  <si>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</si>
  <si>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</si>
  <si>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</si>
  <si>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</si>
  <si>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</si>
  <si>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</si>
  <si>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</si>
  <si>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</si>
  <si>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</si>
  <si>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</si>
  <si>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</si>
  <si>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</si>
  <si>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</si>
  <si>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</si>
  <si>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</si>
  <si>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</si>
  <si>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</si>
  <si>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</si>
  <si>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</si>
  <si>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</si>
  <si>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</si>
  <si>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</si>
  <si>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</si>
  <si>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</si>
  <si>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</si>
  <si>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</si>
  <si>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</si>
  <si>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</si>
  <si>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</si>
  <si>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</si>
  <si>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</si>
  <si>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</si>
  <si>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</si>
  <si>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</si>
  <si>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</si>
  <si>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</si>
  <si>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</si>
  <si>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</si>
  <si>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</si>
  <si>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rFont val="Arial"/>
        <family val="2"/>
      </rPr>
      <t>PVN</t>
    </r>
    <r>
      <rPr>
        <sz val="10"/>
        <rFont val="Arial"/>
        <family val="2"/>
      </rPr>
      <t xml:space="preserve">
Administración por contrato
Jefatura zonal Áncash
Ing.Henry Richard Silva Rimey - Jefe zonal
Correo: hsilva@pvn.gob.pe</t>
    </r>
  </si>
  <si>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</si>
  <si>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</si>
  <si>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</si>
  <si>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</si>
  <si>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</si>
  <si>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</si>
  <si>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</si>
  <si>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</si>
  <si>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</si>
  <si>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</si>
  <si>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</si>
  <si>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</si>
  <si>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</si>
  <si>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</si>
  <si>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</si>
  <si>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</si>
  <si>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</si>
  <si>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</si>
  <si>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</si>
  <si>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</si>
  <si>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</si>
  <si>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</si>
  <si>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</si>
  <si>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</si>
  <si>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</si>
  <si>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</si>
  <si>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</si>
  <si>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</si>
  <si>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</si>
  <si>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</si>
  <si>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</si>
  <si>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</si>
  <si>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</si>
  <si>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</si>
  <si>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</si>
  <si>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</si>
  <si>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</si>
  <si>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</si>
  <si>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</si>
  <si>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</si>
  <si>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</si>
  <si>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</si>
  <si>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</si>
  <si>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</si>
  <si>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</si>
  <si>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</si>
  <si>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</si>
  <si>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</si>
  <si>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</si>
  <si>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</si>
  <si>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</si>
  <si>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</si>
  <si>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</si>
  <si>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</si>
  <si>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</si>
  <si>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</si>
  <si>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</si>
  <si>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</si>
  <si>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</si>
  <si>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</si>
  <si>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</si>
  <si>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</si>
  <si>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</si>
  <si>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</si>
  <si>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</si>
  <si>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</si>
  <si>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</si>
  <si>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</si>
  <si>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</si>
  <si>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</si>
  <si>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</si>
  <si>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</si>
  <si>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</si>
  <si>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</si>
  <si>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</si>
  <si>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</si>
  <si>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</si>
  <si>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</si>
  <si>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</si>
  <si>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</si>
  <si>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</si>
  <si>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</si>
  <si>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</si>
  <si>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</si>
  <si>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</si>
  <si>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</si>
  <si>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</si>
  <si>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</si>
  <si>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</si>
  <si>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</si>
  <si>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</si>
  <si>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</si>
  <si>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</si>
  <si>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</si>
  <si>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</si>
  <si>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</si>
  <si>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</si>
  <si>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</si>
  <si>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</si>
  <si>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</si>
  <si>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</si>
  <si>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</si>
  <si>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</si>
  <si>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</si>
  <si>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</si>
  <si>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</si>
  <si>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</si>
  <si>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</si>
  <si>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</si>
  <si>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</si>
  <si>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</si>
  <si>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</si>
  <si>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</si>
  <si>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</si>
  <si>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</si>
  <si>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</si>
  <si>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</si>
  <si>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</si>
  <si>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</si>
  <si>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</si>
  <si>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t>Maquinaria de PVN
01 Cargador frontal
01 Camión volquete
01 Retroexcavadora</t>
  </si>
  <si>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</si>
  <si>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</si>
  <si>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</si>
  <si>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</si>
  <si>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</si>
  <si>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</si>
  <si>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</si>
  <si>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</si>
  <si>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</si>
  <si>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</si>
  <si>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</si>
  <si>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</si>
  <si>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</si>
  <si>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</si>
  <si>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</si>
  <si>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</si>
  <si>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</si>
  <si>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</si>
  <si>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</si>
  <si>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</si>
  <si>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</si>
  <si>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</si>
  <si>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</si>
  <si>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</si>
  <si>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</si>
  <si>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</si>
  <si>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</si>
  <si>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</si>
  <si>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</si>
  <si>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</si>
  <si>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</si>
  <si>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</si>
  <si>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</si>
  <si>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</si>
  <si>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</si>
  <si>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</si>
  <si>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</si>
  <si>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</si>
  <si>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</si>
  <si>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</si>
  <si>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</si>
  <si>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</si>
  <si>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</si>
  <si>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</si>
  <si>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</si>
  <si>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</si>
  <si>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</si>
  <si>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</si>
  <si>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</si>
  <si>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</si>
  <si>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</si>
  <si>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</si>
  <si>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</si>
  <si>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</si>
  <si>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</si>
  <si>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</si>
  <si>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</si>
  <si>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</si>
  <si>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</si>
  <si>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</si>
  <si>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</si>
  <si>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</si>
  <si>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</si>
  <si>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</si>
  <si>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</si>
  <si>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</si>
  <si>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</si>
  <si>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</si>
  <si>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</si>
  <si>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</si>
  <si>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</si>
  <si>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</si>
  <si>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</si>
  <si>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</si>
  <si>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</si>
  <si>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</si>
  <si>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</si>
  <si>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</si>
  <si>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</si>
  <si>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</si>
  <si>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</si>
  <si>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</si>
  <si>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</si>
  <si>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</si>
  <si>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</si>
  <si>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</si>
  <si>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</si>
  <si>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</si>
  <si>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</si>
  <si>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</si>
  <si>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</si>
  <si>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</si>
  <si>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</si>
  <si>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</si>
  <si>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</si>
  <si>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</si>
  <si>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</si>
  <si>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</si>
  <si>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</si>
  <si>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</si>
  <si>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</si>
  <si>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</si>
  <si>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</si>
  <si>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</si>
  <si>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</si>
  <si>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</si>
  <si>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</si>
  <si>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</si>
  <si>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</si>
  <si>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</si>
  <si>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</si>
  <si>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</si>
  <si>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</si>
  <si>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</si>
  <si>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</si>
  <si>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</si>
  <si>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</si>
  <si>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</si>
  <si>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</si>
  <si>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</si>
  <si>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</si>
  <si>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</si>
  <si>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</si>
  <si>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</si>
  <si>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</si>
  <si>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</si>
  <si>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</si>
  <si>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</si>
  <si>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</si>
  <si>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</si>
  <si>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</si>
  <si>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</si>
  <si>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</si>
  <si>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</si>
  <si>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</si>
  <si>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</si>
  <si>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</si>
  <si>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</si>
  <si>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</si>
  <si>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</si>
  <si>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</si>
  <si>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</si>
  <si>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</si>
  <si>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</si>
  <si>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</si>
  <si>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</si>
  <si>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</si>
  <si>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</si>
  <si>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</si>
  <si>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</si>
  <si>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</si>
  <si>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</si>
  <si>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</si>
  <si>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</si>
  <si>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</si>
  <si>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</si>
  <si>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</si>
  <si>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</si>
  <si>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</si>
  <si>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</si>
  <si>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</si>
  <si>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Maquinaria del Contratista Contrucción y Adminitración S.A( Casa Constructores)
01 Cargador frontal
01 Camión volquete</t>
  </si>
  <si>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</si>
  <si>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</si>
  <si>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</si>
  <si>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</si>
  <si>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</si>
  <si>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</si>
  <si>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</si>
  <si>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</si>
  <si>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</si>
  <si>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</si>
  <si>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</si>
  <si>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</si>
  <si>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</si>
  <si>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</si>
  <si>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</si>
  <si>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</si>
  <si>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</si>
  <si>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</si>
  <si>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</si>
  <si>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</si>
  <si>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t>VIALES-005467</t>
  </si>
  <si>
    <r>
      <rPr>
        <b/>
        <sz val="10"/>
        <color theme="1"/>
        <rFont val="Arial"/>
        <family val="2"/>
      </rPr>
      <t>Ayacucho</t>
    </r>
    <r>
      <rPr>
        <sz val="10"/>
        <color theme="1"/>
        <rFont val="Arial"/>
        <family val="2"/>
      </rPr>
      <t xml:space="preserve">
Parinacochas / Coracora</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</si>
  <si>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Huallhua Km 141+000 - Km 141+040</t>
    </r>
  </si>
  <si>
    <r>
      <rPr>
        <b/>
        <sz val="10"/>
        <rFont val="Arial"/>
        <family val="2"/>
      </rPr>
      <t xml:space="preserve">PVN
</t>
    </r>
    <r>
      <rPr>
        <sz val="10"/>
        <rFont val="Arial"/>
        <family val="2"/>
      </rPr>
      <t>Administración por contrato
Jefatura zonal Ica
Ing. Vladimir Rodriguez Bendayan - Jefe zonal Correo:Vrodriguez@pvn.gob.pe</t>
    </r>
  </si>
  <si>
    <t>Maquinaria del Contratista Conservador Consorcio Vial Puquio</t>
  </si>
  <si>
    <t>VIALES-005468</t>
  </si>
  <si>
    <t>Coishco</t>
  </si>
  <si>
    <r>
      <rPr>
        <b/>
        <sz val="10"/>
        <color theme="1"/>
        <rFont val="Arial"/>
        <family val="2"/>
      </rPr>
      <t>Arequipa</t>
    </r>
    <r>
      <rPr>
        <sz val="10"/>
        <color theme="1"/>
        <rFont val="Arial"/>
        <family val="2"/>
      </rPr>
      <t xml:space="preserve">
Caravelí / Quicacha</t>
    </r>
  </si>
  <si>
    <r>
      <t xml:space="preserve">Red Vial Nacional: PE-32,
Tramo: </t>
    </r>
    <r>
      <rPr>
        <sz val="10"/>
        <rFont val="Arial"/>
        <family val="2"/>
      </rPr>
      <t xml:space="preserve">Quicacha - Dv. Pausa,
</t>
    </r>
    <r>
      <rPr>
        <b/>
        <sz val="10"/>
        <rFont val="Arial"/>
        <family val="2"/>
      </rPr>
      <t xml:space="preserve">Sector: </t>
    </r>
    <r>
      <rPr>
        <sz val="10"/>
        <rFont val="Arial"/>
        <family val="2"/>
      </rPr>
      <t>Tierras Blancas Km 63+200 - Km 63+400</t>
    </r>
  </si>
  <si>
    <r>
      <t xml:space="preserve">Red Vial Nacional: PE-1SI,
Tramo: </t>
    </r>
    <r>
      <rPr>
        <sz val="10"/>
        <rFont val="Arial"/>
        <family val="2"/>
      </rPr>
      <t>Jaqui -</t>
    </r>
    <r>
      <rPr>
        <b/>
        <sz val="10"/>
        <rFont val="Arial"/>
        <family val="2"/>
      </rPr>
      <t xml:space="preserve"> </t>
    </r>
    <r>
      <rPr>
        <sz val="10"/>
        <rFont val="Arial"/>
        <family val="2"/>
      </rPr>
      <t xml:space="preserve">Piedra Blanca,
</t>
    </r>
    <r>
      <rPr>
        <b/>
        <sz val="10"/>
        <rFont val="Arial"/>
        <family val="2"/>
      </rPr>
      <t xml:space="preserve">Sector: </t>
    </r>
    <r>
      <rPr>
        <sz val="10"/>
        <rFont val="Arial"/>
        <family val="2"/>
      </rPr>
      <t>Pueblo Nuevo Km 91+100 - Km 91+140</t>
    </r>
  </si>
  <si>
    <r>
      <t xml:space="preserve">Red Vial Nacional: PE-32,
Tramo: </t>
    </r>
    <r>
      <rPr>
        <sz val="10"/>
        <rFont val="Arial"/>
        <family val="2"/>
      </rPr>
      <t xml:space="preserve">Chaviña - Puquio,
</t>
    </r>
    <r>
      <rPr>
        <b/>
        <sz val="10"/>
        <rFont val="Arial"/>
        <family val="2"/>
      </rPr>
      <t xml:space="preserve">Sector: </t>
    </r>
    <r>
      <rPr>
        <sz val="10"/>
        <rFont val="Arial"/>
        <family val="2"/>
      </rPr>
      <t>Chilques Km 286+130 - Km 286+150</t>
    </r>
  </si>
  <si>
    <t>VIALES-005469</t>
  </si>
  <si>
    <r>
      <rPr>
        <b/>
        <sz val="10"/>
        <color theme="1"/>
        <rFont val="Arial"/>
        <family val="2"/>
      </rPr>
      <t>Ayacucho</t>
    </r>
    <r>
      <rPr>
        <sz val="10"/>
        <color theme="1"/>
        <rFont val="Arial"/>
        <family val="2"/>
      </rPr>
      <t xml:space="preserve">
Parinacochas / Pullo</t>
    </r>
  </si>
  <si>
    <t>VIALES-005470</t>
  </si>
  <si>
    <r>
      <rPr>
        <b/>
        <sz val="10"/>
        <color theme="1"/>
        <rFont val="Arial"/>
        <family val="2"/>
      </rPr>
      <t>Ayacucho</t>
    </r>
    <r>
      <rPr>
        <sz val="10"/>
        <color theme="1"/>
        <rFont val="Arial"/>
        <family val="2"/>
      </rPr>
      <t xml:space="preserve">
Lucanas / Puquio</t>
    </r>
  </si>
  <si>
    <t>Maquinaria del Contratista Conservador Consorcio Vial Puquio
01 Retroexcavadora</t>
  </si>
  <si>
    <r>
      <rPr>
        <b/>
        <sz val="10"/>
        <color theme="1"/>
        <rFont val="Arial"/>
        <family val="2"/>
      </rPr>
      <t>Ayacucho</t>
    </r>
    <r>
      <rPr>
        <sz val="10"/>
        <color theme="1"/>
        <rFont val="Arial"/>
        <family val="2"/>
      </rPr>
      <t xml:space="preserve">
Parinacochas / Chumpi</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</si>
  <si>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129+830 - Km 129+850</t>
    </r>
  </si>
  <si>
    <t>Maquinaria del Contratista Conservador Consorcio Vial Puquio
01 Retroexcavadora
01 Cargador frontal
01 Camión volquete
01 Excavadora</t>
  </si>
  <si>
    <t>VIALES-005471</t>
  </si>
  <si>
    <r>
      <rPr>
        <b/>
        <sz val="10"/>
        <color theme="1"/>
        <rFont val="Arial"/>
        <family val="2"/>
      </rPr>
      <t>Cusco</t>
    </r>
    <r>
      <rPr>
        <sz val="10"/>
        <color theme="1"/>
        <rFont val="Arial"/>
        <family val="2"/>
      </rPr>
      <t xml:space="preserve">
La Convención / Huayopata</t>
    </r>
  </si>
  <si>
    <r>
      <t xml:space="preserve">Red Vial Nacional: PE-28B,
Tramo: </t>
    </r>
    <r>
      <rPr>
        <sz val="10"/>
        <rFont val="Arial"/>
        <family val="2"/>
      </rPr>
      <t xml:space="preserve">Alfamayo - Santa María,
</t>
    </r>
    <r>
      <rPr>
        <b/>
        <sz val="10"/>
        <rFont val="Arial"/>
        <family val="2"/>
      </rPr>
      <t xml:space="preserve">Sector: </t>
    </r>
    <r>
      <rPr>
        <sz val="10"/>
        <rFont val="Arial"/>
        <family val="2"/>
      </rPr>
      <t>Las Flores Km 527+150 - Km 527+185</t>
    </r>
  </si>
  <si>
    <t xml:space="preserve">Maquinaria del Contratista Conservador Consorcio Vial Santa María
</t>
  </si>
  <si>
    <t>VIALES-005472</t>
  </si>
  <si>
    <r>
      <rPr>
        <b/>
        <sz val="10"/>
        <color theme="1"/>
        <rFont val="Arial"/>
        <family val="2"/>
      </rPr>
      <t>Lima</t>
    </r>
    <r>
      <rPr>
        <sz val="10"/>
        <color theme="1"/>
        <rFont val="Arial"/>
        <family val="2"/>
      </rPr>
      <t xml:space="preserve">
Huaura / Huacho</t>
    </r>
  </si>
  <si>
    <r>
      <t xml:space="preserve">Red Vial Nacional: PE-18,
Tramo: </t>
    </r>
    <r>
      <rPr>
        <sz val="10"/>
        <rFont val="Arial"/>
        <family val="2"/>
      </rPr>
      <t xml:space="preserve">Emp. PE- 1N (Ov. Río Seco) - El Ahorcado,
</t>
    </r>
    <r>
      <rPr>
        <b/>
        <sz val="10"/>
        <rFont val="Arial"/>
        <family val="2"/>
      </rPr>
      <t xml:space="preserve">Sector: </t>
    </r>
    <r>
      <rPr>
        <sz val="10"/>
        <rFont val="Arial"/>
        <family val="2"/>
      </rPr>
      <t>Lomas de Lachay Km 7+530- Km 5+555</t>
    </r>
  </si>
  <si>
    <r>
      <rPr>
        <b/>
        <sz val="10"/>
        <rFont val="Arial"/>
        <family val="2"/>
      </rPr>
      <t>PVN</t>
    </r>
    <r>
      <rPr>
        <sz val="10"/>
        <rFont val="Arial"/>
        <family val="2"/>
      </rPr>
      <t xml:space="preserve">
Administración por contrato
Jefatura zonal Lima
Ing. Hubert Alejandro Valdivia Oroya - Jefe zonal
Correo: hvaldivia@pvn.gob.pe</t>
    </r>
  </si>
  <si>
    <t>Maquinaria del Contratista Conservador Consorcio Conservial</t>
  </si>
  <si>
    <t>VIALES-005473</t>
  </si>
  <si>
    <r>
      <rPr>
        <b/>
        <sz val="10"/>
        <color theme="1"/>
        <rFont val="Arial"/>
        <family val="2"/>
      </rPr>
      <t>Piura</t>
    </r>
    <r>
      <rPr>
        <sz val="10"/>
        <color theme="1"/>
        <rFont val="Arial"/>
        <family val="2"/>
      </rPr>
      <t xml:space="preserve">
Huancabamba / Sondorillo</t>
    </r>
  </si>
  <si>
    <r>
      <t xml:space="preserve">Red Vial Nacional: PE-3N,
Tramo: </t>
    </r>
    <r>
      <rPr>
        <sz val="10"/>
        <rFont val="Arial"/>
        <family val="2"/>
      </rPr>
      <t xml:space="preserve">Emp. PE - 3N  - Sondor,
</t>
    </r>
    <r>
      <rPr>
        <b/>
        <sz val="10"/>
        <rFont val="Arial"/>
        <family val="2"/>
      </rPr>
      <t xml:space="preserve">Sector: </t>
    </r>
    <r>
      <rPr>
        <sz val="10"/>
        <rFont val="Arial"/>
        <family val="2"/>
      </rPr>
      <t>Ovejerías Km 1763+600- Km 1763+700</t>
    </r>
  </si>
  <si>
    <t>VIALES-005474</t>
  </si>
  <si>
    <t>Amazonas
Áncash
Apurímac
Arequipa
Ayacucho
Cajamarca
Cusco
Huancavelica
Huánuco
Junín
La Libertad
Lambayeque
Lima
Loreto
Madre de Dios
Moquegua
Pasco
Piura
Puno
San Martín
Tacna
Ucayali</t>
  </si>
  <si>
    <t xml:space="preserve">Amazonas
Ayacucho
Cusco
Huancavelica
Ica
Junín
La Libertad
Lambayeque
Madre de Dios
Piura	</t>
  </si>
  <si>
    <t>Amazonas
Arequipa
Ayacucho
Cajamarca
Cusco
Huancavelica
Huánuco
Junín
Loreto
Piura</t>
  </si>
  <si>
    <t xml:space="preserve">
Amazonas
Arequipa
Ayacucho
Cajamarca
Cusco
Huánuco
Junín
Lambayeque
Loreto
Moquegua
Pasco
Piura
Tacna
Ucayali
</t>
  </si>
  <si>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125+020 - Km 125+060</t>
    </r>
  </si>
  <si>
    <t>VIALES-005475</t>
  </si>
  <si>
    <t xml:space="preserve">Maquinaria del Contratista Conservador Consorcio Vial Puquio
</t>
  </si>
  <si>
    <t>Maquinaria del Contratista Conservador Consorcio Vial Puquio 
01 Cargador frontal</t>
  </si>
  <si>
    <t xml:space="preserve">18/02/2026   </t>
  </si>
  <si>
    <t>18/02/2026</t>
  </si>
  <si>
    <r>
      <rPr>
        <b/>
        <sz val="10"/>
        <rFont val="Arial"/>
        <family val="2"/>
      </rPr>
      <t xml:space="preserve">Precipitaciones pluviales - Huaico
</t>
    </r>
    <r>
      <rPr>
        <sz val="10"/>
        <rFont val="Arial"/>
        <family val="2"/>
      </rPr>
      <t>Debido a las constantes precipitaciones pluviales e incremento del caudal en la parte alta, se produjo huaico, motivo por el cual la transitabilidad de la vía se encuentra interrumpida.
18.02.26 PVN Zonal Ica informa que el Conservador dispone con la movilización de maquinaria para recuperar la transitabilidad vehicular se precisa que la quebrada se mantiene activa por las lluvias persistentes en la parte alta del sector Pausa, lo que incrementa el riesgo de nuevos huaicos y deslizamiento de talud superior, por lo que se espera la disminución del caudal y precipitaciones para intervenir.</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</si>
  <si>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totalmente la vía.
18.02.26 PVN Zonal Ica informa que el Conservador realiza la eliminación de material de derrumbe.</t>
    </r>
  </si>
  <si>
    <r>
      <rPr>
        <b/>
        <sz val="10"/>
        <rFont val="Arial"/>
        <family val="2"/>
      </rPr>
      <t xml:space="preserve">Precipitaciones pluviales - Huaico
</t>
    </r>
    <r>
      <rPr>
        <sz val="10"/>
        <rFont val="Arial"/>
        <family val="2"/>
      </rPr>
      <t>Debido a las constantes precipitaciones pluviales y al incremento del caudal del río Chaparra, se produjo huaico, motivo por el cual la transitabilidad de la vía se encuentra interrumpida.
18.02.26 PVN Zonal Ica informa que el Conservador dispone con la movilización de maquinaria para recuperar la transitabilidad vehicular.</t>
    </r>
  </si>
  <si>
    <r>
      <rPr>
        <b/>
        <sz val="10"/>
        <rFont val="Arial"/>
        <family val="2"/>
      </rPr>
      <t>Precipitaciones pluviales - Derrumbe</t>
    </r>
    <r>
      <rPr>
        <sz val="10"/>
        <rFont val="Arial"/>
        <family val="2"/>
      </rPr>
      <t xml:space="preserve">
Debido a las precipitaciones pluviales, ocasionaron derrumbe, afectando completamente la transitabilidad.
18.02.26 PVN Zonal Lima informa que continúa con los trabajos de eliminación de material de derrumbe y arrastre en la zona afectada. Asimismo, se habilita el tránsito vehicular por media vía de manera controlada. </t>
    </r>
  </si>
  <si>
    <r>
      <rPr>
        <b/>
        <sz val="10"/>
        <rFont val="Arial"/>
        <family val="2"/>
      </rPr>
      <t>Precipitaciones pluviales - Colapso de alcantarilla</t>
    </r>
    <r>
      <rPr>
        <sz val="10"/>
        <rFont val="Arial"/>
        <family val="2"/>
      </rPr>
      <t xml:space="preserve">
Debido a las constantes precipitaciones pluviales en la zona , se produjo el desplazamiento del talud inferior de la calzada y colapso de alcantarilla, restringiendo la transitabilidad de la vía.
18.02.26 PVN Zonal Ica informa que el Conservador realiza la movilización de maquinaria y personal a la zona.</t>
    </r>
  </si>
  <si>
    <r>
      <rPr>
        <b/>
        <sz val="10"/>
        <rFont val="Arial"/>
        <family val="2"/>
      </rPr>
      <t xml:space="preserve">Precipitaciones pluviales - Huaico
</t>
    </r>
    <r>
      <rPr>
        <sz val="10"/>
        <rFont val="Arial"/>
        <family val="2"/>
      </rPr>
      <t>Debido a las constantes precipitaciones pluviales en ele sector, se produjo huaico, motivo por el cual la transitabilidad de la vía se encuentra restringida
18.02.26 PVN Zonal Piura -Tumbes informa que el Conservador realiza trabajos de señalización preventiva, limpieza de plataforma.</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</si>
  <si>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la transitabilidad de la vía.
18.02.26 PVN Zonal  Cusco -  Apurímac informa que el Conservador realiza trabajos de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</si>
  <si>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Lima informa que el Conservador realiza mantenimiento de tránsito y seguridad vial, trazo y replanteo, corte de la carpeta asfáltica y excavación del área a trabajar.</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</si>
  <si>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Ica informa que el Conservador realiza el transporte de materiales, excavación, eliminación, acomodo de roca para la construcción de muro de mampostería, así como el control del tránsito.</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</si>
  <si>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totalmente la vía.
18.02.26 PVN Zonal Ica informa que el Conservador dispone con la movilización de maquinaria para recuperar la transitabilidad vehicular.</t>
    </r>
  </si>
  <si>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18.02.26 PVN Zonal Amazonas informa que realiza las coordinaciones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</si>
  <si>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</si>
  <si>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18.02.26 PVN Zonal Lambayeque informa que el Conservador continua con los trabajos de limpieza de derrumbe, se habilitó una vía para la circulación de vehículos.</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</si>
  <si>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18.02.26 PVN Zonal Lambayeque informa que el Conservador dispone la limpieza y eliminación de derrumbe con apoyo de maquinaria.</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</si>
  <si>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18.02.26 La Concesionaria informa que realiza los trabajos de limpieza de derrumbe, a fin de recuperar la transitabilidad vehicular.</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</si>
  <si>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18.02.26 La Concesionaria informa que personal y su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</si>
  <si>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</si>
  <si>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18.02.26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</si>
  <si>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Huancavelica informa que el Conservador realiza las actividades de recuperación de la plataforma mediante la conformación de un muro seco.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</si>
  <si>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</si>
  <si>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18.02.26 PVN Zonal Lambayeque informa que el Conservador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</si>
  <si>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Lambayeque informa que el Conservador dispone la construcción de un muro ciclópeo y demás estructuras.</t>
    </r>
  </si>
  <si>
    <t>Precipitaciones pluviales - Pérdida de plataforma
Debido a las constantes precipitaciones pluviales en la zona, se produjo pérdida de plataforma, restringiendo la transitabilidad de la vía.
18.02.26 PVN Zonal Lambayeque informa que el Conservador realiza las coordinaciones y gestiones para recuperar ancho de calzada.</t>
  </si>
  <si>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18.02.26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</si>
  <si>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18.02.26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</si>
  <si>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18.02.26 PVN Zonal Junín – Pasco informa que el Conservador viene realizando los requerimientos de recursos para dar inicio a las labores de mantenimiento correspondientes.</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</si>
  <si>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pavimiento básico.
18.02.26 PVN Zonal Ayacucho informa que continúa con los trabajos de retiro de material saturado y colocación de piedra y material tipo over. habilitando la transitabilidad en un solo carril.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</si>
  <si>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18.02.26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</si>
  <si>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18.02.26 PVN Zonal VRAEM informa que el Conservador realiza los trabajos de señalización y el control de tráfico vehicular a la par se realizó el control de tráfico vehicular y realizó el control topográfico.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</si>
  <si>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18.02.26 PVN Zonal Amazonas informa que realiza los términos de referencia para la contratación de los servicios e iniciar los trabajos de recuperación de la calzada.</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</si>
  <si>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18.02.26 PVN Zonal La Libertad realiza la elaboración de términos de referencia para el proceso respectivo, dispone la recuperación de la calzada, mediante la eliminación de derrumbe masivo.</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</si>
  <si>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18.02.26 PVN Zonal Áncash informa que el Conservador realiza trabajos de excavación a nivel de plataforma a fin de recuperar el ancho seguro.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</si>
  <si>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18.02.26 PVN Zonal Ayacucho informa que dispone la recuperación de la calzada, mediante la reconformación de la plataforma.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</si>
  <si>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18.02.26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</si>
  <si>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Junín - Pasco informa que el Conservador realiza trabajos para poder dar transitabilidad con maquinaria y personal de control de tránsito.</t>
    </r>
  </si>
  <si>
    <r>
      <rPr>
        <b/>
        <sz val="10"/>
        <rFont val="Arial"/>
        <family val="2"/>
      </rPr>
      <t>Precipitaciones pluviales - Deslizamiento</t>
    </r>
    <r>
      <rPr>
        <sz val="10"/>
        <rFont val="Arial"/>
        <family val="2"/>
      </rPr>
      <t xml:space="preserve">
Debido a las constantes precipitaciones pluviales que provocaron deslizamiento, afectando parcialmente la vía.
18.02.26 La Concesionaria informa que personal y maquinaria de se encuentra en el lugar realizando la limpieza correspondiente.</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</si>
  <si>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18.02.26 PVN Zonal Junín - Pasco informa que el Conservador inicia las coordinaciones correspondientes para atender la emergencia vial.</t>
    </r>
  </si>
  <si>
    <r>
      <rPr>
        <b/>
        <sz val="10"/>
        <rFont val="Arial"/>
        <family val="2"/>
      </rPr>
      <t>Precipitaciones pluviales - Derrumbe</t>
    </r>
    <r>
      <rPr>
        <sz val="10"/>
        <rFont val="Arial"/>
        <family val="2"/>
      </rPr>
      <t xml:space="preserve">
Debido a las precipitaciones pluviales, ocasionaron derrumbe, afectando la transitabilidad.
18.02.26 PVN Zonal Áncash informa que el Conservador informa que el día de hoy continúa con la atención de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</si>
  <si>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18.02.26 La Concesionaria informa que se viene dando aviso al peaje para informar a los usuarios sobre el estado de transitabilidad.</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</si>
  <si>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18.02.26 PVN Zonal Áncash informa que dispone el reemplazo por una estructura modular. Asimismo, elabora los términos de referencia para la contratación de servicios.</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</si>
  <si>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el Conservador realiza las gestiones para la atención de la emergencia.</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</si>
  <si>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18.02.26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</si>
  <si>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18.02.26 PVN Zonal Ucayali informa que el Conservador dispone realizar el control de tránsito vehicular, alternando el pase de vehículos pesados uno a la vez.</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</si>
  <si>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18.02.26 PVN Zonal Lima informa que se encuentra en trámite la movilización de equipo mecánico propio (cargador frontal) y la solicitud de requerimientos para atender la emergencia vial</t>
    </r>
  </si>
  <si>
    <r>
      <rPr>
        <b/>
        <sz val="10"/>
        <rFont val="Arial"/>
        <family val="2"/>
      </rPr>
      <t>Precipitaciones pluviales - Derrumbe</t>
    </r>
    <r>
      <rPr>
        <sz val="10"/>
        <rFont val="Arial"/>
        <family val="2"/>
      </rPr>
      <t xml:space="preserve">
Debido a las precipitaciones pluviales, ocasionaron derrumbe, afectando completamente la transitabilidad.
18.02.26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</si>
  <si>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18.02.26 PVN Zonal Ucayali informa que el Conservador realiza el control de tránsito vehicular en turno diurno y nocturno a fin de recuperar la transitabilidad.</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</si>
  <si>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18.02.26 La Concesionaria informa que continúan los trabajos de remoción de lodo y material pétreo mediante el uso de maquinaria pesada, habilitando un carril para el pase vehicular por turnos.</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</si>
  <si>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18.02.26 La Concesionaria informa que no se pudo realizar la intervención debido a la restricción por el conflicto social con los pobladores de la zona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</si>
  <si>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18.02.26,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</si>
  <si>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18.02.26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</si>
  <si>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18.02.26 PVN Zonal Puno informa que el Conservador realiza la eliminación de material de huaico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</si>
  <si>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18.02.26 PVN Zonal Huánuco informa que el Conservador realiza los trabajos de limpieza de alcantarilla. Asimismo, se prevé el reemplazo de cuerpos de dicha estructura.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</si>
  <si>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Amazonas informa que realiza las coordinaciones y elabora los términos de referencia para la contratación de los servicios.</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</si>
  <si>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18.02.26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</si>
  <si>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18.02.26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</si>
  <si>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Lambayeque informa que el Conservador programa trabajos de encofrado y vaciado en falsa zapata.</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</si>
  <si>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18.02.26 PVN Zonal San Martín informa que el Conservador realiza trabajos de encauzamiento del río Pendencia para mitigar la erosión del estribo izquierdo y realizar defensa ribereña.</t>
    </r>
  </si>
  <si>
    <r>
      <rPr>
        <b/>
        <sz val="10"/>
        <rFont val="Arial"/>
        <family val="2"/>
      </rPr>
      <t>Precipitaciones pluviales - Derrumbe</t>
    </r>
    <r>
      <rPr>
        <sz val="10"/>
        <rFont val="Arial"/>
        <family val="2"/>
      </rPr>
      <t xml:space="preserve">
Debido a las constantes precipitaciones pluviales, se produjo derrumbe, afectando la transitabilidad de la vía.
18.02.26 PVN Zonal Junín - Pasco informa que realiza las gestiones administrativas para atender la emergencia.</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</si>
  <si>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18.02.26 PVN Zonal Puno informa que el Conservador realiza las actividades de eliminación de material, así como la conformación de la plataforma para la recuperación de la plataforma afectada.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</si>
  <si>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18.02.26 La Concesionaria informa que continúa los trabajos de limpieza de material, se ha liberado el pase con restricción a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</si>
  <si>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18.02.26 PVN Zonal Huánuco informa que continúa con apoyo de maquinaria para la atención de la emergencia vial, el tránsito se encuentra en restringido.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</si>
  <si>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Tacna - Moquegua informa que el Conservador ejecuta trabajos de extracción de cantera y accesos, por ello se dispone la recuperación de calzada.</t>
    </r>
  </si>
  <si>
    <r>
      <rPr>
        <b/>
        <sz val="10"/>
        <rFont val="Arial"/>
        <family val="2"/>
      </rPr>
      <t>Precipitaciones pluviales - Deslizamiento</t>
    </r>
    <r>
      <rPr>
        <sz val="10"/>
        <rFont val="Arial"/>
        <family val="2"/>
      </rPr>
      <t xml:space="preserve">
Debido a las constantes precipitaciones pluviales que provocaron deslizamiento, afectando la vía totalmente.
18.02.26 La Concesionaria informa que personal y maquinaria de se encuentra en el lugar realizando la limpieza correspondiente</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</si>
  <si>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18.02.26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</si>
  <si>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18.02.26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</si>
  <si>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18.02.26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</si>
  <si>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18.02.26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</si>
  <si>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</si>
  <si>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el Conservador realiza los trabajos de señalización preventiva y excavación para la colocación de muro de bolsacreto.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</si>
  <si>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18.02.26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</si>
  <si>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18.02.26 PVN Zonal Cusco - Apurímac informa que el Conservador realiza actividades de señalización vial, control de tráfico, movilización de equipos hacia el punto de la emergencia vial, trabajos de habilitación de acceso y espacio para acopio de rocas.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</si>
  <si>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</si>
  <si>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18.02.26 PVN Zonal Cusco - Apurímac informa que realiza las coordinaciones y gestiones para la atención de la emergencia vial.</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</si>
  <si>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18.02.26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</si>
  <si>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Tacna - Moquegua informa que proyecta intervención inmediata enrocado en un total de 25m2.</t>
    </r>
  </si>
  <si>
    <t>Precipitaciones pluviales - Pérdida de plataforma
Debido a las constantes precipitaciones pluviales y crecida del río en el sector, se produjo pérdida de plataforma, afectando totalmente la vía.
18.02.26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</si>
  <si>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Ahuellamiento</t>
    </r>
    <r>
      <rPr>
        <sz val="10"/>
        <rFont val="Arial"/>
        <family val="2"/>
      </rPr>
      <t xml:space="preserve">
Debido a las precipitaciones pluviales, se produjo ahuellamiento en la vía afectando la transitabilidad.
18.02.26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</si>
  <si>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18.02.26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</si>
  <si>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18.02.26 PVN Zonal Junín - Pasco informa que el Conservador realiza trámites administrativos para contratar lo servicios.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</si>
  <si>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18.02.26 PVN Zonal Áncash informa que realiza las actividades de encauzamiento de agua, pedraplenes, extracción de material para pedraplenes, control de tránsito, transporte de personal y vigilancia.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</si>
  <si>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Cajamarca informa que el Conservador plantea la conformación de un muro ciclópeo y un emboquillado de salida.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</si>
  <si>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18.02.26 PVN Zonal Tacna - Moquegua informa que realiza las coordinaciones para la contratación de pyme, la misma que se encargará de la eliminación de material de derrumbe.</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</si>
  <si>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18.02.26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</si>
  <si>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</si>
  <si>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18.02.26 PVN Zonal Ica informa que realiza las coordinaciones y actividades de recuperación de niveles de plataforma. Asimismo, dispone la recuperación de la calzada.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</si>
  <si>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18.02.26 PVN Zonal Huánuco informa que continúa con la limpieza de derrumbe con apoyo de maquinaria, se habilitó un sentido de la vía para que transiten los vehículos.</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</si>
  <si>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18.02.26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</si>
  <si>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</si>
  <si>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Lima informa que se realiza trabajos de reconformación de talud inferior.</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</si>
  <si>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18.02.26 PVN Zonal Cusco - Apurímac informa que elabora la certificación presupuesta para asignación de maquinaria y atención de la emergencia vial. Se da pase por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</si>
  <si>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18.02.26 PVN Zonal Cusco - Apurímac informa que el Conservador inicia las coordinaciones para realizar la limpieza de derrumbe.</t>
    </r>
  </si>
  <si>
    <r>
      <rPr>
        <b/>
        <sz val="10"/>
        <rFont val="Arial"/>
        <family val="2"/>
      </rPr>
      <t>Precipitaciones pluviales - Derrumbe</t>
    </r>
    <r>
      <rPr>
        <sz val="10"/>
        <rFont val="Arial"/>
        <family val="2"/>
      </rPr>
      <t xml:space="preserve">
Debido a las precipitaciones pluviales, se produjo derrumbe en la vía afectando la transitabilidad vehicular.
18.02.26 PVN Zonal Junín - Pasco informó que el Conservador inicia los trabajos de limpieza de derrumbe a fin de recuperar la transitabilidad vehicular.</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</si>
  <si>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18.02.26 PVN Zonal Piura - Tumbes informa que el Conservador realiza las actividades de control de tráfico, nivelación de plataforma.</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</si>
  <si>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18.02.26 PVN Zonal Huánuco informa que realiza trabajos de carguío de rocas, asimismo se viene acopiando las rocas cerca al sector crítico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</si>
  <si>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18.02.26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</si>
  <si>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18.02.26 PVN Zonal Junín - Pasco informó que el Conservador iniciará los trabajos correspondientes para atender la emergencia vial.</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</si>
  <si>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18.02.26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</si>
  <si>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18.02.26 PVN Zonal Arequipa informa que monitorea el sector afectado.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</si>
  <si>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18.02.26 PVN Zonal Ucayali informa que el Conservador realiza trabajos de recuperación de plataforma, mediante el corte de talud superior para ensanche, extracción y carguío de rocas.</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</si>
  <si>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18.02.26 PVN Zonal Junín - Pasco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</si>
  <si>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18.02.26 PVN Zonal Tacna - Moquegua informa que inicia las coordinaciones para la contratación de servicios destinados a la eliminación de derrumbe y limpieza de calzada.</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</si>
  <si>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18.02.26 PVN Zonal Junín - Pasco informa que realiza la elaboración de los términos de referencia para la contratación de los diversos servicios.</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</si>
  <si>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18.02.26 La Concesionaria informa que habilita el pase, restringido y alternado, para vehículos livianos y pesados.
Ruta Alterna: Al momento no existe ruta alterna.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</si>
  <si>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18.02.26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</si>
  <si>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18.02.26 PVN Zonal Lima informa que se encuentra en trámite de certificación para la atención de la emergencia vial.</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</si>
  <si>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18.02.26 La Concesionaria informa que monitorea la crecida de río a fin de dar transitabilidad vehicular.</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</si>
  <si>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18.02.26 PVN Zonal Junín - Pasco informa que realiza la elaboración de los términos de referencia para la contratación de los términos de referencia.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</si>
  <si>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Piura - Tumbes informa que realiza las coordinaciones y gestiones para la atención de la emergencia vial.</t>
    </r>
  </si>
  <si>
    <r>
      <rPr>
        <b/>
        <sz val="10"/>
        <rFont val="Arial"/>
        <family val="2"/>
      </rPr>
      <t>Precipitaciones pluviales - Derrumbe</t>
    </r>
    <r>
      <rPr>
        <sz val="10"/>
        <rFont val="Arial"/>
        <family val="2"/>
      </rPr>
      <t xml:space="preserve">
Debido a las precipitaciones pluviales, se produjo derrumbe afectando de manera parcial la transitabilidad.
18.02.26 La Concesionaria informa que continúa con los trabajos de limpieza de derrumbe con maquinaria. Se viene realizando control de tránsito, la zona se mantiene señalizada.</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</si>
  <si>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18.02.26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</si>
  <si>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18.02.26 PVN Zonal Amazonas informa que realiza la eliminación de material de derrumbe de la emergencia.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</si>
  <si>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Ucayali informa que el Conservador informa realiza los trabajos de corte de talud superior, eliminación de material para la atención de la emergencia vial</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</si>
  <si>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18.02.26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</si>
  <si>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18.02.26 PVN Zonal Huánuco informa que realiza actividades de excavación y acopio de material de eliminación</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</si>
  <si>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18.02.26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</si>
  <si>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18.02.26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</si>
  <si>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18.02.26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</si>
  <si>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</si>
  <si>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18.02.26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</si>
  <si>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18.02.26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</si>
  <si>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18.02.26 PVN Zonal Junín - Pasco informa que continúa las actividades de bacheo en afirmado, perfilado de superficie sin aporte de material, reconformación de cunetas no revestidas y limpieza de cunetas</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</si>
  <si>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18.02.26 PVN Zonal Piura - Tumbes informa que realiza la elaboración de términos de referencia y adquisición de bienes para su tramitación correspondientes y poder atender la emergencia vial.</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</si>
  <si>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18.02.26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</si>
  <si>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18.02.26 PVN Zonal Huánuco informa que solicita la intervención de los puentes artesanales (rollizos de madera) que ya presentan daños en su estructura.</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</si>
  <si>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18.02.26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</si>
  <si>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18.02.26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</si>
  <si>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18.02.26 PVN Zonal Piura - Tumbes informa que gestionará las actividades necesarias a fin de recuperar la transitabilidad</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</si>
  <si>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18.02.26 PVN Zonal Piura - Tumbes informa que procederá al requerimiento para la contratación del servicio de reparación y/o reposición de barandas metálicas.</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</si>
  <si>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18.02.26 PVN Zonal San Martín - Loreto informa que suspendieron el inicio de las partidas de enrocado debido al aumento del caudal del río Mayo y se encuentra en sus máximas avenidas.</t>
    </r>
  </si>
  <si>
    <r>
      <rPr>
        <b/>
        <sz val="10"/>
        <rFont val="Arial"/>
        <family val="2"/>
      </rPr>
      <t>Acción humana - Incendio forestal</t>
    </r>
    <r>
      <rPr>
        <sz val="10"/>
        <rFont val="Arial"/>
        <family val="2"/>
      </rPr>
      <t xml:space="preserve">
Debido a incendios provocados por acción humana en el viaducto del puente Nanay, obstruyendo parcialmente la vía.
18.02.26 PVN Zonal San Martín - Loreto informa que realiza actividades de resguardo de campamento (garita, oficina, almacén), se cuenta con personal y equipos menores</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</si>
  <si>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18.02.26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</si>
  <si>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18.02.26 PVN Zonal La Libertad informa que realiza el monitoreo del puente así mismo se espera de la certificación presupuestal, la cual se encuentra en trámite para el inicio de la Intervención.</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</si>
  <si>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18.02.26 PVN Zonal Cusco - Apurímac informa que el Conservador realiza las actividades de señalización vial, corte de talud, eliminación de desmonte y desbroce con el personal para la construcción de muro de mampostería.</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</si>
  <si>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18.02.26 PVN Zonal La Libertad informa que continua con la excavación y habilitado de pase provisional, se dispuso la reposición mediante servicios a todo costo.</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</si>
  <si>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18.02.26 PVN Zonal Huánuco informa que realiza la documentación para la certificación presupuestal para la instalación de puente modular.</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</si>
  <si>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18.02.26 PVN Zonal Huánuco informa que realiza la documentación para la certificación presupuestal para la instalación de puente modular.</t>
    </r>
  </si>
  <si>
    <r>
      <rPr>
        <b/>
        <sz val="10"/>
        <rFont val="Arial"/>
        <family val="2"/>
      </rPr>
      <t>Precipitaciones pluviales - Ahuellamiento</t>
    </r>
    <r>
      <rPr>
        <sz val="10"/>
        <rFont val="Arial"/>
        <family val="2"/>
      </rPr>
      <t xml:space="preserve">
Debido a las precipitaciones pluviales, se produjo ahuellamiento, afectando la vía parcialmente.
18.02.26 PVN Zonal Lambayeque informa que el Conservador tiene trabajos suspendidos por lluvias, superado este evento proseguirá con el perfilado y eliminación de material contaminado. </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</si>
  <si>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18.02.26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</si>
  <si>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18.02.26 PVN Zonal Piura - Tumbes informa que se gestiona las actividades necesarias, a fin de recuperar la transitabilidad.</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</si>
  <si>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18.02.26 La Concesionaria informa que habilitó el tránsito restringido por un acceso provisional.
Ruta Alterna: Puerto Naranjitos - Jamalca - La Caldera.</t>
    </r>
  </si>
  <si>
    <r>
      <rPr>
        <b/>
        <sz val="10"/>
        <rFont val="Arial"/>
        <family val="2"/>
      </rPr>
      <t>Precipitaciones pluviales - Deslizamiento</t>
    </r>
    <r>
      <rPr>
        <sz val="10"/>
        <rFont val="Arial"/>
        <family val="2"/>
      </rPr>
      <t xml:space="preserve">
Debido a la acción de la naturaleza, se produce deslizamiento continuo del talud inferior.
18.02.26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</si>
  <si>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18.02.26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</si>
  <si>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18.02.26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</si>
  <si>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18.02.26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</si>
  <si>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18.02.26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</si>
  <si>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18.02.26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</si>
  <si>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18.02.26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</si>
  <si>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18.02.26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</si>
  <si>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18.02.26 La Concesionaria informa que realiza trabajos en el lugar a fin de recuperar la transitabilidad.</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</si>
  <si>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18.02.26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</si>
  <si>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18.02.26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</si>
  <si>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18.02.26 La Concesionaria en coordinación con el MTC proyectaron un túnel, se culminó las obras civiles y está en fase de adquisición e implementación de equipos electromecánicos para su reapertura.</t>
    </r>
  </si>
  <si>
    <t>Deterioro de infraestructura - Socavación de puente
Debido a la acción de la naturaleza y geodinámica externa, se evidencia daños en la sub estructura y desgaste en la super estructura del puente, afectando parcialmente la transitabilidad vehicular.
18.02.26 PVN Zonal Huánuco informa que solicita la intervención de los puentes artesanales (rollizos de madera) que ya presentan daños en su estructura.</t>
  </si>
  <si>
    <t>Debido a precipitaciones pluviales suscitados en el ámbito nacional, se presente afectaciones de falla del proveedor de energía eléctrica / corte de Fibra Óptica, dejando inoperativa las estaciones bases.
18.02.26 Con fecha 17.02.26 a las 15:00 horas, el Centro de Monitoreo de OSIPTEL informó  que detectó afectación en 160 estaciones bases: Amazonas (8), Áncash (1), Apurímac (3), Arequipa (10), Ayacucho (9), Cajamarca (11), Cusco (11), Huancavelica (3), Huánuco (9), Junín (18), La Libertad (3), Lambayeque (4), Lima (5), Loreto (15), Madre de Dios (3), Moquegua (3), Pasco (5), Piura (28), Puno (3), San Martín (5), Tacna (1), Ucayali (2).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</si>
  <si>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18.02.26 Con fecha 17.02.26 a las 15:00 horas,  el Centro de Monitoreo de OSIPTEL informó  que detectó afectación en 25 estaciones bases: Amazonas (2), Ayacucho (1), Cusco (3), Huancavelica (3), Ica (2), Junín (1), La Libertad (1), Lambayeque (1), Madre de Dios (1), Piura (10).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</si>
  <si>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18.02.26 Con fecha 17.02.26 a las 15:00 horas,  el Centro de Monitoreo de OSIPTEL informó  que detectó afectación en 31 estaciones bases: Amazonas (1), Arequipa (2), Ayacucho (4), Cajamarca (7), Cusco (5), Huancavelica (2), Huánuco (3), Junín (2), Loreto (1), Piura (4).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</si>
  <si>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18.02.26 Con fecha 17.02.26 a las 15:00 horas, el Centro de Monitoreo de OSIPTEL informó  que detectó afectación en 27 estaciones bases: Amazonas (1), Arequipa (6), Ayacucho (1), Cajamarca (1), Cusco (1), Huánuco (1), Junín (3), Lambayeque (1), Loreto (2), Moquegua (1), Pasco (1), Piura (6), Tacna (1), Ucayali (1).
La afectación se debe principalmente a una falla del proveedor de energía eléctrica y al corte de la fibra óptica. El personal técnico se encuentra realizando las acciones correctivas necesarias para el restablecimiento del servicio.</t>
  </si>
  <si>
    <r>
      <rPr>
        <b/>
        <sz val="10"/>
        <rFont val="Arial"/>
        <family val="2"/>
      </rPr>
      <t>Servicio Aéreo</t>
    </r>
    <r>
      <rPr>
        <sz val="10"/>
        <rFont val="Arial"/>
        <family val="2"/>
      </rPr>
      <t xml:space="preserve">
Debido a trabajos de mantenimiento en la pista de aterrizaje, se afectó los servicios de operatividad.
18.02.26 CORPAC informa que las operaciones están cerradas por trabajos de asfaltado de la pista de aterrizaje, según NOTAM C-4634/25 desde 12/12/2025 hasta el 12/03/2026.</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</si>
  <si>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18.02.26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</si>
  <si>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18.02.26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</si>
  <si>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t>VIALES-005476</t>
  </si>
  <si>
    <r>
      <rPr>
        <b/>
        <sz val="10"/>
        <color theme="1"/>
        <rFont val="Arial"/>
        <family val="2"/>
      </rPr>
      <t>Junín</t>
    </r>
    <r>
      <rPr>
        <sz val="10"/>
        <color theme="1"/>
        <rFont val="Arial"/>
        <family val="2"/>
      </rPr>
      <t xml:space="preserve">
Chanchamayo / Chanchamayo</t>
    </r>
  </si>
  <si>
    <t xml:space="preserve">Maquinaria del Contratista Conservador Consorcio Novo Horizonte 3
01 Retroexcavadora
01 Cargador frontal (Municipalidad de Chanchamayo.
</t>
  </si>
  <si>
    <r>
      <rPr>
        <b/>
        <sz val="10"/>
        <rFont val="Arial"/>
        <family val="2"/>
      </rPr>
      <t>Precipitaciones pluviales - Huaico</t>
    </r>
    <r>
      <rPr>
        <sz val="10"/>
        <rFont val="Arial"/>
        <family val="2"/>
      </rPr>
      <t xml:space="preserve">
Debido a las constantes precipitaciones pluviales registradas en el sector, se produjo un huaico que afectó la transitabilidad de la vía.
18.02.26 PVN Zonal Junín – Pasco informa que Conservador con apoyo de un cargador frontal de la Municipalidad de Chanchamayo, vienen ejecutando labores de limpieza del material de huaico en la zona afectada  Actualmente  el tránsito vehicular se mantiene con pase restringido.</t>
    </r>
  </si>
  <si>
    <r>
      <rPr>
        <b/>
        <sz val="10"/>
        <rFont val="Arial"/>
        <family val="2"/>
      </rPr>
      <t xml:space="preserve">Red Vial Nacional: PE-22B, </t>
    </r>
    <r>
      <rPr>
        <sz val="10"/>
        <rFont val="Arial"/>
        <family val="2"/>
      </rPr>
      <t xml:space="preserve">
</t>
    </r>
    <r>
      <rPr>
        <b/>
        <sz val="10"/>
        <rFont val="Arial"/>
        <family val="2"/>
      </rPr>
      <t>Tramo:</t>
    </r>
    <r>
      <rPr>
        <sz val="10"/>
        <rFont val="Arial"/>
        <family val="2"/>
      </rPr>
      <t xml:space="preserve"> La Merced -</t>
    </r>
    <r>
      <rPr>
        <b/>
        <sz val="10"/>
        <rFont val="Arial"/>
        <family val="2"/>
      </rPr>
      <t xml:space="preserve"> </t>
    </r>
    <r>
      <rPr>
        <sz val="10"/>
        <rFont val="Arial"/>
        <family val="2"/>
      </rPr>
      <t>Perené</t>
    </r>
    <r>
      <rPr>
        <sz val="10"/>
        <color theme="1"/>
        <rFont val="Arial"/>
        <family val="2"/>
      </rPr>
      <t>,</t>
    </r>
    <r>
      <rPr>
        <sz val="10"/>
        <rFont val="Arial"/>
        <family val="2"/>
      </rPr>
      <t xml:space="preserve">
</t>
    </r>
    <r>
      <rPr>
        <b/>
        <sz val="10"/>
        <rFont val="Arial"/>
        <family val="2"/>
      </rPr>
      <t>Sector</t>
    </r>
    <r>
      <rPr>
        <sz val="10"/>
        <rFont val="Arial"/>
        <family val="2"/>
      </rPr>
      <t>: Baden Raither  Km 109+020 - Km 109+030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</si>
</sst>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b/>
      <u/>
      <sz val="10"/>
      <color rgb="FF0078D2"/>
      <name val="Arial"/>
      <family val="2"/>
    </font>
    <font>
      <sz val="10"/>
      <color theme="1"/>
      <name val="Arial"/>
      <family val="2"/>
    </font>
    <font>
      <b/>
      <sz val="1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39">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cellStyleXfs>
  <cellXfs count="284">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4" fillId="2" borderId="0" xfId="32614" applyFont="1" applyFill="1" applyAlignment="1">
      <alignment horizontal="center" vertical="center" wrapText="1"/>
    </xf>
    <xf numFmtId="0" fontId="21" fillId="2" borderId="0" xfId="32614" applyFill="1"/>
    <xf numFmtId="0" fontId="21" fillId="2" borderId="0" xfId="32614" applyFill="1" applyAlignment="1">
      <alignment wrapText="1"/>
    </xf>
    <xf numFmtId="0" fontId="83" fillId="2" borderId="0" xfId="32614" applyFont="1" applyFill="1" applyAlignment="1">
      <alignment horizontal="center" vertical="center" wrapText="1"/>
    </xf>
    <xf numFmtId="0" fontId="86" fillId="2" borderId="0" xfId="32614" applyFont="1" applyFill="1" applyAlignment="1">
      <alignment horizontal="center" vertical="center"/>
    </xf>
    <xf numFmtId="0" fontId="93" fillId="2" borderId="0" xfId="32614" applyFont="1" applyFill="1"/>
    <xf numFmtId="0" fontId="93" fillId="2" borderId="0" xfId="32614" applyFont="1" applyFill="1" applyAlignment="1">
      <alignment wrapText="1"/>
    </xf>
    <xf numFmtId="0" fontId="21" fillId="0" borderId="0" xfId="32614"/>
    <xf numFmtId="0" fontId="21" fillId="0" borderId="0" xfId="32614" applyAlignment="1">
      <alignment wrapText="1"/>
    </xf>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0" fontId="2" fillId="2" borderId="0" xfId="32614" applyFont="1" applyFill="1"/>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0" fontId="83" fillId="0" borderId="2" xfId="32614" applyFont="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1"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91" fillId="0" borderId="0" xfId="7" applyFill="1" applyAlignment="1">
      <alignment horizontal="center" vertical="center"/>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33" fillId="0" borderId="16" xfId="0" applyFont="1" applyBorder="1" applyAlignment="1">
      <alignment horizontal="center" vertical="center"/>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0" fontId="108" fillId="0" borderId="16" xfId="0" applyFont="1" applyBorder="1" applyAlignment="1">
      <alignment horizontal="center" vertical="center" wrapText="1"/>
    </xf>
    <xf numFmtId="0" fontId="88" fillId="0" borderId="17" xfId="0" applyFont="1" applyBorder="1" applyAlignment="1">
      <alignment vertical="center" wrapText="1"/>
    </xf>
    <xf numFmtId="0" fontId="88" fillId="0" borderId="4" xfId="0" applyFont="1" applyBorder="1" applyAlignment="1">
      <alignment vertical="center" wrapText="1"/>
    </xf>
    <xf numFmtId="164" fontId="108" fillId="0" borderId="16" xfId="3" applyNumberFormat="1" applyFont="1" applyFill="1" applyBorder="1" applyAlignment="1" applyProtection="1">
      <alignment horizontal="center" vertical="center" wrapText="1"/>
      <protection locked="0"/>
    </xf>
    <xf numFmtId="164" fontId="118" fillId="0" borderId="16" xfId="7" applyNumberFormat="1" applyFont="1" applyFill="1" applyBorder="1" applyAlignment="1">
      <alignment horizontal="center" vertical="center"/>
    </xf>
    <xf numFmtId="0" fontId="85" fillId="0" borderId="2" xfId="0" applyFont="1" applyBorder="1" applyAlignment="1">
      <alignment horizontal="center" vertical="center" wrapText="1"/>
    </xf>
    <xf numFmtId="0" fontId="88" fillId="0" borderId="2" xfId="0" applyFont="1" applyBorder="1" applyAlignment="1">
      <alignment horizontal="left" vertical="center" wrapText="1"/>
    </xf>
    <xf numFmtId="0" fontId="83" fillId="0" borderId="3" xfId="0" applyFont="1" applyBorder="1" applyAlignment="1">
      <alignment horizontal="justify" vertical="center" wrapText="1"/>
    </xf>
    <xf numFmtId="0" fontId="85" fillId="0" borderId="16" xfId="0" applyFont="1" applyBorder="1" applyAlignment="1">
      <alignment horizontal="center" vertical="center" wrapText="1"/>
    </xf>
    <xf numFmtId="0" fontId="88" fillId="0" borderId="16" xfId="0" applyFont="1" applyBorder="1" applyAlignment="1">
      <alignment horizontal="left" vertical="center" wrapText="1"/>
    </xf>
    <xf numFmtId="1" fontId="173" fillId="0" borderId="16" xfId="5" applyNumberFormat="1" applyFont="1" applyFill="1" applyBorder="1" applyAlignment="1" applyProtection="1">
      <alignment horizontal="center" vertical="center" wrapText="1"/>
      <protection locked="0"/>
    </xf>
    <xf numFmtId="164" fontId="171" fillId="0" borderId="16" xfId="7" applyNumberFormat="1" applyFont="1" applyFill="1" applyBorder="1" applyAlignment="1">
      <alignment horizontal="center" vertical="center" wrapText="1"/>
    </xf>
    <xf numFmtId="166" fontId="172" fillId="0" borderId="16" xfId="1" applyNumberFormat="1" applyFont="1" applyFill="1" applyBorder="1" applyAlignment="1">
      <alignment horizontal="center" vertical="center" wrapText="1"/>
    </xf>
    <xf numFmtId="167" fontId="172" fillId="0" borderId="16" xfId="3" applyNumberFormat="1" applyFont="1" applyFill="1" applyBorder="1" applyAlignment="1">
      <alignment horizontal="center" vertical="center"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101" fillId="2" borderId="0" xfId="32614" applyFont="1" applyFill="1" applyAlignment="1">
      <alignment horizontal="center" wrapText="1"/>
    </xf>
    <xf numFmtId="0" fontId="96" fillId="2" borderId="0" xfId="32614" applyFont="1" applyFill="1" applyAlignment="1">
      <alignment horizontal="center" wrapText="1"/>
    </xf>
    <xf numFmtId="0" fontId="102" fillId="2" borderId="0" xfId="32614" applyFont="1" applyFill="1" applyAlignment="1">
      <alignment horizontal="center"/>
    </xf>
    <xf numFmtId="0" fontId="97" fillId="2" borderId="0" xfId="32614" applyFont="1" applyFill="1" applyAlignment="1">
      <alignment horizontal="center"/>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cellXfs>
  <cellStyles count="32639">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2 3 2 2 3 32" xfId="32638" xr:uid="{00000000-0005-0000-0000-000030360000}"/>
    <cellStyle name="Normal 2 3 2 12 4 7 3 3" xfId="32610" xr:uid="{00000000-0005-0000-0000-000031360000}"/>
    <cellStyle name="Normal 2 3 2 12 4 7 3 3 2" xfId="32613" xr:uid="{00000000-0005-0000-0000-000032360000}"/>
    <cellStyle name="Normal 2 3 2 12 4 8" xfId="32614" xr:uid="{00000000-0005-0000-0000-000033360000}"/>
    <cellStyle name="Normal 2 3 2 12 5" xfId="3453" xr:uid="{00000000-0005-0000-0000-000034360000}"/>
    <cellStyle name="Normal 2 3 2 12 5 2" xfId="11599" xr:uid="{00000000-0005-0000-0000-000035360000}"/>
    <cellStyle name="Normal 2 3 2 12 5 2 2" xfId="27895" xr:uid="{00000000-0005-0000-0000-000036360000}"/>
    <cellStyle name="Normal 2 3 2 12 5 3" xfId="19749" xr:uid="{00000000-0005-0000-0000-000037360000}"/>
    <cellStyle name="Normal 2 3 2 12 6" xfId="6006" xr:uid="{00000000-0005-0000-0000-000038360000}"/>
    <cellStyle name="Normal 2 3 2 12 6 2" xfId="14152" xr:uid="{00000000-0005-0000-0000-000039360000}"/>
    <cellStyle name="Normal 2 3 2 12 6 2 2" xfId="30448" xr:uid="{00000000-0005-0000-0000-00003A360000}"/>
    <cellStyle name="Normal 2 3 2 12 6 3" xfId="22302" xr:uid="{00000000-0005-0000-0000-00003B360000}"/>
    <cellStyle name="Normal 2 3 2 12 7" xfId="8853" xr:uid="{00000000-0005-0000-0000-00003C360000}"/>
    <cellStyle name="Normal 2 3 2 12 7 2" xfId="25149" xr:uid="{00000000-0005-0000-0000-00003D360000}"/>
    <cellStyle name="Normal 2 3 2 12 8" xfId="17003" xr:uid="{00000000-0005-0000-0000-00003E360000}"/>
    <cellStyle name="Normal 2 3 2 13" xfId="719" xr:uid="{00000000-0005-0000-0000-00003F360000}"/>
    <cellStyle name="Normal 2 3 2 13 2" xfId="2129" xr:uid="{00000000-0005-0000-0000-000040360000}"/>
    <cellStyle name="Normal 2 3 2 13 2 2" xfId="4682" xr:uid="{00000000-0005-0000-0000-000041360000}"/>
    <cellStyle name="Normal 2 3 2 13 2 2 2" xfId="12828" xr:uid="{00000000-0005-0000-0000-000042360000}"/>
    <cellStyle name="Normal 2 3 2 13 2 2 2 2" xfId="29124" xr:uid="{00000000-0005-0000-0000-000043360000}"/>
    <cellStyle name="Normal 2 3 2 13 2 2 3" xfId="20978" xr:uid="{00000000-0005-0000-0000-000044360000}"/>
    <cellStyle name="Normal 2 3 2 13 2 3" xfId="7428" xr:uid="{00000000-0005-0000-0000-000045360000}"/>
    <cellStyle name="Normal 2 3 2 13 2 3 2" xfId="15574" xr:uid="{00000000-0005-0000-0000-000046360000}"/>
    <cellStyle name="Normal 2 3 2 13 2 3 2 2" xfId="31870" xr:uid="{00000000-0005-0000-0000-000047360000}"/>
    <cellStyle name="Normal 2 3 2 13 2 3 3" xfId="23724" xr:uid="{00000000-0005-0000-0000-000048360000}"/>
    <cellStyle name="Normal 2 3 2 13 2 4" xfId="10275" xr:uid="{00000000-0005-0000-0000-000049360000}"/>
    <cellStyle name="Normal 2 3 2 13 2 4 2" xfId="26571" xr:uid="{00000000-0005-0000-0000-00004A360000}"/>
    <cellStyle name="Normal 2 3 2 13 2 5" xfId="18425" xr:uid="{00000000-0005-0000-0000-00004B360000}"/>
    <cellStyle name="Normal 2 3 2 13 3" xfId="3464" xr:uid="{00000000-0005-0000-0000-00004C360000}"/>
    <cellStyle name="Normal 2 3 2 13 3 2" xfId="11610" xr:uid="{00000000-0005-0000-0000-00004D360000}"/>
    <cellStyle name="Normal 2 3 2 13 3 2 2" xfId="27906" xr:uid="{00000000-0005-0000-0000-00004E360000}"/>
    <cellStyle name="Normal 2 3 2 13 3 3" xfId="19760" xr:uid="{00000000-0005-0000-0000-00004F360000}"/>
    <cellStyle name="Normal 2 3 2 13 4" xfId="6018" xr:uid="{00000000-0005-0000-0000-000050360000}"/>
    <cellStyle name="Normal 2 3 2 13 4 2" xfId="14164" xr:uid="{00000000-0005-0000-0000-000051360000}"/>
    <cellStyle name="Normal 2 3 2 13 4 2 2" xfId="30460" xr:uid="{00000000-0005-0000-0000-000052360000}"/>
    <cellStyle name="Normal 2 3 2 13 4 3" xfId="22314" xr:uid="{00000000-0005-0000-0000-000053360000}"/>
    <cellStyle name="Normal 2 3 2 13 5" xfId="8865" xr:uid="{00000000-0005-0000-0000-000054360000}"/>
    <cellStyle name="Normal 2 3 2 13 5 2" xfId="25161" xr:uid="{00000000-0005-0000-0000-000055360000}"/>
    <cellStyle name="Normal 2 3 2 13 6" xfId="17015" xr:uid="{00000000-0005-0000-0000-000056360000}"/>
    <cellStyle name="Normal 2 3 2 14" xfId="1424" xr:uid="{00000000-0005-0000-0000-000057360000}"/>
    <cellStyle name="Normal 2 3 2 14 2" xfId="4073" xr:uid="{00000000-0005-0000-0000-000058360000}"/>
    <cellStyle name="Normal 2 3 2 14 2 2" xfId="12219" xr:uid="{00000000-0005-0000-0000-000059360000}"/>
    <cellStyle name="Normal 2 3 2 14 2 2 2" xfId="28515" xr:uid="{00000000-0005-0000-0000-00005A360000}"/>
    <cellStyle name="Normal 2 3 2 14 2 3" xfId="20369" xr:uid="{00000000-0005-0000-0000-00005B360000}"/>
    <cellStyle name="Normal 2 3 2 14 3" xfId="6723" xr:uid="{00000000-0005-0000-0000-00005C360000}"/>
    <cellStyle name="Normal 2 3 2 14 3 2" xfId="14869" xr:uid="{00000000-0005-0000-0000-00005D360000}"/>
    <cellStyle name="Normal 2 3 2 14 3 2 2" xfId="31165" xr:uid="{00000000-0005-0000-0000-00005E360000}"/>
    <cellStyle name="Normal 2 3 2 14 3 3" xfId="23019" xr:uid="{00000000-0005-0000-0000-00005F360000}"/>
    <cellStyle name="Normal 2 3 2 14 4" xfId="9570" xr:uid="{00000000-0005-0000-0000-000060360000}"/>
    <cellStyle name="Normal 2 3 2 14 4 2" xfId="25866" xr:uid="{00000000-0005-0000-0000-000061360000}"/>
    <cellStyle name="Normal 2 3 2 14 5" xfId="17720" xr:uid="{00000000-0005-0000-0000-000062360000}"/>
    <cellStyle name="Normal 2 3 2 15" xfId="2855" xr:uid="{00000000-0005-0000-0000-000063360000}"/>
    <cellStyle name="Normal 2 3 2 15 2" xfId="11001" xr:uid="{00000000-0005-0000-0000-000064360000}"/>
    <cellStyle name="Normal 2 3 2 15 2 2" xfId="27297" xr:uid="{00000000-0005-0000-0000-000065360000}"/>
    <cellStyle name="Normal 2 3 2 15 3" xfId="19151" xr:uid="{00000000-0005-0000-0000-000066360000}"/>
    <cellStyle name="Normal 2 3 2 16" xfId="5313" xr:uid="{00000000-0005-0000-0000-000067360000}"/>
    <cellStyle name="Normal 2 3 2 16 2" xfId="13459" xr:uid="{00000000-0005-0000-0000-000068360000}"/>
    <cellStyle name="Normal 2 3 2 16 2 2" xfId="29755" xr:uid="{00000000-0005-0000-0000-000069360000}"/>
    <cellStyle name="Normal 2 3 2 16 3" xfId="21609" xr:uid="{00000000-0005-0000-0000-00006A360000}"/>
    <cellStyle name="Normal 2 3 2 17" xfId="8160" xr:uid="{00000000-0005-0000-0000-00006B360000}"/>
    <cellStyle name="Normal 2 3 2 17 2" xfId="24456" xr:uid="{00000000-0005-0000-0000-00006C360000}"/>
    <cellStyle name="Normal 2 3 2 18" xfId="16310" xr:uid="{00000000-0005-0000-0000-00006D360000}"/>
    <cellStyle name="Normal 2 3 2 2" xfId="17" xr:uid="{00000000-0005-0000-0000-00006E360000}"/>
    <cellStyle name="Normal 2 3 2 2 10" xfId="723" xr:uid="{00000000-0005-0000-0000-00006F360000}"/>
    <cellStyle name="Normal 2 3 2 2 10 2" xfId="2133" xr:uid="{00000000-0005-0000-0000-000070360000}"/>
    <cellStyle name="Normal 2 3 2 2 10 2 2" xfId="4685" xr:uid="{00000000-0005-0000-0000-000071360000}"/>
    <cellStyle name="Normal 2 3 2 2 10 2 2 2" xfId="12831" xr:uid="{00000000-0005-0000-0000-000072360000}"/>
    <cellStyle name="Normal 2 3 2 2 10 2 2 2 2" xfId="29127" xr:uid="{00000000-0005-0000-0000-000073360000}"/>
    <cellStyle name="Normal 2 3 2 2 10 2 2 3" xfId="20981" xr:uid="{00000000-0005-0000-0000-000074360000}"/>
    <cellStyle name="Normal 2 3 2 2 10 2 3" xfId="7432" xr:uid="{00000000-0005-0000-0000-000075360000}"/>
    <cellStyle name="Normal 2 3 2 2 10 2 3 2" xfId="15578" xr:uid="{00000000-0005-0000-0000-000076360000}"/>
    <cellStyle name="Normal 2 3 2 2 10 2 3 2 2" xfId="31874" xr:uid="{00000000-0005-0000-0000-000077360000}"/>
    <cellStyle name="Normal 2 3 2 2 10 2 3 3" xfId="23728" xr:uid="{00000000-0005-0000-0000-000078360000}"/>
    <cellStyle name="Normal 2 3 2 2 10 2 4" xfId="10279" xr:uid="{00000000-0005-0000-0000-000079360000}"/>
    <cellStyle name="Normal 2 3 2 2 10 2 4 2" xfId="26575" xr:uid="{00000000-0005-0000-0000-00007A360000}"/>
    <cellStyle name="Normal 2 3 2 2 10 2 5" xfId="18429" xr:uid="{00000000-0005-0000-0000-00007B360000}"/>
    <cellStyle name="Normal 2 3 2 2 10 3" xfId="3467" xr:uid="{00000000-0005-0000-0000-00007C360000}"/>
    <cellStyle name="Normal 2 3 2 2 10 3 2" xfId="11613" xr:uid="{00000000-0005-0000-0000-00007D360000}"/>
    <cellStyle name="Normal 2 3 2 2 10 3 2 2" xfId="27909" xr:uid="{00000000-0005-0000-0000-00007E360000}"/>
    <cellStyle name="Normal 2 3 2 2 10 3 3" xfId="19763" xr:uid="{00000000-0005-0000-0000-00007F360000}"/>
    <cellStyle name="Normal 2 3 2 2 10 4" xfId="6022" xr:uid="{00000000-0005-0000-0000-000080360000}"/>
    <cellStyle name="Normal 2 3 2 2 10 4 2" xfId="14168" xr:uid="{00000000-0005-0000-0000-000081360000}"/>
    <cellStyle name="Normal 2 3 2 2 10 4 2 2" xfId="30464" xr:uid="{00000000-0005-0000-0000-000082360000}"/>
    <cellStyle name="Normal 2 3 2 2 10 4 3" xfId="22318" xr:uid="{00000000-0005-0000-0000-000083360000}"/>
    <cellStyle name="Normal 2 3 2 2 10 5" xfId="8869" xr:uid="{00000000-0005-0000-0000-000084360000}"/>
    <cellStyle name="Normal 2 3 2 2 10 5 2" xfId="25165" xr:uid="{00000000-0005-0000-0000-000085360000}"/>
    <cellStyle name="Normal 2 3 2 2 10 6" xfId="17019" xr:uid="{00000000-0005-0000-0000-000086360000}"/>
    <cellStyle name="Normal 2 3 2 2 11" xfId="1428" xr:uid="{00000000-0005-0000-0000-000087360000}"/>
    <cellStyle name="Normal 2 3 2 2 11 2" xfId="4076" xr:uid="{00000000-0005-0000-0000-000088360000}"/>
    <cellStyle name="Normal 2 3 2 2 11 2 2" xfId="12222" xr:uid="{00000000-0005-0000-0000-000089360000}"/>
    <cellStyle name="Normal 2 3 2 2 11 2 2 2" xfId="28518" xr:uid="{00000000-0005-0000-0000-00008A360000}"/>
    <cellStyle name="Normal 2 3 2 2 11 2 3" xfId="20372" xr:uid="{00000000-0005-0000-0000-00008B360000}"/>
    <cellStyle name="Normal 2 3 2 2 11 3" xfId="6727" xr:uid="{00000000-0005-0000-0000-00008C360000}"/>
    <cellStyle name="Normal 2 3 2 2 11 3 2" xfId="14873" xr:uid="{00000000-0005-0000-0000-00008D360000}"/>
    <cellStyle name="Normal 2 3 2 2 11 3 2 2" xfId="31169" xr:uid="{00000000-0005-0000-0000-00008E360000}"/>
    <cellStyle name="Normal 2 3 2 2 11 3 3" xfId="23023" xr:uid="{00000000-0005-0000-0000-00008F360000}"/>
    <cellStyle name="Normal 2 3 2 2 11 4" xfId="9574" xr:uid="{00000000-0005-0000-0000-000090360000}"/>
    <cellStyle name="Normal 2 3 2 2 11 4 2" xfId="25870" xr:uid="{00000000-0005-0000-0000-000091360000}"/>
    <cellStyle name="Normal 2 3 2 2 11 5" xfId="17724" xr:uid="{00000000-0005-0000-0000-000092360000}"/>
    <cellStyle name="Normal 2 3 2 2 12" xfId="2858" xr:uid="{00000000-0005-0000-0000-000093360000}"/>
    <cellStyle name="Normal 2 3 2 2 12 2" xfId="11004" xr:uid="{00000000-0005-0000-0000-000094360000}"/>
    <cellStyle name="Normal 2 3 2 2 12 2 2" xfId="27300" xr:uid="{00000000-0005-0000-0000-000095360000}"/>
    <cellStyle name="Normal 2 3 2 2 12 3" xfId="19154" xr:uid="{00000000-0005-0000-0000-000096360000}"/>
    <cellStyle name="Normal 2 3 2 2 13" xfId="5317" xr:uid="{00000000-0005-0000-0000-000097360000}"/>
    <cellStyle name="Normal 2 3 2 2 13 2" xfId="13463" xr:uid="{00000000-0005-0000-0000-000098360000}"/>
    <cellStyle name="Normal 2 3 2 2 13 2 2" xfId="29759" xr:uid="{00000000-0005-0000-0000-000099360000}"/>
    <cellStyle name="Normal 2 3 2 2 13 3" xfId="21613" xr:uid="{00000000-0005-0000-0000-00009A360000}"/>
    <cellStyle name="Normal 2 3 2 2 14" xfId="8164" xr:uid="{00000000-0005-0000-0000-00009B360000}"/>
    <cellStyle name="Normal 2 3 2 2 14 2" xfId="24460" xr:uid="{00000000-0005-0000-0000-00009C360000}"/>
    <cellStyle name="Normal 2 3 2 2 15" xfId="16314" xr:uid="{00000000-0005-0000-0000-00009D360000}"/>
    <cellStyle name="Normal 2 3 2 2 2" xfId="28" xr:uid="{00000000-0005-0000-0000-00009E360000}"/>
    <cellStyle name="Normal 2 3 2 2 2 10" xfId="2867" xr:uid="{00000000-0005-0000-0000-00009F360000}"/>
    <cellStyle name="Normal 2 3 2 2 2 10 2" xfId="11013" xr:uid="{00000000-0005-0000-0000-0000A0360000}"/>
    <cellStyle name="Normal 2 3 2 2 2 10 2 2" xfId="27309" xr:uid="{00000000-0005-0000-0000-0000A1360000}"/>
    <cellStyle name="Normal 2 3 2 2 2 10 3" xfId="19163" xr:uid="{00000000-0005-0000-0000-0000A2360000}"/>
    <cellStyle name="Normal 2 3 2 2 2 11" xfId="5328" xr:uid="{00000000-0005-0000-0000-0000A3360000}"/>
    <cellStyle name="Normal 2 3 2 2 2 11 2" xfId="13474" xr:uid="{00000000-0005-0000-0000-0000A4360000}"/>
    <cellStyle name="Normal 2 3 2 2 2 11 2 2" xfId="29770" xr:uid="{00000000-0005-0000-0000-0000A5360000}"/>
    <cellStyle name="Normal 2 3 2 2 2 11 3" xfId="21624" xr:uid="{00000000-0005-0000-0000-0000A6360000}"/>
    <cellStyle name="Normal 2 3 2 2 2 12" xfId="8175" xr:uid="{00000000-0005-0000-0000-0000A7360000}"/>
    <cellStyle name="Normal 2 3 2 2 2 12 2" xfId="24471" xr:uid="{00000000-0005-0000-0000-0000A8360000}"/>
    <cellStyle name="Normal 2 3 2 2 2 13" xfId="16325" xr:uid="{00000000-0005-0000-0000-0000A9360000}"/>
    <cellStyle name="Normal 2 3 2 2 2 2" xfId="50" xr:uid="{00000000-0005-0000-0000-0000AA360000}"/>
    <cellStyle name="Normal 2 3 2 2 2 2 10" xfId="5350" xr:uid="{00000000-0005-0000-0000-0000AB360000}"/>
    <cellStyle name="Normal 2 3 2 2 2 2 10 2" xfId="13496" xr:uid="{00000000-0005-0000-0000-0000AC360000}"/>
    <cellStyle name="Normal 2 3 2 2 2 2 10 2 2" xfId="29792" xr:uid="{00000000-0005-0000-0000-0000AD360000}"/>
    <cellStyle name="Normal 2 3 2 2 2 2 10 3" xfId="21646" xr:uid="{00000000-0005-0000-0000-0000AE360000}"/>
    <cellStyle name="Normal 2 3 2 2 2 2 11" xfId="8197" xr:uid="{00000000-0005-0000-0000-0000AF360000}"/>
    <cellStyle name="Normal 2 3 2 2 2 2 11 2" xfId="24493" xr:uid="{00000000-0005-0000-0000-0000B0360000}"/>
    <cellStyle name="Normal 2 3 2 2 2 2 12" xfId="16347" xr:uid="{00000000-0005-0000-0000-0000B1360000}"/>
    <cellStyle name="Normal 2 3 2 2 2 2 2" xfId="94" xr:uid="{00000000-0005-0000-0000-0000B2360000}"/>
    <cellStyle name="Normal 2 3 2 2 2 2 2 10" xfId="8241" xr:uid="{00000000-0005-0000-0000-0000B3360000}"/>
    <cellStyle name="Normal 2 3 2 2 2 2 2 10 2" xfId="24537" xr:uid="{00000000-0005-0000-0000-0000B4360000}"/>
    <cellStyle name="Normal 2 3 2 2 2 2 2 11" xfId="16391" xr:uid="{00000000-0005-0000-0000-0000B5360000}"/>
    <cellStyle name="Normal 2 3 2 2 2 2 2 2" xfId="184" xr:uid="{00000000-0005-0000-0000-0000B6360000}"/>
    <cellStyle name="Normal 2 3 2 2 2 2 2 2 2" xfId="528" xr:uid="{00000000-0005-0000-0000-0000B7360000}"/>
    <cellStyle name="Normal 2 3 2 2 2 2 2 2 2 2" xfId="1234" xr:uid="{00000000-0005-0000-0000-0000B8360000}"/>
    <cellStyle name="Normal 2 3 2 2 2 2 2 2 2 2 2" xfId="2644" xr:uid="{00000000-0005-0000-0000-0000B9360000}"/>
    <cellStyle name="Normal 2 3 2 2 2 2 2 2 2 2 2 2" xfId="5118" xr:uid="{00000000-0005-0000-0000-0000BA360000}"/>
    <cellStyle name="Normal 2 3 2 2 2 2 2 2 2 2 2 2 2" xfId="13264" xr:uid="{00000000-0005-0000-0000-0000BB360000}"/>
    <cellStyle name="Normal 2 3 2 2 2 2 2 2 2 2 2 2 2 2" xfId="29560" xr:uid="{00000000-0005-0000-0000-0000BC360000}"/>
    <cellStyle name="Normal 2 3 2 2 2 2 2 2 2 2 2 2 3" xfId="21414" xr:uid="{00000000-0005-0000-0000-0000BD360000}"/>
    <cellStyle name="Normal 2 3 2 2 2 2 2 2 2 2 2 3" xfId="7943" xr:uid="{00000000-0005-0000-0000-0000BE360000}"/>
    <cellStyle name="Normal 2 3 2 2 2 2 2 2 2 2 2 3 2" xfId="16089" xr:uid="{00000000-0005-0000-0000-0000BF360000}"/>
    <cellStyle name="Normal 2 3 2 2 2 2 2 2 2 2 2 3 2 2" xfId="32385" xr:uid="{00000000-0005-0000-0000-0000C0360000}"/>
    <cellStyle name="Normal 2 3 2 2 2 2 2 2 2 2 2 3 3" xfId="24239" xr:uid="{00000000-0005-0000-0000-0000C1360000}"/>
    <cellStyle name="Normal 2 3 2 2 2 2 2 2 2 2 2 4" xfId="10790" xr:uid="{00000000-0005-0000-0000-0000C2360000}"/>
    <cellStyle name="Normal 2 3 2 2 2 2 2 2 2 2 2 4 2" xfId="27086" xr:uid="{00000000-0005-0000-0000-0000C3360000}"/>
    <cellStyle name="Normal 2 3 2 2 2 2 2 2 2 2 2 5" xfId="18940" xr:uid="{00000000-0005-0000-0000-0000C4360000}"/>
    <cellStyle name="Normal 2 3 2 2 2 2 2 2 2 2 3" xfId="3900" xr:uid="{00000000-0005-0000-0000-0000C5360000}"/>
    <cellStyle name="Normal 2 3 2 2 2 2 2 2 2 2 3 2" xfId="12046" xr:uid="{00000000-0005-0000-0000-0000C6360000}"/>
    <cellStyle name="Normal 2 3 2 2 2 2 2 2 2 2 3 2 2" xfId="28342" xr:uid="{00000000-0005-0000-0000-0000C7360000}"/>
    <cellStyle name="Normal 2 3 2 2 2 2 2 2 2 2 3 3" xfId="20196" xr:uid="{00000000-0005-0000-0000-0000C8360000}"/>
    <cellStyle name="Normal 2 3 2 2 2 2 2 2 2 2 4" xfId="6533" xr:uid="{00000000-0005-0000-0000-0000C9360000}"/>
    <cellStyle name="Normal 2 3 2 2 2 2 2 2 2 2 4 2" xfId="14679" xr:uid="{00000000-0005-0000-0000-0000CA360000}"/>
    <cellStyle name="Normal 2 3 2 2 2 2 2 2 2 2 4 2 2" xfId="30975" xr:uid="{00000000-0005-0000-0000-0000CB360000}"/>
    <cellStyle name="Normal 2 3 2 2 2 2 2 2 2 2 4 3" xfId="22829" xr:uid="{00000000-0005-0000-0000-0000CC360000}"/>
    <cellStyle name="Normal 2 3 2 2 2 2 2 2 2 2 5" xfId="9380" xr:uid="{00000000-0005-0000-0000-0000CD360000}"/>
    <cellStyle name="Normal 2 3 2 2 2 2 2 2 2 2 5 2" xfId="25676" xr:uid="{00000000-0005-0000-0000-0000CE360000}"/>
    <cellStyle name="Normal 2 3 2 2 2 2 2 2 2 2 6" xfId="17530" xr:uid="{00000000-0005-0000-0000-0000CF360000}"/>
    <cellStyle name="Normal 2 3 2 2 2 2 2 2 2 3" xfId="1939" xr:uid="{00000000-0005-0000-0000-0000D0360000}"/>
    <cellStyle name="Normal 2 3 2 2 2 2 2 2 2 3 2" xfId="4509" xr:uid="{00000000-0005-0000-0000-0000D1360000}"/>
    <cellStyle name="Normal 2 3 2 2 2 2 2 2 2 3 2 2" xfId="12655" xr:uid="{00000000-0005-0000-0000-0000D2360000}"/>
    <cellStyle name="Normal 2 3 2 2 2 2 2 2 2 3 2 2 2" xfId="28951" xr:uid="{00000000-0005-0000-0000-0000D3360000}"/>
    <cellStyle name="Normal 2 3 2 2 2 2 2 2 2 3 2 3" xfId="20805" xr:uid="{00000000-0005-0000-0000-0000D4360000}"/>
    <cellStyle name="Normal 2 3 2 2 2 2 2 2 2 3 3" xfId="7238" xr:uid="{00000000-0005-0000-0000-0000D5360000}"/>
    <cellStyle name="Normal 2 3 2 2 2 2 2 2 2 3 3 2" xfId="15384" xr:uid="{00000000-0005-0000-0000-0000D6360000}"/>
    <cellStyle name="Normal 2 3 2 2 2 2 2 2 2 3 3 2 2" xfId="31680" xr:uid="{00000000-0005-0000-0000-0000D7360000}"/>
    <cellStyle name="Normal 2 3 2 2 2 2 2 2 2 3 3 3" xfId="23534" xr:uid="{00000000-0005-0000-0000-0000D8360000}"/>
    <cellStyle name="Normal 2 3 2 2 2 2 2 2 2 3 4" xfId="10085" xr:uid="{00000000-0005-0000-0000-0000D9360000}"/>
    <cellStyle name="Normal 2 3 2 2 2 2 2 2 2 3 4 2" xfId="26381" xr:uid="{00000000-0005-0000-0000-0000DA360000}"/>
    <cellStyle name="Normal 2 3 2 2 2 2 2 2 2 3 5" xfId="18235" xr:uid="{00000000-0005-0000-0000-0000DB360000}"/>
    <cellStyle name="Normal 2 3 2 2 2 2 2 2 2 4" xfId="3291" xr:uid="{00000000-0005-0000-0000-0000DC360000}"/>
    <cellStyle name="Normal 2 3 2 2 2 2 2 2 2 4 2" xfId="11437" xr:uid="{00000000-0005-0000-0000-0000DD360000}"/>
    <cellStyle name="Normal 2 3 2 2 2 2 2 2 2 4 2 2" xfId="27733" xr:uid="{00000000-0005-0000-0000-0000DE360000}"/>
    <cellStyle name="Normal 2 3 2 2 2 2 2 2 2 4 3" xfId="19587" xr:uid="{00000000-0005-0000-0000-0000DF360000}"/>
    <cellStyle name="Normal 2 3 2 2 2 2 2 2 2 5" xfId="5828" xr:uid="{00000000-0005-0000-0000-0000E0360000}"/>
    <cellStyle name="Normal 2 3 2 2 2 2 2 2 2 5 2" xfId="13974" xr:uid="{00000000-0005-0000-0000-0000E1360000}"/>
    <cellStyle name="Normal 2 3 2 2 2 2 2 2 2 5 2 2" xfId="30270" xr:uid="{00000000-0005-0000-0000-0000E2360000}"/>
    <cellStyle name="Normal 2 3 2 2 2 2 2 2 2 5 3" xfId="22124" xr:uid="{00000000-0005-0000-0000-0000E3360000}"/>
    <cellStyle name="Normal 2 3 2 2 2 2 2 2 2 6" xfId="8675" xr:uid="{00000000-0005-0000-0000-0000E4360000}"/>
    <cellStyle name="Normal 2 3 2 2 2 2 2 2 2 6 2" xfId="24971" xr:uid="{00000000-0005-0000-0000-0000E5360000}"/>
    <cellStyle name="Normal 2 3 2 2 2 2 2 2 2 7" xfId="16825" xr:uid="{00000000-0005-0000-0000-0000E6360000}"/>
    <cellStyle name="Normal 2 3 2 2 2 2 2 2 3" xfId="890" xr:uid="{00000000-0005-0000-0000-0000E7360000}"/>
    <cellStyle name="Normal 2 3 2 2 2 2 2 2 3 2" xfId="2300" xr:uid="{00000000-0005-0000-0000-0000E8360000}"/>
    <cellStyle name="Normal 2 3 2 2 2 2 2 2 3 2 2" xfId="4822" xr:uid="{00000000-0005-0000-0000-0000E9360000}"/>
    <cellStyle name="Normal 2 3 2 2 2 2 2 2 3 2 2 2" xfId="12968" xr:uid="{00000000-0005-0000-0000-0000EA360000}"/>
    <cellStyle name="Normal 2 3 2 2 2 2 2 2 3 2 2 2 2" xfId="29264" xr:uid="{00000000-0005-0000-0000-0000EB360000}"/>
    <cellStyle name="Normal 2 3 2 2 2 2 2 2 3 2 2 3" xfId="21118" xr:uid="{00000000-0005-0000-0000-0000EC360000}"/>
    <cellStyle name="Normal 2 3 2 2 2 2 2 2 3 2 3" xfId="7599" xr:uid="{00000000-0005-0000-0000-0000ED360000}"/>
    <cellStyle name="Normal 2 3 2 2 2 2 2 2 3 2 3 2" xfId="15745" xr:uid="{00000000-0005-0000-0000-0000EE360000}"/>
    <cellStyle name="Normal 2 3 2 2 2 2 2 2 3 2 3 2 2" xfId="32041" xr:uid="{00000000-0005-0000-0000-0000EF360000}"/>
    <cellStyle name="Normal 2 3 2 2 2 2 2 2 3 2 3 3" xfId="23895" xr:uid="{00000000-0005-0000-0000-0000F0360000}"/>
    <cellStyle name="Normal 2 3 2 2 2 2 2 2 3 2 4" xfId="10446" xr:uid="{00000000-0005-0000-0000-0000F1360000}"/>
    <cellStyle name="Normal 2 3 2 2 2 2 2 2 3 2 4 2" xfId="26742" xr:uid="{00000000-0005-0000-0000-0000F2360000}"/>
    <cellStyle name="Normal 2 3 2 2 2 2 2 2 3 2 5" xfId="18596" xr:uid="{00000000-0005-0000-0000-0000F3360000}"/>
    <cellStyle name="Normal 2 3 2 2 2 2 2 2 3 3" xfId="3604" xr:uid="{00000000-0005-0000-0000-0000F4360000}"/>
    <cellStyle name="Normal 2 3 2 2 2 2 2 2 3 3 2" xfId="11750" xr:uid="{00000000-0005-0000-0000-0000F5360000}"/>
    <cellStyle name="Normal 2 3 2 2 2 2 2 2 3 3 2 2" xfId="28046" xr:uid="{00000000-0005-0000-0000-0000F6360000}"/>
    <cellStyle name="Normal 2 3 2 2 2 2 2 2 3 3 3" xfId="19900" xr:uid="{00000000-0005-0000-0000-0000F7360000}"/>
    <cellStyle name="Normal 2 3 2 2 2 2 2 2 3 4" xfId="6189" xr:uid="{00000000-0005-0000-0000-0000F8360000}"/>
    <cellStyle name="Normal 2 3 2 2 2 2 2 2 3 4 2" xfId="14335" xr:uid="{00000000-0005-0000-0000-0000F9360000}"/>
    <cellStyle name="Normal 2 3 2 2 2 2 2 2 3 4 2 2" xfId="30631" xr:uid="{00000000-0005-0000-0000-0000FA360000}"/>
    <cellStyle name="Normal 2 3 2 2 2 2 2 2 3 4 3" xfId="22485" xr:uid="{00000000-0005-0000-0000-0000FB360000}"/>
    <cellStyle name="Normal 2 3 2 2 2 2 2 2 3 5" xfId="9036" xr:uid="{00000000-0005-0000-0000-0000FC360000}"/>
    <cellStyle name="Normal 2 3 2 2 2 2 2 2 3 5 2" xfId="25332" xr:uid="{00000000-0005-0000-0000-0000FD360000}"/>
    <cellStyle name="Normal 2 3 2 2 2 2 2 2 3 6" xfId="17186" xr:uid="{00000000-0005-0000-0000-0000FE360000}"/>
    <cellStyle name="Normal 2 3 2 2 2 2 2 2 4" xfId="1595" xr:uid="{00000000-0005-0000-0000-0000FF360000}"/>
    <cellStyle name="Normal 2 3 2 2 2 2 2 2 4 2" xfId="4213" xr:uid="{00000000-0005-0000-0000-000000370000}"/>
    <cellStyle name="Normal 2 3 2 2 2 2 2 2 4 2 2" xfId="12359" xr:uid="{00000000-0005-0000-0000-000001370000}"/>
    <cellStyle name="Normal 2 3 2 2 2 2 2 2 4 2 2 2" xfId="28655" xr:uid="{00000000-0005-0000-0000-000002370000}"/>
    <cellStyle name="Normal 2 3 2 2 2 2 2 2 4 2 3" xfId="20509" xr:uid="{00000000-0005-0000-0000-000003370000}"/>
    <cellStyle name="Normal 2 3 2 2 2 2 2 2 4 3" xfId="6894" xr:uid="{00000000-0005-0000-0000-000004370000}"/>
    <cellStyle name="Normal 2 3 2 2 2 2 2 2 4 3 2" xfId="15040" xr:uid="{00000000-0005-0000-0000-000005370000}"/>
    <cellStyle name="Normal 2 3 2 2 2 2 2 2 4 3 2 2" xfId="31336" xr:uid="{00000000-0005-0000-0000-000006370000}"/>
    <cellStyle name="Normal 2 3 2 2 2 2 2 2 4 3 3" xfId="23190" xr:uid="{00000000-0005-0000-0000-000007370000}"/>
    <cellStyle name="Normal 2 3 2 2 2 2 2 2 4 4" xfId="9741" xr:uid="{00000000-0005-0000-0000-000008370000}"/>
    <cellStyle name="Normal 2 3 2 2 2 2 2 2 4 4 2" xfId="26037" xr:uid="{00000000-0005-0000-0000-000009370000}"/>
    <cellStyle name="Normal 2 3 2 2 2 2 2 2 4 5" xfId="17891" xr:uid="{00000000-0005-0000-0000-00000A370000}"/>
    <cellStyle name="Normal 2 3 2 2 2 2 2 2 5" xfId="2995" xr:uid="{00000000-0005-0000-0000-00000B370000}"/>
    <cellStyle name="Normal 2 3 2 2 2 2 2 2 5 2" xfId="11141" xr:uid="{00000000-0005-0000-0000-00000C370000}"/>
    <cellStyle name="Normal 2 3 2 2 2 2 2 2 5 2 2" xfId="27437" xr:uid="{00000000-0005-0000-0000-00000D370000}"/>
    <cellStyle name="Normal 2 3 2 2 2 2 2 2 5 3" xfId="19291" xr:uid="{00000000-0005-0000-0000-00000E370000}"/>
    <cellStyle name="Normal 2 3 2 2 2 2 2 2 6" xfId="5484" xr:uid="{00000000-0005-0000-0000-00000F370000}"/>
    <cellStyle name="Normal 2 3 2 2 2 2 2 2 6 2" xfId="13630" xr:uid="{00000000-0005-0000-0000-000010370000}"/>
    <cellStyle name="Normal 2 3 2 2 2 2 2 2 6 2 2" xfId="29926" xr:uid="{00000000-0005-0000-0000-000011370000}"/>
    <cellStyle name="Normal 2 3 2 2 2 2 2 2 6 3" xfId="21780" xr:uid="{00000000-0005-0000-0000-000012370000}"/>
    <cellStyle name="Normal 2 3 2 2 2 2 2 2 7" xfId="8331" xr:uid="{00000000-0005-0000-0000-000013370000}"/>
    <cellStyle name="Normal 2 3 2 2 2 2 2 2 7 2" xfId="24627" xr:uid="{00000000-0005-0000-0000-000014370000}"/>
    <cellStyle name="Normal 2 3 2 2 2 2 2 2 8" xfId="16481" xr:uid="{00000000-0005-0000-0000-000015370000}"/>
    <cellStyle name="Normal 2 3 2 2 2 2 2 3" xfId="258" xr:uid="{00000000-0005-0000-0000-000016370000}"/>
    <cellStyle name="Normal 2 3 2 2 2 2 2 3 2" xfId="602" xr:uid="{00000000-0005-0000-0000-000017370000}"/>
    <cellStyle name="Normal 2 3 2 2 2 2 2 3 2 2" xfId="1308" xr:uid="{00000000-0005-0000-0000-000018370000}"/>
    <cellStyle name="Normal 2 3 2 2 2 2 2 3 2 2 2" xfId="2718" xr:uid="{00000000-0005-0000-0000-000019370000}"/>
    <cellStyle name="Normal 2 3 2 2 2 2 2 3 2 2 2 2" xfId="5192" xr:uid="{00000000-0005-0000-0000-00001A370000}"/>
    <cellStyle name="Normal 2 3 2 2 2 2 2 3 2 2 2 2 2" xfId="13338" xr:uid="{00000000-0005-0000-0000-00001B370000}"/>
    <cellStyle name="Normal 2 3 2 2 2 2 2 3 2 2 2 2 2 2" xfId="29634" xr:uid="{00000000-0005-0000-0000-00001C370000}"/>
    <cellStyle name="Normal 2 3 2 2 2 2 2 3 2 2 2 2 3" xfId="21488" xr:uid="{00000000-0005-0000-0000-00001D370000}"/>
    <cellStyle name="Normal 2 3 2 2 2 2 2 3 2 2 2 3" xfId="8017" xr:uid="{00000000-0005-0000-0000-00001E370000}"/>
    <cellStyle name="Normal 2 3 2 2 2 2 2 3 2 2 2 3 2" xfId="16163" xr:uid="{00000000-0005-0000-0000-00001F370000}"/>
    <cellStyle name="Normal 2 3 2 2 2 2 2 3 2 2 2 3 2 2" xfId="32459" xr:uid="{00000000-0005-0000-0000-000020370000}"/>
    <cellStyle name="Normal 2 3 2 2 2 2 2 3 2 2 2 3 3" xfId="24313" xr:uid="{00000000-0005-0000-0000-000021370000}"/>
    <cellStyle name="Normal 2 3 2 2 2 2 2 3 2 2 2 4" xfId="10864" xr:uid="{00000000-0005-0000-0000-000022370000}"/>
    <cellStyle name="Normal 2 3 2 2 2 2 2 3 2 2 2 4 2" xfId="27160" xr:uid="{00000000-0005-0000-0000-000023370000}"/>
    <cellStyle name="Normal 2 3 2 2 2 2 2 3 2 2 2 5" xfId="19014" xr:uid="{00000000-0005-0000-0000-000024370000}"/>
    <cellStyle name="Normal 2 3 2 2 2 2 2 3 2 2 3" xfId="3974" xr:uid="{00000000-0005-0000-0000-000025370000}"/>
    <cellStyle name="Normal 2 3 2 2 2 2 2 3 2 2 3 2" xfId="12120" xr:uid="{00000000-0005-0000-0000-000026370000}"/>
    <cellStyle name="Normal 2 3 2 2 2 2 2 3 2 2 3 2 2" xfId="28416" xr:uid="{00000000-0005-0000-0000-000027370000}"/>
    <cellStyle name="Normal 2 3 2 2 2 2 2 3 2 2 3 3" xfId="20270" xr:uid="{00000000-0005-0000-0000-000028370000}"/>
    <cellStyle name="Normal 2 3 2 2 2 2 2 3 2 2 4" xfId="6607" xr:uid="{00000000-0005-0000-0000-000029370000}"/>
    <cellStyle name="Normal 2 3 2 2 2 2 2 3 2 2 4 2" xfId="14753" xr:uid="{00000000-0005-0000-0000-00002A370000}"/>
    <cellStyle name="Normal 2 3 2 2 2 2 2 3 2 2 4 2 2" xfId="31049" xr:uid="{00000000-0005-0000-0000-00002B370000}"/>
    <cellStyle name="Normal 2 3 2 2 2 2 2 3 2 2 4 3" xfId="22903" xr:uid="{00000000-0005-0000-0000-00002C370000}"/>
    <cellStyle name="Normal 2 3 2 2 2 2 2 3 2 2 5" xfId="9454" xr:uid="{00000000-0005-0000-0000-00002D370000}"/>
    <cellStyle name="Normal 2 3 2 2 2 2 2 3 2 2 5 2" xfId="25750" xr:uid="{00000000-0005-0000-0000-00002E370000}"/>
    <cellStyle name="Normal 2 3 2 2 2 2 2 3 2 2 6" xfId="17604" xr:uid="{00000000-0005-0000-0000-00002F370000}"/>
    <cellStyle name="Normal 2 3 2 2 2 2 2 3 2 3" xfId="2013" xr:uid="{00000000-0005-0000-0000-000030370000}"/>
    <cellStyle name="Normal 2 3 2 2 2 2 2 3 2 3 2" xfId="4583" xr:uid="{00000000-0005-0000-0000-000031370000}"/>
    <cellStyle name="Normal 2 3 2 2 2 2 2 3 2 3 2 2" xfId="12729" xr:uid="{00000000-0005-0000-0000-000032370000}"/>
    <cellStyle name="Normal 2 3 2 2 2 2 2 3 2 3 2 2 2" xfId="29025" xr:uid="{00000000-0005-0000-0000-000033370000}"/>
    <cellStyle name="Normal 2 3 2 2 2 2 2 3 2 3 2 3" xfId="20879" xr:uid="{00000000-0005-0000-0000-000034370000}"/>
    <cellStyle name="Normal 2 3 2 2 2 2 2 3 2 3 3" xfId="7312" xr:uid="{00000000-0005-0000-0000-000035370000}"/>
    <cellStyle name="Normal 2 3 2 2 2 2 2 3 2 3 3 2" xfId="15458" xr:uid="{00000000-0005-0000-0000-000036370000}"/>
    <cellStyle name="Normal 2 3 2 2 2 2 2 3 2 3 3 2 2" xfId="31754" xr:uid="{00000000-0005-0000-0000-000037370000}"/>
    <cellStyle name="Normal 2 3 2 2 2 2 2 3 2 3 3 3" xfId="23608" xr:uid="{00000000-0005-0000-0000-000038370000}"/>
    <cellStyle name="Normal 2 3 2 2 2 2 2 3 2 3 4" xfId="10159" xr:uid="{00000000-0005-0000-0000-000039370000}"/>
    <cellStyle name="Normal 2 3 2 2 2 2 2 3 2 3 4 2" xfId="26455" xr:uid="{00000000-0005-0000-0000-00003A370000}"/>
    <cellStyle name="Normal 2 3 2 2 2 2 2 3 2 3 5" xfId="18309" xr:uid="{00000000-0005-0000-0000-00003B370000}"/>
    <cellStyle name="Normal 2 3 2 2 2 2 2 3 2 4" xfId="3365" xr:uid="{00000000-0005-0000-0000-00003C370000}"/>
    <cellStyle name="Normal 2 3 2 2 2 2 2 3 2 4 2" xfId="11511" xr:uid="{00000000-0005-0000-0000-00003D370000}"/>
    <cellStyle name="Normal 2 3 2 2 2 2 2 3 2 4 2 2" xfId="27807" xr:uid="{00000000-0005-0000-0000-00003E370000}"/>
    <cellStyle name="Normal 2 3 2 2 2 2 2 3 2 4 3" xfId="19661" xr:uid="{00000000-0005-0000-0000-00003F370000}"/>
    <cellStyle name="Normal 2 3 2 2 2 2 2 3 2 5" xfId="5902" xr:uid="{00000000-0005-0000-0000-000040370000}"/>
    <cellStyle name="Normal 2 3 2 2 2 2 2 3 2 5 2" xfId="14048" xr:uid="{00000000-0005-0000-0000-000041370000}"/>
    <cellStyle name="Normal 2 3 2 2 2 2 2 3 2 5 2 2" xfId="30344" xr:uid="{00000000-0005-0000-0000-000042370000}"/>
    <cellStyle name="Normal 2 3 2 2 2 2 2 3 2 5 3" xfId="22198" xr:uid="{00000000-0005-0000-0000-000043370000}"/>
    <cellStyle name="Normal 2 3 2 2 2 2 2 3 2 6" xfId="8749" xr:uid="{00000000-0005-0000-0000-000044370000}"/>
    <cellStyle name="Normal 2 3 2 2 2 2 2 3 2 6 2" xfId="25045" xr:uid="{00000000-0005-0000-0000-000045370000}"/>
    <cellStyle name="Normal 2 3 2 2 2 2 2 3 2 7" xfId="16899" xr:uid="{00000000-0005-0000-0000-000046370000}"/>
    <cellStyle name="Normal 2 3 2 2 2 2 2 3 3" xfId="964" xr:uid="{00000000-0005-0000-0000-000047370000}"/>
    <cellStyle name="Normal 2 3 2 2 2 2 2 3 3 2" xfId="2374" xr:uid="{00000000-0005-0000-0000-000048370000}"/>
    <cellStyle name="Normal 2 3 2 2 2 2 2 3 3 2 2" xfId="4896" xr:uid="{00000000-0005-0000-0000-000049370000}"/>
    <cellStyle name="Normal 2 3 2 2 2 2 2 3 3 2 2 2" xfId="13042" xr:uid="{00000000-0005-0000-0000-00004A370000}"/>
    <cellStyle name="Normal 2 3 2 2 2 2 2 3 3 2 2 2 2" xfId="29338" xr:uid="{00000000-0005-0000-0000-00004B370000}"/>
    <cellStyle name="Normal 2 3 2 2 2 2 2 3 3 2 2 3" xfId="21192" xr:uid="{00000000-0005-0000-0000-00004C370000}"/>
    <cellStyle name="Normal 2 3 2 2 2 2 2 3 3 2 3" xfId="7673" xr:uid="{00000000-0005-0000-0000-00004D370000}"/>
    <cellStyle name="Normal 2 3 2 2 2 2 2 3 3 2 3 2" xfId="15819" xr:uid="{00000000-0005-0000-0000-00004E370000}"/>
    <cellStyle name="Normal 2 3 2 2 2 2 2 3 3 2 3 2 2" xfId="32115" xr:uid="{00000000-0005-0000-0000-00004F370000}"/>
    <cellStyle name="Normal 2 3 2 2 2 2 2 3 3 2 3 3" xfId="23969" xr:uid="{00000000-0005-0000-0000-000050370000}"/>
    <cellStyle name="Normal 2 3 2 2 2 2 2 3 3 2 4" xfId="10520" xr:uid="{00000000-0005-0000-0000-000051370000}"/>
    <cellStyle name="Normal 2 3 2 2 2 2 2 3 3 2 4 2" xfId="26816" xr:uid="{00000000-0005-0000-0000-000052370000}"/>
    <cellStyle name="Normal 2 3 2 2 2 2 2 3 3 2 5" xfId="18670" xr:uid="{00000000-0005-0000-0000-000053370000}"/>
    <cellStyle name="Normal 2 3 2 2 2 2 2 3 3 3" xfId="3678" xr:uid="{00000000-0005-0000-0000-000054370000}"/>
    <cellStyle name="Normal 2 3 2 2 2 2 2 3 3 3 2" xfId="11824" xr:uid="{00000000-0005-0000-0000-000055370000}"/>
    <cellStyle name="Normal 2 3 2 2 2 2 2 3 3 3 2 2" xfId="28120" xr:uid="{00000000-0005-0000-0000-000056370000}"/>
    <cellStyle name="Normal 2 3 2 2 2 2 2 3 3 3 3" xfId="19974" xr:uid="{00000000-0005-0000-0000-000057370000}"/>
    <cellStyle name="Normal 2 3 2 2 2 2 2 3 3 4" xfId="6263" xr:uid="{00000000-0005-0000-0000-000058370000}"/>
    <cellStyle name="Normal 2 3 2 2 2 2 2 3 3 4 2" xfId="14409" xr:uid="{00000000-0005-0000-0000-000059370000}"/>
    <cellStyle name="Normal 2 3 2 2 2 2 2 3 3 4 2 2" xfId="30705" xr:uid="{00000000-0005-0000-0000-00005A370000}"/>
    <cellStyle name="Normal 2 3 2 2 2 2 2 3 3 4 3" xfId="22559" xr:uid="{00000000-0005-0000-0000-00005B370000}"/>
    <cellStyle name="Normal 2 3 2 2 2 2 2 3 3 5" xfId="9110" xr:uid="{00000000-0005-0000-0000-00005C370000}"/>
    <cellStyle name="Normal 2 3 2 2 2 2 2 3 3 5 2" xfId="25406" xr:uid="{00000000-0005-0000-0000-00005D370000}"/>
    <cellStyle name="Normal 2 3 2 2 2 2 2 3 3 6" xfId="17260" xr:uid="{00000000-0005-0000-0000-00005E370000}"/>
    <cellStyle name="Normal 2 3 2 2 2 2 2 3 4" xfId="1669" xr:uid="{00000000-0005-0000-0000-00005F370000}"/>
    <cellStyle name="Normal 2 3 2 2 2 2 2 3 4 2" xfId="4287" xr:uid="{00000000-0005-0000-0000-000060370000}"/>
    <cellStyle name="Normal 2 3 2 2 2 2 2 3 4 2 2" xfId="12433" xr:uid="{00000000-0005-0000-0000-000061370000}"/>
    <cellStyle name="Normal 2 3 2 2 2 2 2 3 4 2 2 2" xfId="28729" xr:uid="{00000000-0005-0000-0000-000062370000}"/>
    <cellStyle name="Normal 2 3 2 2 2 2 2 3 4 2 3" xfId="20583" xr:uid="{00000000-0005-0000-0000-000063370000}"/>
    <cellStyle name="Normal 2 3 2 2 2 2 2 3 4 3" xfId="6968" xr:uid="{00000000-0005-0000-0000-000064370000}"/>
    <cellStyle name="Normal 2 3 2 2 2 2 2 3 4 3 2" xfId="15114" xr:uid="{00000000-0005-0000-0000-000065370000}"/>
    <cellStyle name="Normal 2 3 2 2 2 2 2 3 4 3 2 2" xfId="31410" xr:uid="{00000000-0005-0000-0000-000066370000}"/>
    <cellStyle name="Normal 2 3 2 2 2 2 2 3 4 3 3" xfId="23264" xr:uid="{00000000-0005-0000-0000-000067370000}"/>
    <cellStyle name="Normal 2 3 2 2 2 2 2 3 4 4" xfId="9815" xr:uid="{00000000-0005-0000-0000-000068370000}"/>
    <cellStyle name="Normal 2 3 2 2 2 2 2 3 4 4 2" xfId="26111" xr:uid="{00000000-0005-0000-0000-000069370000}"/>
    <cellStyle name="Normal 2 3 2 2 2 2 2 3 4 5" xfId="17965" xr:uid="{00000000-0005-0000-0000-00006A370000}"/>
    <cellStyle name="Normal 2 3 2 2 2 2 2 3 5" xfId="3069" xr:uid="{00000000-0005-0000-0000-00006B370000}"/>
    <cellStyle name="Normal 2 3 2 2 2 2 2 3 5 2" xfId="11215" xr:uid="{00000000-0005-0000-0000-00006C370000}"/>
    <cellStyle name="Normal 2 3 2 2 2 2 2 3 5 2 2" xfId="27511" xr:uid="{00000000-0005-0000-0000-00006D370000}"/>
    <cellStyle name="Normal 2 3 2 2 2 2 2 3 5 3" xfId="19365" xr:uid="{00000000-0005-0000-0000-00006E370000}"/>
    <cellStyle name="Normal 2 3 2 2 2 2 2 3 6" xfId="5558" xr:uid="{00000000-0005-0000-0000-00006F370000}"/>
    <cellStyle name="Normal 2 3 2 2 2 2 2 3 6 2" xfId="13704" xr:uid="{00000000-0005-0000-0000-000070370000}"/>
    <cellStyle name="Normal 2 3 2 2 2 2 2 3 6 2 2" xfId="30000" xr:uid="{00000000-0005-0000-0000-000071370000}"/>
    <cellStyle name="Normal 2 3 2 2 2 2 2 3 6 3" xfId="21854" xr:uid="{00000000-0005-0000-0000-000072370000}"/>
    <cellStyle name="Normal 2 3 2 2 2 2 2 3 7" xfId="8405" xr:uid="{00000000-0005-0000-0000-000073370000}"/>
    <cellStyle name="Normal 2 3 2 2 2 2 2 3 7 2" xfId="24701" xr:uid="{00000000-0005-0000-0000-000074370000}"/>
    <cellStyle name="Normal 2 3 2 2 2 2 2 3 8" xfId="16555" xr:uid="{00000000-0005-0000-0000-000075370000}"/>
    <cellStyle name="Normal 2 3 2 2 2 2 2 4" xfId="348" xr:uid="{00000000-0005-0000-0000-000076370000}"/>
    <cellStyle name="Normal 2 3 2 2 2 2 2 4 2" xfId="692" xr:uid="{00000000-0005-0000-0000-000077370000}"/>
    <cellStyle name="Normal 2 3 2 2 2 2 2 4 2 2" xfId="1398" xr:uid="{00000000-0005-0000-0000-000078370000}"/>
    <cellStyle name="Normal 2 3 2 2 2 2 2 4 2 2 2" xfId="2808" xr:uid="{00000000-0005-0000-0000-000079370000}"/>
    <cellStyle name="Normal 2 3 2 2 2 2 2 4 2 2 2 2" xfId="5266" xr:uid="{00000000-0005-0000-0000-00007A370000}"/>
    <cellStyle name="Normal 2 3 2 2 2 2 2 4 2 2 2 2 2" xfId="13412" xr:uid="{00000000-0005-0000-0000-00007B370000}"/>
    <cellStyle name="Normal 2 3 2 2 2 2 2 4 2 2 2 2 2 2" xfId="29708" xr:uid="{00000000-0005-0000-0000-00007C370000}"/>
    <cellStyle name="Normal 2 3 2 2 2 2 2 4 2 2 2 2 3" xfId="21562" xr:uid="{00000000-0005-0000-0000-00007D370000}"/>
    <cellStyle name="Normal 2 3 2 2 2 2 2 4 2 2 2 3" xfId="8107" xr:uid="{00000000-0005-0000-0000-00007E370000}"/>
    <cellStyle name="Normal 2 3 2 2 2 2 2 4 2 2 2 3 2" xfId="16253" xr:uid="{00000000-0005-0000-0000-00007F370000}"/>
    <cellStyle name="Normal 2 3 2 2 2 2 2 4 2 2 2 3 2 2" xfId="32549" xr:uid="{00000000-0005-0000-0000-000080370000}"/>
    <cellStyle name="Normal 2 3 2 2 2 2 2 4 2 2 2 3 3" xfId="24403" xr:uid="{00000000-0005-0000-0000-000081370000}"/>
    <cellStyle name="Normal 2 3 2 2 2 2 2 4 2 2 2 4" xfId="10954" xr:uid="{00000000-0005-0000-0000-000082370000}"/>
    <cellStyle name="Normal 2 3 2 2 2 2 2 4 2 2 2 4 2" xfId="27250" xr:uid="{00000000-0005-0000-0000-000083370000}"/>
    <cellStyle name="Normal 2 3 2 2 2 2 2 4 2 2 2 5" xfId="19104" xr:uid="{00000000-0005-0000-0000-000084370000}"/>
    <cellStyle name="Normal 2 3 2 2 2 2 2 4 2 2 3" xfId="4048" xr:uid="{00000000-0005-0000-0000-000085370000}"/>
    <cellStyle name="Normal 2 3 2 2 2 2 2 4 2 2 3 2" xfId="12194" xr:uid="{00000000-0005-0000-0000-000086370000}"/>
    <cellStyle name="Normal 2 3 2 2 2 2 2 4 2 2 3 2 2" xfId="28490" xr:uid="{00000000-0005-0000-0000-000087370000}"/>
    <cellStyle name="Normal 2 3 2 2 2 2 2 4 2 2 3 3" xfId="20344" xr:uid="{00000000-0005-0000-0000-000088370000}"/>
    <cellStyle name="Normal 2 3 2 2 2 2 2 4 2 2 4" xfId="6697" xr:uid="{00000000-0005-0000-0000-000089370000}"/>
    <cellStyle name="Normal 2 3 2 2 2 2 2 4 2 2 4 2" xfId="14843" xr:uid="{00000000-0005-0000-0000-00008A370000}"/>
    <cellStyle name="Normal 2 3 2 2 2 2 2 4 2 2 4 2 2" xfId="31139" xr:uid="{00000000-0005-0000-0000-00008B370000}"/>
    <cellStyle name="Normal 2 3 2 2 2 2 2 4 2 2 4 3" xfId="22993" xr:uid="{00000000-0005-0000-0000-00008C370000}"/>
    <cellStyle name="Normal 2 3 2 2 2 2 2 4 2 2 5" xfId="9544" xr:uid="{00000000-0005-0000-0000-00008D370000}"/>
    <cellStyle name="Normal 2 3 2 2 2 2 2 4 2 2 5 2" xfId="25840" xr:uid="{00000000-0005-0000-0000-00008E370000}"/>
    <cellStyle name="Normal 2 3 2 2 2 2 2 4 2 2 6" xfId="17694" xr:uid="{00000000-0005-0000-0000-00008F370000}"/>
    <cellStyle name="Normal 2 3 2 2 2 2 2 4 2 3" xfId="2103" xr:uid="{00000000-0005-0000-0000-000090370000}"/>
    <cellStyle name="Normal 2 3 2 2 2 2 2 4 2 3 2" xfId="4657" xr:uid="{00000000-0005-0000-0000-000091370000}"/>
    <cellStyle name="Normal 2 3 2 2 2 2 2 4 2 3 2 2" xfId="12803" xr:uid="{00000000-0005-0000-0000-000092370000}"/>
    <cellStyle name="Normal 2 3 2 2 2 2 2 4 2 3 2 2 2" xfId="29099" xr:uid="{00000000-0005-0000-0000-000093370000}"/>
    <cellStyle name="Normal 2 3 2 2 2 2 2 4 2 3 2 3" xfId="20953" xr:uid="{00000000-0005-0000-0000-000094370000}"/>
    <cellStyle name="Normal 2 3 2 2 2 2 2 4 2 3 3" xfId="7402" xr:uid="{00000000-0005-0000-0000-000095370000}"/>
    <cellStyle name="Normal 2 3 2 2 2 2 2 4 2 3 3 2" xfId="15548" xr:uid="{00000000-0005-0000-0000-000096370000}"/>
    <cellStyle name="Normal 2 3 2 2 2 2 2 4 2 3 3 2 2" xfId="31844" xr:uid="{00000000-0005-0000-0000-000097370000}"/>
    <cellStyle name="Normal 2 3 2 2 2 2 2 4 2 3 3 3" xfId="23698" xr:uid="{00000000-0005-0000-0000-000098370000}"/>
    <cellStyle name="Normal 2 3 2 2 2 2 2 4 2 3 4" xfId="10249" xr:uid="{00000000-0005-0000-0000-000099370000}"/>
    <cellStyle name="Normal 2 3 2 2 2 2 2 4 2 3 4 2" xfId="26545" xr:uid="{00000000-0005-0000-0000-00009A370000}"/>
    <cellStyle name="Normal 2 3 2 2 2 2 2 4 2 3 5" xfId="18399" xr:uid="{00000000-0005-0000-0000-00009B370000}"/>
    <cellStyle name="Normal 2 3 2 2 2 2 2 4 2 4" xfId="3439" xr:uid="{00000000-0005-0000-0000-00009C370000}"/>
    <cellStyle name="Normal 2 3 2 2 2 2 2 4 2 4 2" xfId="11585" xr:uid="{00000000-0005-0000-0000-00009D370000}"/>
    <cellStyle name="Normal 2 3 2 2 2 2 2 4 2 4 2 2" xfId="27881" xr:uid="{00000000-0005-0000-0000-00009E370000}"/>
    <cellStyle name="Normal 2 3 2 2 2 2 2 4 2 4 3" xfId="19735" xr:uid="{00000000-0005-0000-0000-00009F370000}"/>
    <cellStyle name="Normal 2 3 2 2 2 2 2 4 2 5" xfId="5992" xr:uid="{00000000-0005-0000-0000-0000A0370000}"/>
    <cellStyle name="Normal 2 3 2 2 2 2 2 4 2 5 2" xfId="14138" xr:uid="{00000000-0005-0000-0000-0000A1370000}"/>
    <cellStyle name="Normal 2 3 2 2 2 2 2 4 2 5 2 2" xfId="30434" xr:uid="{00000000-0005-0000-0000-0000A2370000}"/>
    <cellStyle name="Normal 2 3 2 2 2 2 2 4 2 5 3" xfId="22288" xr:uid="{00000000-0005-0000-0000-0000A3370000}"/>
    <cellStyle name="Normal 2 3 2 2 2 2 2 4 2 6" xfId="8839" xr:uid="{00000000-0005-0000-0000-0000A4370000}"/>
    <cellStyle name="Normal 2 3 2 2 2 2 2 4 2 6 2" xfId="25135" xr:uid="{00000000-0005-0000-0000-0000A5370000}"/>
    <cellStyle name="Normal 2 3 2 2 2 2 2 4 2 7" xfId="16989" xr:uid="{00000000-0005-0000-0000-0000A6370000}"/>
    <cellStyle name="Normal 2 3 2 2 2 2 2 4 3" xfId="1054" xr:uid="{00000000-0005-0000-0000-0000A7370000}"/>
    <cellStyle name="Normal 2 3 2 2 2 2 2 4 3 2" xfId="2464" xr:uid="{00000000-0005-0000-0000-0000A8370000}"/>
    <cellStyle name="Normal 2 3 2 2 2 2 2 4 3 2 2" xfId="4970" xr:uid="{00000000-0005-0000-0000-0000A9370000}"/>
    <cellStyle name="Normal 2 3 2 2 2 2 2 4 3 2 2 2" xfId="13116" xr:uid="{00000000-0005-0000-0000-0000AA370000}"/>
    <cellStyle name="Normal 2 3 2 2 2 2 2 4 3 2 2 2 2" xfId="29412" xr:uid="{00000000-0005-0000-0000-0000AB370000}"/>
    <cellStyle name="Normal 2 3 2 2 2 2 2 4 3 2 2 3" xfId="21266" xr:uid="{00000000-0005-0000-0000-0000AC370000}"/>
    <cellStyle name="Normal 2 3 2 2 2 2 2 4 3 2 3" xfId="7763" xr:uid="{00000000-0005-0000-0000-0000AD370000}"/>
    <cellStyle name="Normal 2 3 2 2 2 2 2 4 3 2 3 2" xfId="15909" xr:uid="{00000000-0005-0000-0000-0000AE370000}"/>
    <cellStyle name="Normal 2 3 2 2 2 2 2 4 3 2 3 2 2" xfId="32205" xr:uid="{00000000-0005-0000-0000-0000AF370000}"/>
    <cellStyle name="Normal 2 3 2 2 2 2 2 4 3 2 3 3" xfId="24059" xr:uid="{00000000-0005-0000-0000-0000B0370000}"/>
    <cellStyle name="Normal 2 3 2 2 2 2 2 4 3 2 4" xfId="10610" xr:uid="{00000000-0005-0000-0000-0000B1370000}"/>
    <cellStyle name="Normal 2 3 2 2 2 2 2 4 3 2 4 2" xfId="26906" xr:uid="{00000000-0005-0000-0000-0000B2370000}"/>
    <cellStyle name="Normal 2 3 2 2 2 2 2 4 3 2 5" xfId="18760" xr:uid="{00000000-0005-0000-0000-0000B3370000}"/>
    <cellStyle name="Normal 2 3 2 2 2 2 2 4 3 3" xfId="3752" xr:uid="{00000000-0005-0000-0000-0000B4370000}"/>
    <cellStyle name="Normal 2 3 2 2 2 2 2 4 3 3 2" xfId="11898" xr:uid="{00000000-0005-0000-0000-0000B5370000}"/>
    <cellStyle name="Normal 2 3 2 2 2 2 2 4 3 3 2 2" xfId="28194" xr:uid="{00000000-0005-0000-0000-0000B6370000}"/>
    <cellStyle name="Normal 2 3 2 2 2 2 2 4 3 3 3" xfId="20048" xr:uid="{00000000-0005-0000-0000-0000B7370000}"/>
    <cellStyle name="Normal 2 3 2 2 2 2 2 4 3 4" xfId="6353" xr:uid="{00000000-0005-0000-0000-0000B8370000}"/>
    <cellStyle name="Normal 2 3 2 2 2 2 2 4 3 4 2" xfId="14499" xr:uid="{00000000-0005-0000-0000-0000B9370000}"/>
    <cellStyle name="Normal 2 3 2 2 2 2 2 4 3 4 2 2" xfId="30795" xr:uid="{00000000-0005-0000-0000-0000BA370000}"/>
    <cellStyle name="Normal 2 3 2 2 2 2 2 4 3 4 3" xfId="22649" xr:uid="{00000000-0005-0000-0000-0000BB370000}"/>
    <cellStyle name="Normal 2 3 2 2 2 2 2 4 3 5" xfId="9200" xr:uid="{00000000-0005-0000-0000-0000BC370000}"/>
    <cellStyle name="Normal 2 3 2 2 2 2 2 4 3 5 2" xfId="25496" xr:uid="{00000000-0005-0000-0000-0000BD370000}"/>
    <cellStyle name="Normal 2 3 2 2 2 2 2 4 3 6" xfId="17350" xr:uid="{00000000-0005-0000-0000-0000BE370000}"/>
    <cellStyle name="Normal 2 3 2 2 2 2 2 4 4" xfId="1759" xr:uid="{00000000-0005-0000-0000-0000BF370000}"/>
    <cellStyle name="Normal 2 3 2 2 2 2 2 4 4 2" xfId="4361" xr:uid="{00000000-0005-0000-0000-0000C0370000}"/>
    <cellStyle name="Normal 2 3 2 2 2 2 2 4 4 2 2" xfId="12507" xr:uid="{00000000-0005-0000-0000-0000C1370000}"/>
    <cellStyle name="Normal 2 3 2 2 2 2 2 4 4 2 2 2" xfId="28803" xr:uid="{00000000-0005-0000-0000-0000C2370000}"/>
    <cellStyle name="Normal 2 3 2 2 2 2 2 4 4 2 3" xfId="20657" xr:uid="{00000000-0005-0000-0000-0000C3370000}"/>
    <cellStyle name="Normal 2 3 2 2 2 2 2 4 4 3" xfId="7058" xr:uid="{00000000-0005-0000-0000-0000C4370000}"/>
    <cellStyle name="Normal 2 3 2 2 2 2 2 4 4 3 2" xfId="15204" xr:uid="{00000000-0005-0000-0000-0000C5370000}"/>
    <cellStyle name="Normal 2 3 2 2 2 2 2 4 4 3 2 2" xfId="31500" xr:uid="{00000000-0005-0000-0000-0000C6370000}"/>
    <cellStyle name="Normal 2 3 2 2 2 2 2 4 4 3 3" xfId="23354" xr:uid="{00000000-0005-0000-0000-0000C7370000}"/>
    <cellStyle name="Normal 2 3 2 2 2 2 2 4 4 4" xfId="9905" xr:uid="{00000000-0005-0000-0000-0000C8370000}"/>
    <cellStyle name="Normal 2 3 2 2 2 2 2 4 4 4 2" xfId="26201" xr:uid="{00000000-0005-0000-0000-0000C9370000}"/>
    <cellStyle name="Normal 2 3 2 2 2 2 2 4 4 5" xfId="18055" xr:uid="{00000000-0005-0000-0000-0000CA370000}"/>
    <cellStyle name="Normal 2 3 2 2 2 2 2 4 5" xfId="3143" xr:uid="{00000000-0005-0000-0000-0000CB370000}"/>
    <cellStyle name="Normal 2 3 2 2 2 2 2 4 5 2" xfId="11289" xr:uid="{00000000-0005-0000-0000-0000CC370000}"/>
    <cellStyle name="Normal 2 3 2 2 2 2 2 4 5 2 2" xfId="27585" xr:uid="{00000000-0005-0000-0000-0000CD370000}"/>
    <cellStyle name="Normal 2 3 2 2 2 2 2 4 5 3" xfId="19439" xr:uid="{00000000-0005-0000-0000-0000CE370000}"/>
    <cellStyle name="Normal 2 3 2 2 2 2 2 4 6" xfId="5648" xr:uid="{00000000-0005-0000-0000-0000CF370000}"/>
    <cellStyle name="Normal 2 3 2 2 2 2 2 4 6 2" xfId="13794" xr:uid="{00000000-0005-0000-0000-0000D0370000}"/>
    <cellStyle name="Normal 2 3 2 2 2 2 2 4 6 2 2" xfId="30090" xr:uid="{00000000-0005-0000-0000-0000D1370000}"/>
    <cellStyle name="Normal 2 3 2 2 2 2 2 4 6 3" xfId="21944" xr:uid="{00000000-0005-0000-0000-0000D2370000}"/>
    <cellStyle name="Normal 2 3 2 2 2 2 2 4 7" xfId="8495" xr:uid="{00000000-0005-0000-0000-0000D3370000}"/>
    <cellStyle name="Normal 2 3 2 2 2 2 2 4 7 2" xfId="24791" xr:uid="{00000000-0005-0000-0000-0000D4370000}"/>
    <cellStyle name="Normal 2 3 2 2 2 2 2 4 8" xfId="16645" xr:uid="{00000000-0005-0000-0000-0000D5370000}"/>
    <cellStyle name="Normal 2 3 2 2 2 2 2 5" xfId="438" xr:uid="{00000000-0005-0000-0000-0000D6370000}"/>
    <cellStyle name="Normal 2 3 2 2 2 2 2 5 2" xfId="1144" xr:uid="{00000000-0005-0000-0000-0000D7370000}"/>
    <cellStyle name="Normal 2 3 2 2 2 2 2 5 2 2" xfId="2554" xr:uid="{00000000-0005-0000-0000-0000D8370000}"/>
    <cellStyle name="Normal 2 3 2 2 2 2 2 5 2 2 2" xfId="5044" xr:uid="{00000000-0005-0000-0000-0000D9370000}"/>
    <cellStyle name="Normal 2 3 2 2 2 2 2 5 2 2 2 2" xfId="13190" xr:uid="{00000000-0005-0000-0000-0000DA370000}"/>
    <cellStyle name="Normal 2 3 2 2 2 2 2 5 2 2 2 2 2" xfId="29486" xr:uid="{00000000-0005-0000-0000-0000DB370000}"/>
    <cellStyle name="Normal 2 3 2 2 2 2 2 5 2 2 2 3" xfId="21340" xr:uid="{00000000-0005-0000-0000-0000DC370000}"/>
    <cellStyle name="Normal 2 3 2 2 2 2 2 5 2 2 3" xfId="7853" xr:uid="{00000000-0005-0000-0000-0000DD370000}"/>
    <cellStyle name="Normal 2 3 2 2 2 2 2 5 2 2 3 2" xfId="15999" xr:uid="{00000000-0005-0000-0000-0000DE370000}"/>
    <cellStyle name="Normal 2 3 2 2 2 2 2 5 2 2 3 2 2" xfId="32295" xr:uid="{00000000-0005-0000-0000-0000DF370000}"/>
    <cellStyle name="Normal 2 3 2 2 2 2 2 5 2 2 3 3" xfId="24149" xr:uid="{00000000-0005-0000-0000-0000E0370000}"/>
    <cellStyle name="Normal 2 3 2 2 2 2 2 5 2 2 4" xfId="10700" xr:uid="{00000000-0005-0000-0000-0000E1370000}"/>
    <cellStyle name="Normal 2 3 2 2 2 2 2 5 2 2 4 2" xfId="26996" xr:uid="{00000000-0005-0000-0000-0000E2370000}"/>
    <cellStyle name="Normal 2 3 2 2 2 2 2 5 2 2 5" xfId="18850" xr:uid="{00000000-0005-0000-0000-0000E3370000}"/>
    <cellStyle name="Normal 2 3 2 2 2 2 2 5 2 3" xfId="3826" xr:uid="{00000000-0005-0000-0000-0000E4370000}"/>
    <cellStyle name="Normal 2 3 2 2 2 2 2 5 2 3 2" xfId="11972" xr:uid="{00000000-0005-0000-0000-0000E5370000}"/>
    <cellStyle name="Normal 2 3 2 2 2 2 2 5 2 3 2 2" xfId="28268" xr:uid="{00000000-0005-0000-0000-0000E6370000}"/>
    <cellStyle name="Normal 2 3 2 2 2 2 2 5 2 3 3" xfId="20122" xr:uid="{00000000-0005-0000-0000-0000E7370000}"/>
    <cellStyle name="Normal 2 3 2 2 2 2 2 5 2 4" xfId="6443" xr:uid="{00000000-0005-0000-0000-0000E8370000}"/>
    <cellStyle name="Normal 2 3 2 2 2 2 2 5 2 4 2" xfId="14589" xr:uid="{00000000-0005-0000-0000-0000E9370000}"/>
    <cellStyle name="Normal 2 3 2 2 2 2 2 5 2 4 2 2" xfId="30885" xr:uid="{00000000-0005-0000-0000-0000EA370000}"/>
    <cellStyle name="Normal 2 3 2 2 2 2 2 5 2 4 3" xfId="22739" xr:uid="{00000000-0005-0000-0000-0000EB370000}"/>
    <cellStyle name="Normal 2 3 2 2 2 2 2 5 2 5" xfId="9290" xr:uid="{00000000-0005-0000-0000-0000EC370000}"/>
    <cellStyle name="Normal 2 3 2 2 2 2 2 5 2 5 2" xfId="25586" xr:uid="{00000000-0005-0000-0000-0000ED370000}"/>
    <cellStyle name="Normal 2 3 2 2 2 2 2 5 2 6" xfId="17440" xr:uid="{00000000-0005-0000-0000-0000EE370000}"/>
    <cellStyle name="Normal 2 3 2 2 2 2 2 5 3" xfId="1849" xr:uid="{00000000-0005-0000-0000-0000EF370000}"/>
    <cellStyle name="Normal 2 3 2 2 2 2 2 5 3 2" xfId="4435" xr:uid="{00000000-0005-0000-0000-0000F0370000}"/>
    <cellStyle name="Normal 2 3 2 2 2 2 2 5 3 2 2" xfId="12581" xr:uid="{00000000-0005-0000-0000-0000F1370000}"/>
    <cellStyle name="Normal 2 3 2 2 2 2 2 5 3 2 2 2" xfId="28877" xr:uid="{00000000-0005-0000-0000-0000F2370000}"/>
    <cellStyle name="Normal 2 3 2 2 2 2 2 5 3 2 3" xfId="20731" xr:uid="{00000000-0005-0000-0000-0000F3370000}"/>
    <cellStyle name="Normal 2 3 2 2 2 2 2 5 3 3" xfId="7148" xr:uid="{00000000-0005-0000-0000-0000F4370000}"/>
    <cellStyle name="Normal 2 3 2 2 2 2 2 5 3 3 2" xfId="15294" xr:uid="{00000000-0005-0000-0000-0000F5370000}"/>
    <cellStyle name="Normal 2 3 2 2 2 2 2 5 3 3 2 2" xfId="31590" xr:uid="{00000000-0005-0000-0000-0000F6370000}"/>
    <cellStyle name="Normal 2 3 2 2 2 2 2 5 3 3 3" xfId="23444" xr:uid="{00000000-0005-0000-0000-0000F7370000}"/>
    <cellStyle name="Normal 2 3 2 2 2 2 2 5 3 4" xfId="9995" xr:uid="{00000000-0005-0000-0000-0000F8370000}"/>
    <cellStyle name="Normal 2 3 2 2 2 2 2 5 3 4 2" xfId="26291" xr:uid="{00000000-0005-0000-0000-0000F9370000}"/>
    <cellStyle name="Normal 2 3 2 2 2 2 2 5 3 5" xfId="18145" xr:uid="{00000000-0005-0000-0000-0000FA370000}"/>
    <cellStyle name="Normal 2 3 2 2 2 2 2 5 4" xfId="3217" xr:uid="{00000000-0005-0000-0000-0000FB370000}"/>
    <cellStyle name="Normal 2 3 2 2 2 2 2 5 4 2" xfId="11363" xr:uid="{00000000-0005-0000-0000-0000FC370000}"/>
    <cellStyle name="Normal 2 3 2 2 2 2 2 5 4 2 2" xfId="27659" xr:uid="{00000000-0005-0000-0000-0000FD370000}"/>
    <cellStyle name="Normal 2 3 2 2 2 2 2 5 4 3" xfId="19513" xr:uid="{00000000-0005-0000-0000-0000FE370000}"/>
    <cellStyle name="Normal 2 3 2 2 2 2 2 5 5" xfId="5738" xr:uid="{00000000-0005-0000-0000-0000FF370000}"/>
    <cellStyle name="Normal 2 3 2 2 2 2 2 5 5 2" xfId="13884" xr:uid="{00000000-0005-0000-0000-000000380000}"/>
    <cellStyle name="Normal 2 3 2 2 2 2 2 5 5 2 2" xfId="30180" xr:uid="{00000000-0005-0000-0000-000001380000}"/>
    <cellStyle name="Normal 2 3 2 2 2 2 2 5 5 3" xfId="22034" xr:uid="{00000000-0005-0000-0000-000002380000}"/>
    <cellStyle name="Normal 2 3 2 2 2 2 2 5 6" xfId="8585" xr:uid="{00000000-0005-0000-0000-000003380000}"/>
    <cellStyle name="Normal 2 3 2 2 2 2 2 5 6 2" xfId="24881" xr:uid="{00000000-0005-0000-0000-000004380000}"/>
    <cellStyle name="Normal 2 3 2 2 2 2 2 5 7" xfId="16735" xr:uid="{00000000-0005-0000-0000-000005380000}"/>
    <cellStyle name="Normal 2 3 2 2 2 2 2 6" xfId="800" xr:uid="{00000000-0005-0000-0000-000006380000}"/>
    <cellStyle name="Normal 2 3 2 2 2 2 2 6 2" xfId="2210" xr:uid="{00000000-0005-0000-0000-000007380000}"/>
    <cellStyle name="Normal 2 3 2 2 2 2 2 6 2 2" xfId="4748" xr:uid="{00000000-0005-0000-0000-000008380000}"/>
    <cellStyle name="Normal 2 3 2 2 2 2 2 6 2 2 2" xfId="12894" xr:uid="{00000000-0005-0000-0000-000009380000}"/>
    <cellStyle name="Normal 2 3 2 2 2 2 2 6 2 2 2 2" xfId="29190" xr:uid="{00000000-0005-0000-0000-00000A380000}"/>
    <cellStyle name="Normal 2 3 2 2 2 2 2 6 2 2 3" xfId="21044" xr:uid="{00000000-0005-0000-0000-00000B380000}"/>
    <cellStyle name="Normal 2 3 2 2 2 2 2 6 2 3" xfId="7509" xr:uid="{00000000-0005-0000-0000-00000C380000}"/>
    <cellStyle name="Normal 2 3 2 2 2 2 2 6 2 3 2" xfId="15655" xr:uid="{00000000-0005-0000-0000-00000D380000}"/>
    <cellStyle name="Normal 2 3 2 2 2 2 2 6 2 3 2 2" xfId="31951" xr:uid="{00000000-0005-0000-0000-00000E380000}"/>
    <cellStyle name="Normal 2 3 2 2 2 2 2 6 2 3 3" xfId="23805" xr:uid="{00000000-0005-0000-0000-00000F380000}"/>
    <cellStyle name="Normal 2 3 2 2 2 2 2 6 2 4" xfId="10356" xr:uid="{00000000-0005-0000-0000-000010380000}"/>
    <cellStyle name="Normal 2 3 2 2 2 2 2 6 2 4 2" xfId="26652" xr:uid="{00000000-0005-0000-0000-000011380000}"/>
    <cellStyle name="Normal 2 3 2 2 2 2 2 6 2 5" xfId="18506" xr:uid="{00000000-0005-0000-0000-000012380000}"/>
    <cellStyle name="Normal 2 3 2 2 2 2 2 6 3" xfId="3530" xr:uid="{00000000-0005-0000-0000-000013380000}"/>
    <cellStyle name="Normal 2 3 2 2 2 2 2 6 3 2" xfId="11676" xr:uid="{00000000-0005-0000-0000-000014380000}"/>
    <cellStyle name="Normal 2 3 2 2 2 2 2 6 3 2 2" xfId="27972" xr:uid="{00000000-0005-0000-0000-000015380000}"/>
    <cellStyle name="Normal 2 3 2 2 2 2 2 6 3 3" xfId="19826" xr:uid="{00000000-0005-0000-0000-000016380000}"/>
    <cellStyle name="Normal 2 3 2 2 2 2 2 6 4" xfId="6099" xr:uid="{00000000-0005-0000-0000-000017380000}"/>
    <cellStyle name="Normal 2 3 2 2 2 2 2 6 4 2" xfId="14245" xr:uid="{00000000-0005-0000-0000-000018380000}"/>
    <cellStyle name="Normal 2 3 2 2 2 2 2 6 4 2 2" xfId="30541" xr:uid="{00000000-0005-0000-0000-000019380000}"/>
    <cellStyle name="Normal 2 3 2 2 2 2 2 6 4 3" xfId="22395" xr:uid="{00000000-0005-0000-0000-00001A380000}"/>
    <cellStyle name="Normal 2 3 2 2 2 2 2 6 5" xfId="8946" xr:uid="{00000000-0005-0000-0000-00001B380000}"/>
    <cellStyle name="Normal 2 3 2 2 2 2 2 6 5 2" xfId="25242" xr:uid="{00000000-0005-0000-0000-00001C380000}"/>
    <cellStyle name="Normal 2 3 2 2 2 2 2 6 6" xfId="17096" xr:uid="{00000000-0005-0000-0000-00001D380000}"/>
    <cellStyle name="Normal 2 3 2 2 2 2 2 7" xfId="1505" xr:uid="{00000000-0005-0000-0000-00001E380000}"/>
    <cellStyle name="Normal 2 3 2 2 2 2 2 7 2" xfId="4139" xr:uid="{00000000-0005-0000-0000-00001F380000}"/>
    <cellStyle name="Normal 2 3 2 2 2 2 2 7 2 2" xfId="12285" xr:uid="{00000000-0005-0000-0000-000020380000}"/>
    <cellStyle name="Normal 2 3 2 2 2 2 2 7 2 2 2" xfId="28581" xr:uid="{00000000-0005-0000-0000-000021380000}"/>
    <cellStyle name="Normal 2 3 2 2 2 2 2 7 2 3" xfId="20435" xr:uid="{00000000-0005-0000-0000-000022380000}"/>
    <cellStyle name="Normal 2 3 2 2 2 2 2 7 3" xfId="6804" xr:uid="{00000000-0005-0000-0000-000023380000}"/>
    <cellStyle name="Normal 2 3 2 2 2 2 2 7 3 2" xfId="14950" xr:uid="{00000000-0005-0000-0000-000024380000}"/>
    <cellStyle name="Normal 2 3 2 2 2 2 2 7 3 2 2" xfId="31246" xr:uid="{00000000-0005-0000-0000-000025380000}"/>
    <cellStyle name="Normal 2 3 2 2 2 2 2 7 3 3" xfId="23100" xr:uid="{00000000-0005-0000-0000-000026380000}"/>
    <cellStyle name="Normal 2 3 2 2 2 2 2 7 4" xfId="9651" xr:uid="{00000000-0005-0000-0000-000027380000}"/>
    <cellStyle name="Normal 2 3 2 2 2 2 2 7 4 2" xfId="25947" xr:uid="{00000000-0005-0000-0000-000028380000}"/>
    <cellStyle name="Normal 2 3 2 2 2 2 2 7 5" xfId="17801" xr:uid="{00000000-0005-0000-0000-000029380000}"/>
    <cellStyle name="Normal 2 3 2 2 2 2 2 8" xfId="2921" xr:uid="{00000000-0005-0000-0000-00002A380000}"/>
    <cellStyle name="Normal 2 3 2 2 2 2 2 8 2" xfId="11067" xr:uid="{00000000-0005-0000-0000-00002B380000}"/>
    <cellStyle name="Normal 2 3 2 2 2 2 2 8 2 2" xfId="27363" xr:uid="{00000000-0005-0000-0000-00002C380000}"/>
    <cellStyle name="Normal 2 3 2 2 2 2 2 8 3" xfId="19217" xr:uid="{00000000-0005-0000-0000-00002D380000}"/>
    <cellStyle name="Normal 2 3 2 2 2 2 2 9" xfId="5394" xr:uid="{00000000-0005-0000-0000-00002E380000}"/>
    <cellStyle name="Normal 2 3 2 2 2 2 2 9 2" xfId="13540" xr:uid="{00000000-0005-0000-0000-00002F380000}"/>
    <cellStyle name="Normal 2 3 2 2 2 2 2 9 2 2" xfId="29836" xr:uid="{00000000-0005-0000-0000-000030380000}"/>
    <cellStyle name="Normal 2 3 2 2 2 2 2 9 3" xfId="21690" xr:uid="{00000000-0005-0000-0000-000031380000}"/>
    <cellStyle name="Normal 2 3 2 2 2 2 3" xfId="140" xr:uid="{00000000-0005-0000-0000-000032380000}"/>
    <cellStyle name="Normal 2 3 2 2 2 2 3 2" xfId="484" xr:uid="{00000000-0005-0000-0000-000033380000}"/>
    <cellStyle name="Normal 2 3 2 2 2 2 3 2 2" xfId="1190" xr:uid="{00000000-0005-0000-0000-000034380000}"/>
    <cellStyle name="Normal 2 3 2 2 2 2 3 2 2 2" xfId="2600" xr:uid="{00000000-0005-0000-0000-000035380000}"/>
    <cellStyle name="Normal 2 3 2 2 2 2 3 2 2 2 2" xfId="5082" xr:uid="{00000000-0005-0000-0000-000036380000}"/>
    <cellStyle name="Normal 2 3 2 2 2 2 3 2 2 2 2 2" xfId="13228" xr:uid="{00000000-0005-0000-0000-000037380000}"/>
    <cellStyle name="Normal 2 3 2 2 2 2 3 2 2 2 2 2 2" xfId="29524" xr:uid="{00000000-0005-0000-0000-000038380000}"/>
    <cellStyle name="Normal 2 3 2 2 2 2 3 2 2 2 2 3" xfId="21378" xr:uid="{00000000-0005-0000-0000-000039380000}"/>
    <cellStyle name="Normal 2 3 2 2 2 2 3 2 2 2 3" xfId="7899" xr:uid="{00000000-0005-0000-0000-00003A380000}"/>
    <cellStyle name="Normal 2 3 2 2 2 2 3 2 2 2 3 2" xfId="16045" xr:uid="{00000000-0005-0000-0000-00003B380000}"/>
    <cellStyle name="Normal 2 3 2 2 2 2 3 2 2 2 3 2 2" xfId="32341" xr:uid="{00000000-0005-0000-0000-00003C380000}"/>
    <cellStyle name="Normal 2 3 2 2 2 2 3 2 2 2 3 3" xfId="24195" xr:uid="{00000000-0005-0000-0000-00003D380000}"/>
    <cellStyle name="Normal 2 3 2 2 2 2 3 2 2 2 4" xfId="10746" xr:uid="{00000000-0005-0000-0000-00003E380000}"/>
    <cellStyle name="Normal 2 3 2 2 2 2 3 2 2 2 4 2" xfId="27042" xr:uid="{00000000-0005-0000-0000-00003F380000}"/>
    <cellStyle name="Normal 2 3 2 2 2 2 3 2 2 2 5" xfId="18896" xr:uid="{00000000-0005-0000-0000-000040380000}"/>
    <cellStyle name="Normal 2 3 2 2 2 2 3 2 2 3" xfId="3864" xr:uid="{00000000-0005-0000-0000-000041380000}"/>
    <cellStyle name="Normal 2 3 2 2 2 2 3 2 2 3 2" xfId="12010" xr:uid="{00000000-0005-0000-0000-000042380000}"/>
    <cellStyle name="Normal 2 3 2 2 2 2 3 2 2 3 2 2" xfId="28306" xr:uid="{00000000-0005-0000-0000-000043380000}"/>
    <cellStyle name="Normal 2 3 2 2 2 2 3 2 2 3 3" xfId="20160" xr:uid="{00000000-0005-0000-0000-000044380000}"/>
    <cellStyle name="Normal 2 3 2 2 2 2 3 2 2 4" xfId="6489" xr:uid="{00000000-0005-0000-0000-000045380000}"/>
    <cellStyle name="Normal 2 3 2 2 2 2 3 2 2 4 2" xfId="14635" xr:uid="{00000000-0005-0000-0000-000046380000}"/>
    <cellStyle name="Normal 2 3 2 2 2 2 3 2 2 4 2 2" xfId="30931" xr:uid="{00000000-0005-0000-0000-000047380000}"/>
    <cellStyle name="Normal 2 3 2 2 2 2 3 2 2 4 3" xfId="22785" xr:uid="{00000000-0005-0000-0000-000048380000}"/>
    <cellStyle name="Normal 2 3 2 2 2 2 3 2 2 5" xfId="9336" xr:uid="{00000000-0005-0000-0000-000049380000}"/>
    <cellStyle name="Normal 2 3 2 2 2 2 3 2 2 5 2" xfId="25632" xr:uid="{00000000-0005-0000-0000-00004A380000}"/>
    <cellStyle name="Normal 2 3 2 2 2 2 3 2 2 6" xfId="17486" xr:uid="{00000000-0005-0000-0000-00004B380000}"/>
    <cellStyle name="Normal 2 3 2 2 2 2 3 2 3" xfId="1895" xr:uid="{00000000-0005-0000-0000-00004C380000}"/>
    <cellStyle name="Normal 2 3 2 2 2 2 3 2 3 2" xfId="4473" xr:uid="{00000000-0005-0000-0000-00004D380000}"/>
    <cellStyle name="Normal 2 3 2 2 2 2 3 2 3 2 2" xfId="12619" xr:uid="{00000000-0005-0000-0000-00004E380000}"/>
    <cellStyle name="Normal 2 3 2 2 2 2 3 2 3 2 2 2" xfId="28915" xr:uid="{00000000-0005-0000-0000-00004F380000}"/>
    <cellStyle name="Normal 2 3 2 2 2 2 3 2 3 2 3" xfId="20769" xr:uid="{00000000-0005-0000-0000-000050380000}"/>
    <cellStyle name="Normal 2 3 2 2 2 2 3 2 3 3" xfId="7194" xr:uid="{00000000-0005-0000-0000-000051380000}"/>
    <cellStyle name="Normal 2 3 2 2 2 2 3 2 3 3 2" xfId="15340" xr:uid="{00000000-0005-0000-0000-000052380000}"/>
    <cellStyle name="Normal 2 3 2 2 2 2 3 2 3 3 2 2" xfId="31636" xr:uid="{00000000-0005-0000-0000-000053380000}"/>
    <cellStyle name="Normal 2 3 2 2 2 2 3 2 3 3 3" xfId="23490" xr:uid="{00000000-0005-0000-0000-000054380000}"/>
    <cellStyle name="Normal 2 3 2 2 2 2 3 2 3 4" xfId="10041" xr:uid="{00000000-0005-0000-0000-000055380000}"/>
    <cellStyle name="Normal 2 3 2 2 2 2 3 2 3 4 2" xfId="26337" xr:uid="{00000000-0005-0000-0000-000056380000}"/>
    <cellStyle name="Normal 2 3 2 2 2 2 3 2 3 5" xfId="18191" xr:uid="{00000000-0005-0000-0000-000057380000}"/>
    <cellStyle name="Normal 2 3 2 2 2 2 3 2 4" xfId="3255" xr:uid="{00000000-0005-0000-0000-000058380000}"/>
    <cellStyle name="Normal 2 3 2 2 2 2 3 2 4 2" xfId="11401" xr:uid="{00000000-0005-0000-0000-000059380000}"/>
    <cellStyle name="Normal 2 3 2 2 2 2 3 2 4 2 2" xfId="27697" xr:uid="{00000000-0005-0000-0000-00005A380000}"/>
    <cellStyle name="Normal 2 3 2 2 2 2 3 2 4 3" xfId="19551" xr:uid="{00000000-0005-0000-0000-00005B380000}"/>
    <cellStyle name="Normal 2 3 2 2 2 2 3 2 5" xfId="5784" xr:uid="{00000000-0005-0000-0000-00005C380000}"/>
    <cellStyle name="Normal 2 3 2 2 2 2 3 2 5 2" xfId="13930" xr:uid="{00000000-0005-0000-0000-00005D380000}"/>
    <cellStyle name="Normal 2 3 2 2 2 2 3 2 5 2 2" xfId="30226" xr:uid="{00000000-0005-0000-0000-00005E380000}"/>
    <cellStyle name="Normal 2 3 2 2 2 2 3 2 5 3" xfId="22080" xr:uid="{00000000-0005-0000-0000-00005F380000}"/>
    <cellStyle name="Normal 2 3 2 2 2 2 3 2 6" xfId="8631" xr:uid="{00000000-0005-0000-0000-000060380000}"/>
    <cellStyle name="Normal 2 3 2 2 2 2 3 2 6 2" xfId="24927" xr:uid="{00000000-0005-0000-0000-000061380000}"/>
    <cellStyle name="Normal 2 3 2 2 2 2 3 2 7" xfId="16781" xr:uid="{00000000-0005-0000-0000-000062380000}"/>
    <cellStyle name="Normal 2 3 2 2 2 2 3 3" xfId="846" xr:uid="{00000000-0005-0000-0000-000063380000}"/>
    <cellStyle name="Normal 2 3 2 2 2 2 3 3 2" xfId="2256" xr:uid="{00000000-0005-0000-0000-000064380000}"/>
    <cellStyle name="Normal 2 3 2 2 2 2 3 3 2 2" xfId="4786" xr:uid="{00000000-0005-0000-0000-000065380000}"/>
    <cellStyle name="Normal 2 3 2 2 2 2 3 3 2 2 2" xfId="12932" xr:uid="{00000000-0005-0000-0000-000066380000}"/>
    <cellStyle name="Normal 2 3 2 2 2 2 3 3 2 2 2 2" xfId="29228" xr:uid="{00000000-0005-0000-0000-000067380000}"/>
    <cellStyle name="Normal 2 3 2 2 2 2 3 3 2 2 3" xfId="21082" xr:uid="{00000000-0005-0000-0000-000068380000}"/>
    <cellStyle name="Normal 2 3 2 2 2 2 3 3 2 3" xfId="7555" xr:uid="{00000000-0005-0000-0000-000069380000}"/>
    <cellStyle name="Normal 2 3 2 2 2 2 3 3 2 3 2" xfId="15701" xr:uid="{00000000-0005-0000-0000-00006A380000}"/>
    <cellStyle name="Normal 2 3 2 2 2 2 3 3 2 3 2 2" xfId="31997" xr:uid="{00000000-0005-0000-0000-00006B380000}"/>
    <cellStyle name="Normal 2 3 2 2 2 2 3 3 2 3 3" xfId="23851" xr:uid="{00000000-0005-0000-0000-00006C380000}"/>
    <cellStyle name="Normal 2 3 2 2 2 2 3 3 2 4" xfId="10402" xr:uid="{00000000-0005-0000-0000-00006D380000}"/>
    <cellStyle name="Normal 2 3 2 2 2 2 3 3 2 4 2" xfId="26698" xr:uid="{00000000-0005-0000-0000-00006E380000}"/>
    <cellStyle name="Normal 2 3 2 2 2 2 3 3 2 5" xfId="18552" xr:uid="{00000000-0005-0000-0000-00006F380000}"/>
    <cellStyle name="Normal 2 3 2 2 2 2 3 3 3" xfId="3568" xr:uid="{00000000-0005-0000-0000-000070380000}"/>
    <cellStyle name="Normal 2 3 2 2 2 2 3 3 3 2" xfId="11714" xr:uid="{00000000-0005-0000-0000-000071380000}"/>
    <cellStyle name="Normal 2 3 2 2 2 2 3 3 3 2 2" xfId="28010" xr:uid="{00000000-0005-0000-0000-000072380000}"/>
    <cellStyle name="Normal 2 3 2 2 2 2 3 3 3 3" xfId="19864" xr:uid="{00000000-0005-0000-0000-000073380000}"/>
    <cellStyle name="Normal 2 3 2 2 2 2 3 3 4" xfId="6145" xr:uid="{00000000-0005-0000-0000-000074380000}"/>
    <cellStyle name="Normal 2 3 2 2 2 2 3 3 4 2" xfId="14291" xr:uid="{00000000-0005-0000-0000-000075380000}"/>
    <cellStyle name="Normal 2 3 2 2 2 2 3 3 4 2 2" xfId="30587" xr:uid="{00000000-0005-0000-0000-000076380000}"/>
    <cellStyle name="Normal 2 3 2 2 2 2 3 3 4 3" xfId="22441" xr:uid="{00000000-0005-0000-0000-000077380000}"/>
    <cellStyle name="Normal 2 3 2 2 2 2 3 3 5" xfId="8992" xr:uid="{00000000-0005-0000-0000-000078380000}"/>
    <cellStyle name="Normal 2 3 2 2 2 2 3 3 5 2" xfId="25288" xr:uid="{00000000-0005-0000-0000-000079380000}"/>
    <cellStyle name="Normal 2 3 2 2 2 2 3 3 6" xfId="17142" xr:uid="{00000000-0005-0000-0000-00007A380000}"/>
    <cellStyle name="Normal 2 3 2 2 2 2 3 4" xfId="1551" xr:uid="{00000000-0005-0000-0000-00007B380000}"/>
    <cellStyle name="Normal 2 3 2 2 2 2 3 4 2" xfId="4177" xr:uid="{00000000-0005-0000-0000-00007C380000}"/>
    <cellStyle name="Normal 2 3 2 2 2 2 3 4 2 2" xfId="12323" xr:uid="{00000000-0005-0000-0000-00007D380000}"/>
    <cellStyle name="Normal 2 3 2 2 2 2 3 4 2 2 2" xfId="28619" xr:uid="{00000000-0005-0000-0000-00007E380000}"/>
    <cellStyle name="Normal 2 3 2 2 2 2 3 4 2 3" xfId="20473" xr:uid="{00000000-0005-0000-0000-00007F380000}"/>
    <cellStyle name="Normal 2 3 2 2 2 2 3 4 3" xfId="6850" xr:uid="{00000000-0005-0000-0000-000080380000}"/>
    <cellStyle name="Normal 2 3 2 2 2 2 3 4 3 2" xfId="14996" xr:uid="{00000000-0005-0000-0000-000081380000}"/>
    <cellStyle name="Normal 2 3 2 2 2 2 3 4 3 2 2" xfId="31292" xr:uid="{00000000-0005-0000-0000-000082380000}"/>
    <cellStyle name="Normal 2 3 2 2 2 2 3 4 3 3" xfId="23146" xr:uid="{00000000-0005-0000-0000-000083380000}"/>
    <cellStyle name="Normal 2 3 2 2 2 2 3 4 4" xfId="9697" xr:uid="{00000000-0005-0000-0000-000084380000}"/>
    <cellStyle name="Normal 2 3 2 2 2 2 3 4 4 2" xfId="25993" xr:uid="{00000000-0005-0000-0000-000085380000}"/>
    <cellStyle name="Normal 2 3 2 2 2 2 3 4 5" xfId="17847" xr:uid="{00000000-0005-0000-0000-000086380000}"/>
    <cellStyle name="Normal 2 3 2 2 2 2 3 5" xfId="2959" xr:uid="{00000000-0005-0000-0000-000087380000}"/>
    <cellStyle name="Normal 2 3 2 2 2 2 3 5 2" xfId="11105" xr:uid="{00000000-0005-0000-0000-000088380000}"/>
    <cellStyle name="Normal 2 3 2 2 2 2 3 5 2 2" xfId="27401" xr:uid="{00000000-0005-0000-0000-000089380000}"/>
    <cellStyle name="Normal 2 3 2 2 2 2 3 5 3" xfId="19255" xr:uid="{00000000-0005-0000-0000-00008A380000}"/>
    <cellStyle name="Normal 2 3 2 2 2 2 3 6" xfId="5440" xr:uid="{00000000-0005-0000-0000-00008B380000}"/>
    <cellStyle name="Normal 2 3 2 2 2 2 3 6 2" xfId="13586" xr:uid="{00000000-0005-0000-0000-00008C380000}"/>
    <cellStyle name="Normal 2 3 2 2 2 2 3 6 2 2" xfId="29882" xr:uid="{00000000-0005-0000-0000-00008D380000}"/>
    <cellStyle name="Normal 2 3 2 2 2 2 3 6 3" xfId="21736" xr:uid="{00000000-0005-0000-0000-00008E380000}"/>
    <cellStyle name="Normal 2 3 2 2 2 2 3 7" xfId="8287" xr:uid="{00000000-0005-0000-0000-00008F380000}"/>
    <cellStyle name="Normal 2 3 2 2 2 2 3 7 2" xfId="24583" xr:uid="{00000000-0005-0000-0000-000090380000}"/>
    <cellStyle name="Normal 2 3 2 2 2 2 3 8" xfId="16437" xr:uid="{00000000-0005-0000-0000-000091380000}"/>
    <cellStyle name="Normal 2 3 2 2 2 2 4" xfId="222" xr:uid="{00000000-0005-0000-0000-000092380000}"/>
    <cellStyle name="Normal 2 3 2 2 2 2 4 2" xfId="566" xr:uid="{00000000-0005-0000-0000-000093380000}"/>
    <cellStyle name="Normal 2 3 2 2 2 2 4 2 2" xfId="1272" xr:uid="{00000000-0005-0000-0000-000094380000}"/>
    <cellStyle name="Normal 2 3 2 2 2 2 4 2 2 2" xfId="2682" xr:uid="{00000000-0005-0000-0000-000095380000}"/>
    <cellStyle name="Normal 2 3 2 2 2 2 4 2 2 2 2" xfId="5156" xr:uid="{00000000-0005-0000-0000-000096380000}"/>
    <cellStyle name="Normal 2 3 2 2 2 2 4 2 2 2 2 2" xfId="13302" xr:uid="{00000000-0005-0000-0000-000097380000}"/>
    <cellStyle name="Normal 2 3 2 2 2 2 4 2 2 2 2 2 2" xfId="29598" xr:uid="{00000000-0005-0000-0000-000098380000}"/>
    <cellStyle name="Normal 2 3 2 2 2 2 4 2 2 2 2 3" xfId="21452" xr:uid="{00000000-0005-0000-0000-000099380000}"/>
    <cellStyle name="Normal 2 3 2 2 2 2 4 2 2 2 3" xfId="7981" xr:uid="{00000000-0005-0000-0000-00009A380000}"/>
    <cellStyle name="Normal 2 3 2 2 2 2 4 2 2 2 3 2" xfId="16127" xr:uid="{00000000-0005-0000-0000-00009B380000}"/>
    <cellStyle name="Normal 2 3 2 2 2 2 4 2 2 2 3 2 2" xfId="32423" xr:uid="{00000000-0005-0000-0000-00009C380000}"/>
    <cellStyle name="Normal 2 3 2 2 2 2 4 2 2 2 3 3" xfId="24277" xr:uid="{00000000-0005-0000-0000-00009D380000}"/>
    <cellStyle name="Normal 2 3 2 2 2 2 4 2 2 2 4" xfId="10828" xr:uid="{00000000-0005-0000-0000-00009E380000}"/>
    <cellStyle name="Normal 2 3 2 2 2 2 4 2 2 2 4 2" xfId="27124" xr:uid="{00000000-0005-0000-0000-00009F380000}"/>
    <cellStyle name="Normal 2 3 2 2 2 2 4 2 2 2 5" xfId="18978" xr:uid="{00000000-0005-0000-0000-0000A0380000}"/>
    <cellStyle name="Normal 2 3 2 2 2 2 4 2 2 3" xfId="3938" xr:uid="{00000000-0005-0000-0000-0000A1380000}"/>
    <cellStyle name="Normal 2 3 2 2 2 2 4 2 2 3 2" xfId="12084" xr:uid="{00000000-0005-0000-0000-0000A2380000}"/>
    <cellStyle name="Normal 2 3 2 2 2 2 4 2 2 3 2 2" xfId="28380" xr:uid="{00000000-0005-0000-0000-0000A3380000}"/>
    <cellStyle name="Normal 2 3 2 2 2 2 4 2 2 3 3" xfId="20234" xr:uid="{00000000-0005-0000-0000-0000A4380000}"/>
    <cellStyle name="Normal 2 3 2 2 2 2 4 2 2 4" xfId="6571" xr:uid="{00000000-0005-0000-0000-0000A5380000}"/>
    <cellStyle name="Normal 2 3 2 2 2 2 4 2 2 4 2" xfId="14717" xr:uid="{00000000-0005-0000-0000-0000A6380000}"/>
    <cellStyle name="Normal 2 3 2 2 2 2 4 2 2 4 2 2" xfId="31013" xr:uid="{00000000-0005-0000-0000-0000A7380000}"/>
    <cellStyle name="Normal 2 3 2 2 2 2 4 2 2 4 3" xfId="22867" xr:uid="{00000000-0005-0000-0000-0000A8380000}"/>
    <cellStyle name="Normal 2 3 2 2 2 2 4 2 2 5" xfId="9418" xr:uid="{00000000-0005-0000-0000-0000A9380000}"/>
    <cellStyle name="Normal 2 3 2 2 2 2 4 2 2 5 2" xfId="25714" xr:uid="{00000000-0005-0000-0000-0000AA380000}"/>
    <cellStyle name="Normal 2 3 2 2 2 2 4 2 2 6" xfId="17568" xr:uid="{00000000-0005-0000-0000-0000AB380000}"/>
    <cellStyle name="Normal 2 3 2 2 2 2 4 2 3" xfId="1977" xr:uid="{00000000-0005-0000-0000-0000AC380000}"/>
    <cellStyle name="Normal 2 3 2 2 2 2 4 2 3 2" xfId="4547" xr:uid="{00000000-0005-0000-0000-0000AD380000}"/>
    <cellStyle name="Normal 2 3 2 2 2 2 4 2 3 2 2" xfId="12693" xr:uid="{00000000-0005-0000-0000-0000AE380000}"/>
    <cellStyle name="Normal 2 3 2 2 2 2 4 2 3 2 2 2" xfId="28989" xr:uid="{00000000-0005-0000-0000-0000AF380000}"/>
    <cellStyle name="Normal 2 3 2 2 2 2 4 2 3 2 3" xfId="20843" xr:uid="{00000000-0005-0000-0000-0000B0380000}"/>
    <cellStyle name="Normal 2 3 2 2 2 2 4 2 3 3" xfId="7276" xr:uid="{00000000-0005-0000-0000-0000B1380000}"/>
    <cellStyle name="Normal 2 3 2 2 2 2 4 2 3 3 2" xfId="15422" xr:uid="{00000000-0005-0000-0000-0000B2380000}"/>
    <cellStyle name="Normal 2 3 2 2 2 2 4 2 3 3 2 2" xfId="31718" xr:uid="{00000000-0005-0000-0000-0000B3380000}"/>
    <cellStyle name="Normal 2 3 2 2 2 2 4 2 3 3 3" xfId="23572" xr:uid="{00000000-0005-0000-0000-0000B4380000}"/>
    <cellStyle name="Normal 2 3 2 2 2 2 4 2 3 4" xfId="10123" xr:uid="{00000000-0005-0000-0000-0000B5380000}"/>
    <cellStyle name="Normal 2 3 2 2 2 2 4 2 3 4 2" xfId="26419" xr:uid="{00000000-0005-0000-0000-0000B6380000}"/>
    <cellStyle name="Normal 2 3 2 2 2 2 4 2 3 5" xfId="18273" xr:uid="{00000000-0005-0000-0000-0000B7380000}"/>
    <cellStyle name="Normal 2 3 2 2 2 2 4 2 4" xfId="3329" xr:uid="{00000000-0005-0000-0000-0000B8380000}"/>
    <cellStyle name="Normal 2 3 2 2 2 2 4 2 4 2" xfId="11475" xr:uid="{00000000-0005-0000-0000-0000B9380000}"/>
    <cellStyle name="Normal 2 3 2 2 2 2 4 2 4 2 2" xfId="27771" xr:uid="{00000000-0005-0000-0000-0000BA380000}"/>
    <cellStyle name="Normal 2 3 2 2 2 2 4 2 4 3" xfId="19625" xr:uid="{00000000-0005-0000-0000-0000BB380000}"/>
    <cellStyle name="Normal 2 3 2 2 2 2 4 2 5" xfId="5866" xr:uid="{00000000-0005-0000-0000-0000BC380000}"/>
    <cellStyle name="Normal 2 3 2 2 2 2 4 2 5 2" xfId="14012" xr:uid="{00000000-0005-0000-0000-0000BD380000}"/>
    <cellStyle name="Normal 2 3 2 2 2 2 4 2 5 2 2" xfId="30308" xr:uid="{00000000-0005-0000-0000-0000BE380000}"/>
    <cellStyle name="Normal 2 3 2 2 2 2 4 2 5 3" xfId="22162" xr:uid="{00000000-0005-0000-0000-0000BF380000}"/>
    <cellStyle name="Normal 2 3 2 2 2 2 4 2 6" xfId="8713" xr:uid="{00000000-0005-0000-0000-0000C0380000}"/>
    <cellStyle name="Normal 2 3 2 2 2 2 4 2 6 2" xfId="25009" xr:uid="{00000000-0005-0000-0000-0000C1380000}"/>
    <cellStyle name="Normal 2 3 2 2 2 2 4 2 7" xfId="16863" xr:uid="{00000000-0005-0000-0000-0000C2380000}"/>
    <cellStyle name="Normal 2 3 2 2 2 2 4 3" xfId="928" xr:uid="{00000000-0005-0000-0000-0000C3380000}"/>
    <cellStyle name="Normal 2 3 2 2 2 2 4 3 2" xfId="2338" xr:uid="{00000000-0005-0000-0000-0000C4380000}"/>
    <cellStyle name="Normal 2 3 2 2 2 2 4 3 2 2" xfId="4860" xr:uid="{00000000-0005-0000-0000-0000C5380000}"/>
    <cellStyle name="Normal 2 3 2 2 2 2 4 3 2 2 2" xfId="13006" xr:uid="{00000000-0005-0000-0000-0000C6380000}"/>
    <cellStyle name="Normal 2 3 2 2 2 2 4 3 2 2 2 2" xfId="29302" xr:uid="{00000000-0005-0000-0000-0000C7380000}"/>
    <cellStyle name="Normal 2 3 2 2 2 2 4 3 2 2 3" xfId="21156" xr:uid="{00000000-0005-0000-0000-0000C8380000}"/>
    <cellStyle name="Normal 2 3 2 2 2 2 4 3 2 3" xfId="7637" xr:uid="{00000000-0005-0000-0000-0000C9380000}"/>
    <cellStyle name="Normal 2 3 2 2 2 2 4 3 2 3 2" xfId="15783" xr:uid="{00000000-0005-0000-0000-0000CA380000}"/>
    <cellStyle name="Normal 2 3 2 2 2 2 4 3 2 3 2 2" xfId="32079" xr:uid="{00000000-0005-0000-0000-0000CB380000}"/>
    <cellStyle name="Normal 2 3 2 2 2 2 4 3 2 3 3" xfId="23933" xr:uid="{00000000-0005-0000-0000-0000CC380000}"/>
    <cellStyle name="Normal 2 3 2 2 2 2 4 3 2 4" xfId="10484" xr:uid="{00000000-0005-0000-0000-0000CD380000}"/>
    <cellStyle name="Normal 2 3 2 2 2 2 4 3 2 4 2" xfId="26780" xr:uid="{00000000-0005-0000-0000-0000CE380000}"/>
    <cellStyle name="Normal 2 3 2 2 2 2 4 3 2 5" xfId="18634" xr:uid="{00000000-0005-0000-0000-0000CF380000}"/>
    <cellStyle name="Normal 2 3 2 2 2 2 4 3 3" xfId="3642" xr:uid="{00000000-0005-0000-0000-0000D0380000}"/>
    <cellStyle name="Normal 2 3 2 2 2 2 4 3 3 2" xfId="11788" xr:uid="{00000000-0005-0000-0000-0000D1380000}"/>
    <cellStyle name="Normal 2 3 2 2 2 2 4 3 3 2 2" xfId="28084" xr:uid="{00000000-0005-0000-0000-0000D2380000}"/>
    <cellStyle name="Normal 2 3 2 2 2 2 4 3 3 3" xfId="19938" xr:uid="{00000000-0005-0000-0000-0000D3380000}"/>
    <cellStyle name="Normal 2 3 2 2 2 2 4 3 4" xfId="6227" xr:uid="{00000000-0005-0000-0000-0000D4380000}"/>
    <cellStyle name="Normal 2 3 2 2 2 2 4 3 4 2" xfId="14373" xr:uid="{00000000-0005-0000-0000-0000D5380000}"/>
    <cellStyle name="Normal 2 3 2 2 2 2 4 3 4 2 2" xfId="30669" xr:uid="{00000000-0005-0000-0000-0000D6380000}"/>
    <cellStyle name="Normal 2 3 2 2 2 2 4 3 4 3" xfId="22523" xr:uid="{00000000-0005-0000-0000-0000D7380000}"/>
    <cellStyle name="Normal 2 3 2 2 2 2 4 3 5" xfId="9074" xr:uid="{00000000-0005-0000-0000-0000D8380000}"/>
    <cellStyle name="Normal 2 3 2 2 2 2 4 3 5 2" xfId="25370" xr:uid="{00000000-0005-0000-0000-0000D9380000}"/>
    <cellStyle name="Normal 2 3 2 2 2 2 4 3 6" xfId="17224" xr:uid="{00000000-0005-0000-0000-0000DA380000}"/>
    <cellStyle name="Normal 2 3 2 2 2 2 4 4" xfId="1633" xr:uid="{00000000-0005-0000-0000-0000DB380000}"/>
    <cellStyle name="Normal 2 3 2 2 2 2 4 4 2" xfId="4251" xr:uid="{00000000-0005-0000-0000-0000DC380000}"/>
    <cellStyle name="Normal 2 3 2 2 2 2 4 4 2 2" xfId="12397" xr:uid="{00000000-0005-0000-0000-0000DD380000}"/>
    <cellStyle name="Normal 2 3 2 2 2 2 4 4 2 2 2" xfId="28693" xr:uid="{00000000-0005-0000-0000-0000DE380000}"/>
    <cellStyle name="Normal 2 3 2 2 2 2 4 4 2 3" xfId="20547" xr:uid="{00000000-0005-0000-0000-0000DF380000}"/>
    <cellStyle name="Normal 2 3 2 2 2 2 4 4 3" xfId="6932" xr:uid="{00000000-0005-0000-0000-0000E0380000}"/>
    <cellStyle name="Normal 2 3 2 2 2 2 4 4 3 2" xfId="15078" xr:uid="{00000000-0005-0000-0000-0000E1380000}"/>
    <cellStyle name="Normal 2 3 2 2 2 2 4 4 3 2 2" xfId="31374" xr:uid="{00000000-0005-0000-0000-0000E2380000}"/>
    <cellStyle name="Normal 2 3 2 2 2 2 4 4 3 3" xfId="23228" xr:uid="{00000000-0005-0000-0000-0000E3380000}"/>
    <cellStyle name="Normal 2 3 2 2 2 2 4 4 4" xfId="9779" xr:uid="{00000000-0005-0000-0000-0000E4380000}"/>
    <cellStyle name="Normal 2 3 2 2 2 2 4 4 4 2" xfId="26075" xr:uid="{00000000-0005-0000-0000-0000E5380000}"/>
    <cellStyle name="Normal 2 3 2 2 2 2 4 4 5" xfId="17929" xr:uid="{00000000-0005-0000-0000-0000E6380000}"/>
    <cellStyle name="Normal 2 3 2 2 2 2 4 5" xfId="3033" xr:uid="{00000000-0005-0000-0000-0000E7380000}"/>
    <cellStyle name="Normal 2 3 2 2 2 2 4 5 2" xfId="11179" xr:uid="{00000000-0005-0000-0000-0000E8380000}"/>
    <cellStyle name="Normal 2 3 2 2 2 2 4 5 2 2" xfId="27475" xr:uid="{00000000-0005-0000-0000-0000E9380000}"/>
    <cellStyle name="Normal 2 3 2 2 2 2 4 5 3" xfId="19329" xr:uid="{00000000-0005-0000-0000-0000EA380000}"/>
    <cellStyle name="Normal 2 3 2 2 2 2 4 6" xfId="5522" xr:uid="{00000000-0005-0000-0000-0000EB380000}"/>
    <cellStyle name="Normal 2 3 2 2 2 2 4 6 2" xfId="13668" xr:uid="{00000000-0005-0000-0000-0000EC380000}"/>
    <cellStyle name="Normal 2 3 2 2 2 2 4 6 2 2" xfId="29964" xr:uid="{00000000-0005-0000-0000-0000ED380000}"/>
    <cellStyle name="Normal 2 3 2 2 2 2 4 6 3" xfId="21818" xr:uid="{00000000-0005-0000-0000-0000EE380000}"/>
    <cellStyle name="Normal 2 3 2 2 2 2 4 7" xfId="8369" xr:uid="{00000000-0005-0000-0000-0000EF380000}"/>
    <cellStyle name="Normal 2 3 2 2 2 2 4 7 2" xfId="24665" xr:uid="{00000000-0005-0000-0000-0000F0380000}"/>
    <cellStyle name="Normal 2 3 2 2 2 2 4 8" xfId="16519" xr:uid="{00000000-0005-0000-0000-0000F1380000}"/>
    <cellStyle name="Normal 2 3 2 2 2 2 5" xfId="304" xr:uid="{00000000-0005-0000-0000-0000F2380000}"/>
    <cellStyle name="Normal 2 3 2 2 2 2 5 2" xfId="648" xr:uid="{00000000-0005-0000-0000-0000F3380000}"/>
    <cellStyle name="Normal 2 3 2 2 2 2 5 2 2" xfId="1354" xr:uid="{00000000-0005-0000-0000-0000F4380000}"/>
    <cellStyle name="Normal 2 3 2 2 2 2 5 2 2 2" xfId="2764" xr:uid="{00000000-0005-0000-0000-0000F5380000}"/>
    <cellStyle name="Normal 2 3 2 2 2 2 5 2 2 2 2" xfId="5230" xr:uid="{00000000-0005-0000-0000-0000F6380000}"/>
    <cellStyle name="Normal 2 3 2 2 2 2 5 2 2 2 2 2" xfId="13376" xr:uid="{00000000-0005-0000-0000-0000F7380000}"/>
    <cellStyle name="Normal 2 3 2 2 2 2 5 2 2 2 2 2 2" xfId="29672" xr:uid="{00000000-0005-0000-0000-0000F8380000}"/>
    <cellStyle name="Normal 2 3 2 2 2 2 5 2 2 2 2 3" xfId="21526" xr:uid="{00000000-0005-0000-0000-0000F9380000}"/>
    <cellStyle name="Normal 2 3 2 2 2 2 5 2 2 2 3" xfId="8063" xr:uid="{00000000-0005-0000-0000-0000FA380000}"/>
    <cellStyle name="Normal 2 3 2 2 2 2 5 2 2 2 3 2" xfId="16209" xr:uid="{00000000-0005-0000-0000-0000FB380000}"/>
    <cellStyle name="Normal 2 3 2 2 2 2 5 2 2 2 3 2 2" xfId="32505" xr:uid="{00000000-0005-0000-0000-0000FC380000}"/>
    <cellStyle name="Normal 2 3 2 2 2 2 5 2 2 2 3 3" xfId="24359" xr:uid="{00000000-0005-0000-0000-0000FD380000}"/>
    <cellStyle name="Normal 2 3 2 2 2 2 5 2 2 2 4" xfId="10910" xr:uid="{00000000-0005-0000-0000-0000FE380000}"/>
    <cellStyle name="Normal 2 3 2 2 2 2 5 2 2 2 4 2" xfId="27206" xr:uid="{00000000-0005-0000-0000-0000FF380000}"/>
    <cellStyle name="Normal 2 3 2 2 2 2 5 2 2 2 5" xfId="19060" xr:uid="{00000000-0005-0000-0000-000000390000}"/>
    <cellStyle name="Normal 2 3 2 2 2 2 5 2 2 3" xfId="4012" xr:uid="{00000000-0005-0000-0000-000001390000}"/>
    <cellStyle name="Normal 2 3 2 2 2 2 5 2 2 3 2" xfId="12158" xr:uid="{00000000-0005-0000-0000-000002390000}"/>
    <cellStyle name="Normal 2 3 2 2 2 2 5 2 2 3 2 2" xfId="28454" xr:uid="{00000000-0005-0000-0000-000003390000}"/>
    <cellStyle name="Normal 2 3 2 2 2 2 5 2 2 3 3" xfId="20308" xr:uid="{00000000-0005-0000-0000-000004390000}"/>
    <cellStyle name="Normal 2 3 2 2 2 2 5 2 2 4" xfId="6653" xr:uid="{00000000-0005-0000-0000-000005390000}"/>
    <cellStyle name="Normal 2 3 2 2 2 2 5 2 2 4 2" xfId="14799" xr:uid="{00000000-0005-0000-0000-000006390000}"/>
    <cellStyle name="Normal 2 3 2 2 2 2 5 2 2 4 2 2" xfId="31095" xr:uid="{00000000-0005-0000-0000-000007390000}"/>
    <cellStyle name="Normal 2 3 2 2 2 2 5 2 2 4 3" xfId="22949" xr:uid="{00000000-0005-0000-0000-000008390000}"/>
    <cellStyle name="Normal 2 3 2 2 2 2 5 2 2 5" xfId="9500" xr:uid="{00000000-0005-0000-0000-000009390000}"/>
    <cellStyle name="Normal 2 3 2 2 2 2 5 2 2 5 2" xfId="25796" xr:uid="{00000000-0005-0000-0000-00000A390000}"/>
    <cellStyle name="Normal 2 3 2 2 2 2 5 2 2 6" xfId="17650" xr:uid="{00000000-0005-0000-0000-00000B390000}"/>
    <cellStyle name="Normal 2 3 2 2 2 2 5 2 3" xfId="2059" xr:uid="{00000000-0005-0000-0000-00000C390000}"/>
    <cellStyle name="Normal 2 3 2 2 2 2 5 2 3 2" xfId="4621" xr:uid="{00000000-0005-0000-0000-00000D390000}"/>
    <cellStyle name="Normal 2 3 2 2 2 2 5 2 3 2 2" xfId="12767" xr:uid="{00000000-0005-0000-0000-00000E390000}"/>
    <cellStyle name="Normal 2 3 2 2 2 2 5 2 3 2 2 2" xfId="29063" xr:uid="{00000000-0005-0000-0000-00000F390000}"/>
    <cellStyle name="Normal 2 3 2 2 2 2 5 2 3 2 3" xfId="20917" xr:uid="{00000000-0005-0000-0000-000010390000}"/>
    <cellStyle name="Normal 2 3 2 2 2 2 5 2 3 3" xfId="7358" xr:uid="{00000000-0005-0000-0000-000011390000}"/>
    <cellStyle name="Normal 2 3 2 2 2 2 5 2 3 3 2" xfId="15504" xr:uid="{00000000-0005-0000-0000-000012390000}"/>
    <cellStyle name="Normal 2 3 2 2 2 2 5 2 3 3 2 2" xfId="31800" xr:uid="{00000000-0005-0000-0000-000013390000}"/>
    <cellStyle name="Normal 2 3 2 2 2 2 5 2 3 3 3" xfId="23654" xr:uid="{00000000-0005-0000-0000-000014390000}"/>
    <cellStyle name="Normal 2 3 2 2 2 2 5 2 3 4" xfId="10205" xr:uid="{00000000-0005-0000-0000-000015390000}"/>
    <cellStyle name="Normal 2 3 2 2 2 2 5 2 3 4 2" xfId="26501" xr:uid="{00000000-0005-0000-0000-000016390000}"/>
    <cellStyle name="Normal 2 3 2 2 2 2 5 2 3 5" xfId="18355" xr:uid="{00000000-0005-0000-0000-000017390000}"/>
    <cellStyle name="Normal 2 3 2 2 2 2 5 2 4" xfId="3403" xr:uid="{00000000-0005-0000-0000-000018390000}"/>
    <cellStyle name="Normal 2 3 2 2 2 2 5 2 4 2" xfId="11549" xr:uid="{00000000-0005-0000-0000-000019390000}"/>
    <cellStyle name="Normal 2 3 2 2 2 2 5 2 4 2 2" xfId="27845" xr:uid="{00000000-0005-0000-0000-00001A390000}"/>
    <cellStyle name="Normal 2 3 2 2 2 2 5 2 4 3" xfId="19699" xr:uid="{00000000-0005-0000-0000-00001B390000}"/>
    <cellStyle name="Normal 2 3 2 2 2 2 5 2 5" xfId="5948" xr:uid="{00000000-0005-0000-0000-00001C390000}"/>
    <cellStyle name="Normal 2 3 2 2 2 2 5 2 5 2" xfId="14094" xr:uid="{00000000-0005-0000-0000-00001D390000}"/>
    <cellStyle name="Normal 2 3 2 2 2 2 5 2 5 2 2" xfId="30390" xr:uid="{00000000-0005-0000-0000-00001E390000}"/>
    <cellStyle name="Normal 2 3 2 2 2 2 5 2 5 3" xfId="22244" xr:uid="{00000000-0005-0000-0000-00001F390000}"/>
    <cellStyle name="Normal 2 3 2 2 2 2 5 2 6" xfId="8795" xr:uid="{00000000-0005-0000-0000-000020390000}"/>
    <cellStyle name="Normal 2 3 2 2 2 2 5 2 6 2" xfId="25091" xr:uid="{00000000-0005-0000-0000-000021390000}"/>
    <cellStyle name="Normal 2 3 2 2 2 2 5 2 7" xfId="16945" xr:uid="{00000000-0005-0000-0000-000022390000}"/>
    <cellStyle name="Normal 2 3 2 2 2 2 5 3" xfId="1010" xr:uid="{00000000-0005-0000-0000-000023390000}"/>
    <cellStyle name="Normal 2 3 2 2 2 2 5 3 2" xfId="2420" xr:uid="{00000000-0005-0000-0000-000024390000}"/>
    <cellStyle name="Normal 2 3 2 2 2 2 5 3 2 2" xfId="4934" xr:uid="{00000000-0005-0000-0000-000025390000}"/>
    <cellStyle name="Normal 2 3 2 2 2 2 5 3 2 2 2" xfId="13080" xr:uid="{00000000-0005-0000-0000-000026390000}"/>
    <cellStyle name="Normal 2 3 2 2 2 2 5 3 2 2 2 2" xfId="29376" xr:uid="{00000000-0005-0000-0000-000027390000}"/>
    <cellStyle name="Normal 2 3 2 2 2 2 5 3 2 2 3" xfId="21230" xr:uid="{00000000-0005-0000-0000-000028390000}"/>
    <cellStyle name="Normal 2 3 2 2 2 2 5 3 2 3" xfId="7719" xr:uid="{00000000-0005-0000-0000-000029390000}"/>
    <cellStyle name="Normal 2 3 2 2 2 2 5 3 2 3 2" xfId="15865" xr:uid="{00000000-0005-0000-0000-00002A390000}"/>
    <cellStyle name="Normal 2 3 2 2 2 2 5 3 2 3 2 2" xfId="32161" xr:uid="{00000000-0005-0000-0000-00002B390000}"/>
    <cellStyle name="Normal 2 3 2 2 2 2 5 3 2 3 3" xfId="24015" xr:uid="{00000000-0005-0000-0000-00002C390000}"/>
    <cellStyle name="Normal 2 3 2 2 2 2 5 3 2 4" xfId="10566" xr:uid="{00000000-0005-0000-0000-00002D390000}"/>
    <cellStyle name="Normal 2 3 2 2 2 2 5 3 2 4 2" xfId="26862" xr:uid="{00000000-0005-0000-0000-00002E390000}"/>
    <cellStyle name="Normal 2 3 2 2 2 2 5 3 2 5" xfId="18716" xr:uid="{00000000-0005-0000-0000-00002F390000}"/>
    <cellStyle name="Normal 2 3 2 2 2 2 5 3 3" xfId="3716" xr:uid="{00000000-0005-0000-0000-000030390000}"/>
    <cellStyle name="Normal 2 3 2 2 2 2 5 3 3 2" xfId="11862" xr:uid="{00000000-0005-0000-0000-000031390000}"/>
    <cellStyle name="Normal 2 3 2 2 2 2 5 3 3 2 2" xfId="28158" xr:uid="{00000000-0005-0000-0000-000032390000}"/>
    <cellStyle name="Normal 2 3 2 2 2 2 5 3 3 3" xfId="20012" xr:uid="{00000000-0005-0000-0000-000033390000}"/>
    <cellStyle name="Normal 2 3 2 2 2 2 5 3 4" xfId="6309" xr:uid="{00000000-0005-0000-0000-000034390000}"/>
    <cellStyle name="Normal 2 3 2 2 2 2 5 3 4 2" xfId="14455" xr:uid="{00000000-0005-0000-0000-000035390000}"/>
    <cellStyle name="Normal 2 3 2 2 2 2 5 3 4 2 2" xfId="30751" xr:uid="{00000000-0005-0000-0000-000036390000}"/>
    <cellStyle name="Normal 2 3 2 2 2 2 5 3 4 3" xfId="22605" xr:uid="{00000000-0005-0000-0000-000037390000}"/>
    <cellStyle name="Normal 2 3 2 2 2 2 5 3 5" xfId="9156" xr:uid="{00000000-0005-0000-0000-000038390000}"/>
    <cellStyle name="Normal 2 3 2 2 2 2 5 3 5 2" xfId="25452" xr:uid="{00000000-0005-0000-0000-000039390000}"/>
    <cellStyle name="Normal 2 3 2 2 2 2 5 3 6" xfId="17306" xr:uid="{00000000-0005-0000-0000-00003A390000}"/>
    <cellStyle name="Normal 2 3 2 2 2 2 5 4" xfId="1715" xr:uid="{00000000-0005-0000-0000-00003B390000}"/>
    <cellStyle name="Normal 2 3 2 2 2 2 5 4 2" xfId="4325" xr:uid="{00000000-0005-0000-0000-00003C390000}"/>
    <cellStyle name="Normal 2 3 2 2 2 2 5 4 2 2" xfId="12471" xr:uid="{00000000-0005-0000-0000-00003D390000}"/>
    <cellStyle name="Normal 2 3 2 2 2 2 5 4 2 2 2" xfId="28767" xr:uid="{00000000-0005-0000-0000-00003E390000}"/>
    <cellStyle name="Normal 2 3 2 2 2 2 5 4 2 3" xfId="20621" xr:uid="{00000000-0005-0000-0000-00003F390000}"/>
    <cellStyle name="Normal 2 3 2 2 2 2 5 4 3" xfId="7014" xr:uid="{00000000-0005-0000-0000-000040390000}"/>
    <cellStyle name="Normal 2 3 2 2 2 2 5 4 3 2" xfId="15160" xr:uid="{00000000-0005-0000-0000-000041390000}"/>
    <cellStyle name="Normal 2 3 2 2 2 2 5 4 3 2 2" xfId="31456" xr:uid="{00000000-0005-0000-0000-000042390000}"/>
    <cellStyle name="Normal 2 3 2 2 2 2 5 4 3 3" xfId="23310" xr:uid="{00000000-0005-0000-0000-000043390000}"/>
    <cellStyle name="Normal 2 3 2 2 2 2 5 4 4" xfId="9861" xr:uid="{00000000-0005-0000-0000-000044390000}"/>
    <cellStyle name="Normal 2 3 2 2 2 2 5 4 4 2" xfId="26157" xr:uid="{00000000-0005-0000-0000-000045390000}"/>
    <cellStyle name="Normal 2 3 2 2 2 2 5 4 5" xfId="18011" xr:uid="{00000000-0005-0000-0000-000046390000}"/>
    <cellStyle name="Normal 2 3 2 2 2 2 5 5" xfId="3107" xr:uid="{00000000-0005-0000-0000-000047390000}"/>
    <cellStyle name="Normal 2 3 2 2 2 2 5 5 2" xfId="11253" xr:uid="{00000000-0005-0000-0000-000048390000}"/>
    <cellStyle name="Normal 2 3 2 2 2 2 5 5 2 2" xfId="27549" xr:uid="{00000000-0005-0000-0000-000049390000}"/>
    <cellStyle name="Normal 2 3 2 2 2 2 5 5 3" xfId="19403" xr:uid="{00000000-0005-0000-0000-00004A390000}"/>
    <cellStyle name="Normal 2 3 2 2 2 2 5 6" xfId="5604" xr:uid="{00000000-0005-0000-0000-00004B390000}"/>
    <cellStyle name="Normal 2 3 2 2 2 2 5 6 2" xfId="13750" xr:uid="{00000000-0005-0000-0000-00004C390000}"/>
    <cellStyle name="Normal 2 3 2 2 2 2 5 6 2 2" xfId="30046" xr:uid="{00000000-0005-0000-0000-00004D390000}"/>
    <cellStyle name="Normal 2 3 2 2 2 2 5 6 3" xfId="21900" xr:uid="{00000000-0005-0000-0000-00004E390000}"/>
    <cellStyle name="Normal 2 3 2 2 2 2 5 7" xfId="8451" xr:uid="{00000000-0005-0000-0000-00004F390000}"/>
    <cellStyle name="Normal 2 3 2 2 2 2 5 7 2" xfId="24747" xr:uid="{00000000-0005-0000-0000-000050390000}"/>
    <cellStyle name="Normal 2 3 2 2 2 2 5 8" xfId="16601" xr:uid="{00000000-0005-0000-0000-000051390000}"/>
    <cellStyle name="Normal 2 3 2 2 2 2 6" xfId="394" xr:uid="{00000000-0005-0000-0000-000052390000}"/>
    <cellStyle name="Normal 2 3 2 2 2 2 6 2" xfId="1100" xr:uid="{00000000-0005-0000-0000-000053390000}"/>
    <cellStyle name="Normal 2 3 2 2 2 2 6 2 2" xfId="2510" xr:uid="{00000000-0005-0000-0000-000054390000}"/>
    <cellStyle name="Normal 2 3 2 2 2 2 6 2 2 2" xfId="5008" xr:uid="{00000000-0005-0000-0000-000055390000}"/>
    <cellStyle name="Normal 2 3 2 2 2 2 6 2 2 2 2" xfId="13154" xr:uid="{00000000-0005-0000-0000-000056390000}"/>
    <cellStyle name="Normal 2 3 2 2 2 2 6 2 2 2 2 2" xfId="29450" xr:uid="{00000000-0005-0000-0000-000057390000}"/>
    <cellStyle name="Normal 2 3 2 2 2 2 6 2 2 2 3" xfId="21304" xr:uid="{00000000-0005-0000-0000-000058390000}"/>
    <cellStyle name="Normal 2 3 2 2 2 2 6 2 2 3" xfId="7809" xr:uid="{00000000-0005-0000-0000-000059390000}"/>
    <cellStyle name="Normal 2 3 2 2 2 2 6 2 2 3 2" xfId="15955" xr:uid="{00000000-0005-0000-0000-00005A390000}"/>
    <cellStyle name="Normal 2 3 2 2 2 2 6 2 2 3 2 2" xfId="32251" xr:uid="{00000000-0005-0000-0000-00005B390000}"/>
    <cellStyle name="Normal 2 3 2 2 2 2 6 2 2 3 3" xfId="24105" xr:uid="{00000000-0005-0000-0000-00005C390000}"/>
    <cellStyle name="Normal 2 3 2 2 2 2 6 2 2 4" xfId="10656" xr:uid="{00000000-0005-0000-0000-00005D390000}"/>
    <cellStyle name="Normal 2 3 2 2 2 2 6 2 2 4 2" xfId="26952" xr:uid="{00000000-0005-0000-0000-00005E390000}"/>
    <cellStyle name="Normal 2 3 2 2 2 2 6 2 2 5" xfId="18806" xr:uid="{00000000-0005-0000-0000-00005F390000}"/>
    <cellStyle name="Normal 2 3 2 2 2 2 6 2 3" xfId="3790" xr:uid="{00000000-0005-0000-0000-000060390000}"/>
    <cellStyle name="Normal 2 3 2 2 2 2 6 2 3 2" xfId="11936" xr:uid="{00000000-0005-0000-0000-000061390000}"/>
    <cellStyle name="Normal 2 3 2 2 2 2 6 2 3 2 2" xfId="28232" xr:uid="{00000000-0005-0000-0000-000062390000}"/>
    <cellStyle name="Normal 2 3 2 2 2 2 6 2 3 3" xfId="20086" xr:uid="{00000000-0005-0000-0000-000063390000}"/>
    <cellStyle name="Normal 2 3 2 2 2 2 6 2 4" xfId="6399" xr:uid="{00000000-0005-0000-0000-000064390000}"/>
    <cellStyle name="Normal 2 3 2 2 2 2 6 2 4 2" xfId="14545" xr:uid="{00000000-0005-0000-0000-000065390000}"/>
    <cellStyle name="Normal 2 3 2 2 2 2 6 2 4 2 2" xfId="30841" xr:uid="{00000000-0005-0000-0000-000066390000}"/>
    <cellStyle name="Normal 2 3 2 2 2 2 6 2 4 3" xfId="22695" xr:uid="{00000000-0005-0000-0000-000067390000}"/>
    <cellStyle name="Normal 2 3 2 2 2 2 6 2 5" xfId="9246" xr:uid="{00000000-0005-0000-0000-000068390000}"/>
    <cellStyle name="Normal 2 3 2 2 2 2 6 2 5 2" xfId="25542" xr:uid="{00000000-0005-0000-0000-000069390000}"/>
    <cellStyle name="Normal 2 3 2 2 2 2 6 2 6" xfId="17396" xr:uid="{00000000-0005-0000-0000-00006A390000}"/>
    <cellStyle name="Normal 2 3 2 2 2 2 6 3" xfId="1805" xr:uid="{00000000-0005-0000-0000-00006B390000}"/>
    <cellStyle name="Normal 2 3 2 2 2 2 6 3 2" xfId="4399" xr:uid="{00000000-0005-0000-0000-00006C390000}"/>
    <cellStyle name="Normal 2 3 2 2 2 2 6 3 2 2" xfId="12545" xr:uid="{00000000-0005-0000-0000-00006D390000}"/>
    <cellStyle name="Normal 2 3 2 2 2 2 6 3 2 2 2" xfId="28841" xr:uid="{00000000-0005-0000-0000-00006E390000}"/>
    <cellStyle name="Normal 2 3 2 2 2 2 6 3 2 3" xfId="20695" xr:uid="{00000000-0005-0000-0000-00006F390000}"/>
    <cellStyle name="Normal 2 3 2 2 2 2 6 3 3" xfId="7104" xr:uid="{00000000-0005-0000-0000-000070390000}"/>
    <cellStyle name="Normal 2 3 2 2 2 2 6 3 3 2" xfId="15250" xr:uid="{00000000-0005-0000-0000-000071390000}"/>
    <cellStyle name="Normal 2 3 2 2 2 2 6 3 3 2 2" xfId="31546" xr:uid="{00000000-0005-0000-0000-000072390000}"/>
    <cellStyle name="Normal 2 3 2 2 2 2 6 3 3 3" xfId="23400" xr:uid="{00000000-0005-0000-0000-000073390000}"/>
    <cellStyle name="Normal 2 3 2 2 2 2 6 3 4" xfId="9951" xr:uid="{00000000-0005-0000-0000-000074390000}"/>
    <cellStyle name="Normal 2 3 2 2 2 2 6 3 4 2" xfId="26247" xr:uid="{00000000-0005-0000-0000-000075390000}"/>
    <cellStyle name="Normal 2 3 2 2 2 2 6 3 5" xfId="18101" xr:uid="{00000000-0005-0000-0000-000076390000}"/>
    <cellStyle name="Normal 2 3 2 2 2 2 6 4" xfId="3181" xr:uid="{00000000-0005-0000-0000-000077390000}"/>
    <cellStyle name="Normal 2 3 2 2 2 2 6 4 2" xfId="11327" xr:uid="{00000000-0005-0000-0000-000078390000}"/>
    <cellStyle name="Normal 2 3 2 2 2 2 6 4 2 2" xfId="27623" xr:uid="{00000000-0005-0000-0000-000079390000}"/>
    <cellStyle name="Normal 2 3 2 2 2 2 6 4 3" xfId="19477" xr:uid="{00000000-0005-0000-0000-00007A390000}"/>
    <cellStyle name="Normal 2 3 2 2 2 2 6 5" xfId="5694" xr:uid="{00000000-0005-0000-0000-00007B390000}"/>
    <cellStyle name="Normal 2 3 2 2 2 2 6 5 2" xfId="13840" xr:uid="{00000000-0005-0000-0000-00007C390000}"/>
    <cellStyle name="Normal 2 3 2 2 2 2 6 5 2 2" xfId="30136" xr:uid="{00000000-0005-0000-0000-00007D390000}"/>
    <cellStyle name="Normal 2 3 2 2 2 2 6 5 3" xfId="21990" xr:uid="{00000000-0005-0000-0000-00007E390000}"/>
    <cellStyle name="Normal 2 3 2 2 2 2 6 6" xfId="8541" xr:uid="{00000000-0005-0000-0000-00007F390000}"/>
    <cellStyle name="Normal 2 3 2 2 2 2 6 6 2" xfId="24837" xr:uid="{00000000-0005-0000-0000-000080390000}"/>
    <cellStyle name="Normal 2 3 2 2 2 2 6 7" xfId="16691" xr:uid="{00000000-0005-0000-0000-000081390000}"/>
    <cellStyle name="Normal 2 3 2 2 2 2 7" xfId="756" xr:uid="{00000000-0005-0000-0000-000082390000}"/>
    <cellStyle name="Normal 2 3 2 2 2 2 7 2" xfId="2166" xr:uid="{00000000-0005-0000-0000-000083390000}"/>
    <cellStyle name="Normal 2 3 2 2 2 2 7 2 2" xfId="4712" xr:uid="{00000000-0005-0000-0000-000084390000}"/>
    <cellStyle name="Normal 2 3 2 2 2 2 7 2 2 2" xfId="12858" xr:uid="{00000000-0005-0000-0000-000085390000}"/>
    <cellStyle name="Normal 2 3 2 2 2 2 7 2 2 2 2" xfId="29154" xr:uid="{00000000-0005-0000-0000-000086390000}"/>
    <cellStyle name="Normal 2 3 2 2 2 2 7 2 2 3" xfId="21008" xr:uid="{00000000-0005-0000-0000-000087390000}"/>
    <cellStyle name="Normal 2 3 2 2 2 2 7 2 3" xfId="7465" xr:uid="{00000000-0005-0000-0000-000088390000}"/>
    <cellStyle name="Normal 2 3 2 2 2 2 7 2 3 2" xfId="15611" xr:uid="{00000000-0005-0000-0000-000089390000}"/>
    <cellStyle name="Normal 2 3 2 2 2 2 7 2 3 2 2" xfId="31907" xr:uid="{00000000-0005-0000-0000-00008A390000}"/>
    <cellStyle name="Normal 2 3 2 2 2 2 7 2 3 3" xfId="23761" xr:uid="{00000000-0005-0000-0000-00008B390000}"/>
    <cellStyle name="Normal 2 3 2 2 2 2 7 2 4" xfId="10312" xr:uid="{00000000-0005-0000-0000-00008C390000}"/>
    <cellStyle name="Normal 2 3 2 2 2 2 7 2 4 2" xfId="26608" xr:uid="{00000000-0005-0000-0000-00008D390000}"/>
    <cellStyle name="Normal 2 3 2 2 2 2 7 2 5" xfId="18462" xr:uid="{00000000-0005-0000-0000-00008E390000}"/>
    <cellStyle name="Normal 2 3 2 2 2 2 7 3" xfId="3494" xr:uid="{00000000-0005-0000-0000-00008F390000}"/>
    <cellStyle name="Normal 2 3 2 2 2 2 7 3 2" xfId="11640" xr:uid="{00000000-0005-0000-0000-000090390000}"/>
    <cellStyle name="Normal 2 3 2 2 2 2 7 3 2 2" xfId="27936" xr:uid="{00000000-0005-0000-0000-000091390000}"/>
    <cellStyle name="Normal 2 3 2 2 2 2 7 3 3" xfId="19790" xr:uid="{00000000-0005-0000-0000-000092390000}"/>
    <cellStyle name="Normal 2 3 2 2 2 2 7 4" xfId="6055" xr:uid="{00000000-0005-0000-0000-000093390000}"/>
    <cellStyle name="Normal 2 3 2 2 2 2 7 4 2" xfId="14201" xr:uid="{00000000-0005-0000-0000-000094390000}"/>
    <cellStyle name="Normal 2 3 2 2 2 2 7 4 2 2" xfId="30497" xr:uid="{00000000-0005-0000-0000-000095390000}"/>
    <cellStyle name="Normal 2 3 2 2 2 2 7 4 3" xfId="22351" xr:uid="{00000000-0005-0000-0000-000096390000}"/>
    <cellStyle name="Normal 2 3 2 2 2 2 7 5" xfId="8902" xr:uid="{00000000-0005-0000-0000-000097390000}"/>
    <cellStyle name="Normal 2 3 2 2 2 2 7 5 2" xfId="25198" xr:uid="{00000000-0005-0000-0000-000098390000}"/>
    <cellStyle name="Normal 2 3 2 2 2 2 7 6" xfId="17052" xr:uid="{00000000-0005-0000-0000-000099390000}"/>
    <cellStyle name="Normal 2 3 2 2 2 2 8" xfId="1461" xr:uid="{00000000-0005-0000-0000-00009A390000}"/>
    <cellStyle name="Normal 2 3 2 2 2 2 8 2" xfId="4103" xr:uid="{00000000-0005-0000-0000-00009B390000}"/>
    <cellStyle name="Normal 2 3 2 2 2 2 8 2 2" xfId="12249" xr:uid="{00000000-0005-0000-0000-00009C390000}"/>
    <cellStyle name="Normal 2 3 2 2 2 2 8 2 2 2" xfId="28545" xr:uid="{00000000-0005-0000-0000-00009D390000}"/>
    <cellStyle name="Normal 2 3 2 2 2 2 8 2 3" xfId="20399" xr:uid="{00000000-0005-0000-0000-00009E390000}"/>
    <cellStyle name="Normal 2 3 2 2 2 2 8 3" xfId="6760" xr:uid="{00000000-0005-0000-0000-00009F390000}"/>
    <cellStyle name="Normal 2 3 2 2 2 2 8 3 2" xfId="14906" xr:uid="{00000000-0005-0000-0000-0000A0390000}"/>
    <cellStyle name="Normal 2 3 2 2 2 2 8 3 2 2" xfId="31202" xr:uid="{00000000-0005-0000-0000-0000A1390000}"/>
    <cellStyle name="Normal 2 3 2 2 2 2 8 3 3" xfId="23056" xr:uid="{00000000-0005-0000-0000-0000A2390000}"/>
    <cellStyle name="Normal 2 3 2 2 2 2 8 4" xfId="9607" xr:uid="{00000000-0005-0000-0000-0000A3390000}"/>
    <cellStyle name="Normal 2 3 2 2 2 2 8 4 2" xfId="25903" xr:uid="{00000000-0005-0000-0000-0000A4390000}"/>
    <cellStyle name="Normal 2 3 2 2 2 2 8 5" xfId="17757" xr:uid="{00000000-0005-0000-0000-0000A5390000}"/>
    <cellStyle name="Normal 2 3 2 2 2 2 9" xfId="2885" xr:uid="{00000000-0005-0000-0000-0000A6390000}"/>
    <cellStyle name="Normal 2 3 2 2 2 2 9 2" xfId="11031" xr:uid="{00000000-0005-0000-0000-0000A7390000}"/>
    <cellStyle name="Normal 2 3 2 2 2 2 9 2 2" xfId="27327" xr:uid="{00000000-0005-0000-0000-0000A8390000}"/>
    <cellStyle name="Normal 2 3 2 2 2 2 9 3" xfId="19181" xr:uid="{00000000-0005-0000-0000-0000A9390000}"/>
    <cellStyle name="Normal 2 3 2 2 2 3" xfId="72" xr:uid="{00000000-0005-0000-0000-0000AA390000}"/>
    <cellStyle name="Normal 2 3 2 2 2 3 10" xfId="8219" xr:uid="{00000000-0005-0000-0000-0000AB390000}"/>
    <cellStyle name="Normal 2 3 2 2 2 3 10 2" xfId="24515" xr:uid="{00000000-0005-0000-0000-0000AC390000}"/>
    <cellStyle name="Normal 2 3 2 2 2 3 11" xfId="16369" xr:uid="{00000000-0005-0000-0000-0000AD390000}"/>
    <cellStyle name="Normal 2 3 2 2 2 3 2" xfId="162" xr:uid="{00000000-0005-0000-0000-0000AE390000}"/>
    <cellStyle name="Normal 2 3 2 2 2 3 2 2" xfId="506" xr:uid="{00000000-0005-0000-0000-0000AF390000}"/>
    <cellStyle name="Normal 2 3 2 2 2 3 2 2 2" xfId="1212" xr:uid="{00000000-0005-0000-0000-0000B0390000}"/>
    <cellStyle name="Normal 2 3 2 2 2 3 2 2 2 2" xfId="2622" xr:uid="{00000000-0005-0000-0000-0000B1390000}"/>
    <cellStyle name="Normal 2 3 2 2 2 3 2 2 2 2 2" xfId="5100" xr:uid="{00000000-0005-0000-0000-0000B2390000}"/>
    <cellStyle name="Normal 2 3 2 2 2 3 2 2 2 2 2 2" xfId="13246" xr:uid="{00000000-0005-0000-0000-0000B3390000}"/>
    <cellStyle name="Normal 2 3 2 2 2 3 2 2 2 2 2 2 2" xfId="29542" xr:uid="{00000000-0005-0000-0000-0000B4390000}"/>
    <cellStyle name="Normal 2 3 2 2 2 3 2 2 2 2 2 3" xfId="21396" xr:uid="{00000000-0005-0000-0000-0000B5390000}"/>
    <cellStyle name="Normal 2 3 2 2 2 3 2 2 2 2 3" xfId="7921" xr:uid="{00000000-0005-0000-0000-0000B6390000}"/>
    <cellStyle name="Normal 2 3 2 2 2 3 2 2 2 2 3 2" xfId="16067" xr:uid="{00000000-0005-0000-0000-0000B7390000}"/>
    <cellStyle name="Normal 2 3 2 2 2 3 2 2 2 2 3 2 2" xfId="32363" xr:uid="{00000000-0005-0000-0000-0000B8390000}"/>
    <cellStyle name="Normal 2 3 2 2 2 3 2 2 2 2 3 3" xfId="24217" xr:uid="{00000000-0005-0000-0000-0000B9390000}"/>
    <cellStyle name="Normal 2 3 2 2 2 3 2 2 2 2 4" xfId="10768" xr:uid="{00000000-0005-0000-0000-0000BA390000}"/>
    <cellStyle name="Normal 2 3 2 2 2 3 2 2 2 2 4 2" xfId="27064" xr:uid="{00000000-0005-0000-0000-0000BB390000}"/>
    <cellStyle name="Normal 2 3 2 2 2 3 2 2 2 2 5" xfId="18918" xr:uid="{00000000-0005-0000-0000-0000BC390000}"/>
    <cellStyle name="Normal 2 3 2 2 2 3 2 2 2 3" xfId="3882" xr:uid="{00000000-0005-0000-0000-0000BD390000}"/>
    <cellStyle name="Normal 2 3 2 2 2 3 2 2 2 3 2" xfId="12028" xr:uid="{00000000-0005-0000-0000-0000BE390000}"/>
    <cellStyle name="Normal 2 3 2 2 2 3 2 2 2 3 2 2" xfId="28324" xr:uid="{00000000-0005-0000-0000-0000BF390000}"/>
    <cellStyle name="Normal 2 3 2 2 2 3 2 2 2 3 3" xfId="20178" xr:uid="{00000000-0005-0000-0000-0000C0390000}"/>
    <cellStyle name="Normal 2 3 2 2 2 3 2 2 2 4" xfId="6511" xr:uid="{00000000-0005-0000-0000-0000C1390000}"/>
    <cellStyle name="Normal 2 3 2 2 2 3 2 2 2 4 2" xfId="14657" xr:uid="{00000000-0005-0000-0000-0000C2390000}"/>
    <cellStyle name="Normal 2 3 2 2 2 3 2 2 2 4 2 2" xfId="30953" xr:uid="{00000000-0005-0000-0000-0000C3390000}"/>
    <cellStyle name="Normal 2 3 2 2 2 3 2 2 2 4 3" xfId="22807" xr:uid="{00000000-0005-0000-0000-0000C4390000}"/>
    <cellStyle name="Normal 2 3 2 2 2 3 2 2 2 5" xfId="9358" xr:uid="{00000000-0005-0000-0000-0000C5390000}"/>
    <cellStyle name="Normal 2 3 2 2 2 3 2 2 2 5 2" xfId="25654" xr:uid="{00000000-0005-0000-0000-0000C6390000}"/>
    <cellStyle name="Normal 2 3 2 2 2 3 2 2 2 6" xfId="17508" xr:uid="{00000000-0005-0000-0000-0000C7390000}"/>
    <cellStyle name="Normal 2 3 2 2 2 3 2 2 3" xfId="1917" xr:uid="{00000000-0005-0000-0000-0000C8390000}"/>
    <cellStyle name="Normal 2 3 2 2 2 3 2 2 3 2" xfId="4491" xr:uid="{00000000-0005-0000-0000-0000C9390000}"/>
    <cellStyle name="Normal 2 3 2 2 2 3 2 2 3 2 2" xfId="12637" xr:uid="{00000000-0005-0000-0000-0000CA390000}"/>
    <cellStyle name="Normal 2 3 2 2 2 3 2 2 3 2 2 2" xfId="28933" xr:uid="{00000000-0005-0000-0000-0000CB390000}"/>
    <cellStyle name="Normal 2 3 2 2 2 3 2 2 3 2 3" xfId="20787" xr:uid="{00000000-0005-0000-0000-0000CC390000}"/>
    <cellStyle name="Normal 2 3 2 2 2 3 2 2 3 3" xfId="7216" xr:uid="{00000000-0005-0000-0000-0000CD390000}"/>
    <cellStyle name="Normal 2 3 2 2 2 3 2 2 3 3 2" xfId="15362" xr:uid="{00000000-0005-0000-0000-0000CE390000}"/>
    <cellStyle name="Normal 2 3 2 2 2 3 2 2 3 3 2 2" xfId="31658" xr:uid="{00000000-0005-0000-0000-0000CF390000}"/>
    <cellStyle name="Normal 2 3 2 2 2 3 2 2 3 3 3" xfId="23512" xr:uid="{00000000-0005-0000-0000-0000D0390000}"/>
    <cellStyle name="Normal 2 3 2 2 2 3 2 2 3 4" xfId="10063" xr:uid="{00000000-0005-0000-0000-0000D1390000}"/>
    <cellStyle name="Normal 2 3 2 2 2 3 2 2 3 4 2" xfId="26359" xr:uid="{00000000-0005-0000-0000-0000D2390000}"/>
    <cellStyle name="Normal 2 3 2 2 2 3 2 2 3 5" xfId="18213" xr:uid="{00000000-0005-0000-0000-0000D3390000}"/>
    <cellStyle name="Normal 2 3 2 2 2 3 2 2 4" xfId="3273" xr:uid="{00000000-0005-0000-0000-0000D4390000}"/>
    <cellStyle name="Normal 2 3 2 2 2 3 2 2 4 2" xfId="11419" xr:uid="{00000000-0005-0000-0000-0000D5390000}"/>
    <cellStyle name="Normal 2 3 2 2 2 3 2 2 4 2 2" xfId="27715" xr:uid="{00000000-0005-0000-0000-0000D6390000}"/>
    <cellStyle name="Normal 2 3 2 2 2 3 2 2 4 3" xfId="19569" xr:uid="{00000000-0005-0000-0000-0000D7390000}"/>
    <cellStyle name="Normal 2 3 2 2 2 3 2 2 5" xfId="5806" xr:uid="{00000000-0005-0000-0000-0000D8390000}"/>
    <cellStyle name="Normal 2 3 2 2 2 3 2 2 5 2" xfId="13952" xr:uid="{00000000-0005-0000-0000-0000D9390000}"/>
    <cellStyle name="Normal 2 3 2 2 2 3 2 2 5 2 2" xfId="30248" xr:uid="{00000000-0005-0000-0000-0000DA390000}"/>
    <cellStyle name="Normal 2 3 2 2 2 3 2 2 5 3" xfId="22102" xr:uid="{00000000-0005-0000-0000-0000DB390000}"/>
    <cellStyle name="Normal 2 3 2 2 2 3 2 2 6" xfId="8653" xr:uid="{00000000-0005-0000-0000-0000DC390000}"/>
    <cellStyle name="Normal 2 3 2 2 2 3 2 2 6 2" xfId="24949" xr:uid="{00000000-0005-0000-0000-0000DD390000}"/>
    <cellStyle name="Normal 2 3 2 2 2 3 2 2 7" xfId="16803" xr:uid="{00000000-0005-0000-0000-0000DE390000}"/>
    <cellStyle name="Normal 2 3 2 2 2 3 2 3" xfId="868" xr:uid="{00000000-0005-0000-0000-0000DF390000}"/>
    <cellStyle name="Normal 2 3 2 2 2 3 2 3 2" xfId="2278" xr:uid="{00000000-0005-0000-0000-0000E0390000}"/>
    <cellStyle name="Normal 2 3 2 2 2 3 2 3 2 2" xfId="4804" xr:uid="{00000000-0005-0000-0000-0000E1390000}"/>
    <cellStyle name="Normal 2 3 2 2 2 3 2 3 2 2 2" xfId="12950" xr:uid="{00000000-0005-0000-0000-0000E2390000}"/>
    <cellStyle name="Normal 2 3 2 2 2 3 2 3 2 2 2 2" xfId="29246" xr:uid="{00000000-0005-0000-0000-0000E3390000}"/>
    <cellStyle name="Normal 2 3 2 2 2 3 2 3 2 2 3" xfId="21100" xr:uid="{00000000-0005-0000-0000-0000E4390000}"/>
    <cellStyle name="Normal 2 3 2 2 2 3 2 3 2 3" xfId="7577" xr:uid="{00000000-0005-0000-0000-0000E5390000}"/>
    <cellStyle name="Normal 2 3 2 2 2 3 2 3 2 3 2" xfId="15723" xr:uid="{00000000-0005-0000-0000-0000E6390000}"/>
    <cellStyle name="Normal 2 3 2 2 2 3 2 3 2 3 2 2" xfId="32019" xr:uid="{00000000-0005-0000-0000-0000E7390000}"/>
    <cellStyle name="Normal 2 3 2 2 2 3 2 3 2 3 3" xfId="23873" xr:uid="{00000000-0005-0000-0000-0000E8390000}"/>
    <cellStyle name="Normal 2 3 2 2 2 3 2 3 2 4" xfId="10424" xr:uid="{00000000-0005-0000-0000-0000E9390000}"/>
    <cellStyle name="Normal 2 3 2 2 2 3 2 3 2 4 2" xfId="26720" xr:uid="{00000000-0005-0000-0000-0000EA390000}"/>
    <cellStyle name="Normal 2 3 2 2 2 3 2 3 2 5" xfId="18574" xr:uid="{00000000-0005-0000-0000-0000EB390000}"/>
    <cellStyle name="Normal 2 3 2 2 2 3 2 3 3" xfId="3586" xr:uid="{00000000-0005-0000-0000-0000EC390000}"/>
    <cellStyle name="Normal 2 3 2 2 2 3 2 3 3 2" xfId="11732" xr:uid="{00000000-0005-0000-0000-0000ED390000}"/>
    <cellStyle name="Normal 2 3 2 2 2 3 2 3 3 2 2" xfId="28028" xr:uid="{00000000-0005-0000-0000-0000EE390000}"/>
    <cellStyle name="Normal 2 3 2 2 2 3 2 3 3 3" xfId="19882" xr:uid="{00000000-0005-0000-0000-0000EF390000}"/>
    <cellStyle name="Normal 2 3 2 2 2 3 2 3 4" xfId="6167" xr:uid="{00000000-0005-0000-0000-0000F0390000}"/>
    <cellStyle name="Normal 2 3 2 2 2 3 2 3 4 2" xfId="14313" xr:uid="{00000000-0005-0000-0000-0000F1390000}"/>
    <cellStyle name="Normal 2 3 2 2 2 3 2 3 4 2 2" xfId="30609" xr:uid="{00000000-0005-0000-0000-0000F2390000}"/>
    <cellStyle name="Normal 2 3 2 2 2 3 2 3 4 3" xfId="22463" xr:uid="{00000000-0005-0000-0000-0000F3390000}"/>
    <cellStyle name="Normal 2 3 2 2 2 3 2 3 5" xfId="9014" xr:uid="{00000000-0005-0000-0000-0000F4390000}"/>
    <cellStyle name="Normal 2 3 2 2 2 3 2 3 5 2" xfId="25310" xr:uid="{00000000-0005-0000-0000-0000F5390000}"/>
    <cellStyle name="Normal 2 3 2 2 2 3 2 3 6" xfId="17164" xr:uid="{00000000-0005-0000-0000-0000F6390000}"/>
    <cellStyle name="Normal 2 3 2 2 2 3 2 4" xfId="1573" xr:uid="{00000000-0005-0000-0000-0000F7390000}"/>
    <cellStyle name="Normal 2 3 2 2 2 3 2 4 2" xfId="4195" xr:uid="{00000000-0005-0000-0000-0000F8390000}"/>
    <cellStyle name="Normal 2 3 2 2 2 3 2 4 2 2" xfId="12341" xr:uid="{00000000-0005-0000-0000-0000F9390000}"/>
    <cellStyle name="Normal 2 3 2 2 2 3 2 4 2 2 2" xfId="28637" xr:uid="{00000000-0005-0000-0000-0000FA390000}"/>
    <cellStyle name="Normal 2 3 2 2 2 3 2 4 2 3" xfId="20491" xr:uid="{00000000-0005-0000-0000-0000FB390000}"/>
    <cellStyle name="Normal 2 3 2 2 2 3 2 4 3" xfId="6872" xr:uid="{00000000-0005-0000-0000-0000FC390000}"/>
    <cellStyle name="Normal 2 3 2 2 2 3 2 4 3 2" xfId="15018" xr:uid="{00000000-0005-0000-0000-0000FD390000}"/>
    <cellStyle name="Normal 2 3 2 2 2 3 2 4 3 2 2" xfId="31314" xr:uid="{00000000-0005-0000-0000-0000FE390000}"/>
    <cellStyle name="Normal 2 3 2 2 2 3 2 4 3 3" xfId="23168" xr:uid="{00000000-0005-0000-0000-0000FF390000}"/>
    <cellStyle name="Normal 2 3 2 2 2 3 2 4 4" xfId="9719" xr:uid="{00000000-0005-0000-0000-0000003A0000}"/>
    <cellStyle name="Normal 2 3 2 2 2 3 2 4 4 2" xfId="26015" xr:uid="{00000000-0005-0000-0000-0000013A0000}"/>
    <cellStyle name="Normal 2 3 2 2 2 3 2 4 5" xfId="17869" xr:uid="{00000000-0005-0000-0000-0000023A0000}"/>
    <cellStyle name="Normal 2 3 2 2 2 3 2 5" xfId="2977" xr:uid="{00000000-0005-0000-0000-0000033A0000}"/>
    <cellStyle name="Normal 2 3 2 2 2 3 2 5 2" xfId="11123" xr:uid="{00000000-0005-0000-0000-0000043A0000}"/>
    <cellStyle name="Normal 2 3 2 2 2 3 2 5 2 2" xfId="27419" xr:uid="{00000000-0005-0000-0000-0000053A0000}"/>
    <cellStyle name="Normal 2 3 2 2 2 3 2 5 3" xfId="19273" xr:uid="{00000000-0005-0000-0000-0000063A0000}"/>
    <cellStyle name="Normal 2 3 2 2 2 3 2 6" xfId="5462" xr:uid="{00000000-0005-0000-0000-0000073A0000}"/>
    <cellStyle name="Normal 2 3 2 2 2 3 2 6 2" xfId="13608" xr:uid="{00000000-0005-0000-0000-0000083A0000}"/>
    <cellStyle name="Normal 2 3 2 2 2 3 2 6 2 2" xfId="29904" xr:uid="{00000000-0005-0000-0000-0000093A0000}"/>
    <cellStyle name="Normal 2 3 2 2 2 3 2 6 3" xfId="21758" xr:uid="{00000000-0005-0000-0000-00000A3A0000}"/>
    <cellStyle name="Normal 2 3 2 2 2 3 2 7" xfId="8309" xr:uid="{00000000-0005-0000-0000-00000B3A0000}"/>
    <cellStyle name="Normal 2 3 2 2 2 3 2 7 2" xfId="24605" xr:uid="{00000000-0005-0000-0000-00000C3A0000}"/>
    <cellStyle name="Normal 2 3 2 2 2 3 2 8" xfId="16459" xr:uid="{00000000-0005-0000-0000-00000D3A0000}"/>
    <cellStyle name="Normal 2 3 2 2 2 3 3" xfId="240" xr:uid="{00000000-0005-0000-0000-00000E3A0000}"/>
    <cellStyle name="Normal 2 3 2 2 2 3 3 2" xfId="584" xr:uid="{00000000-0005-0000-0000-00000F3A0000}"/>
    <cellStyle name="Normal 2 3 2 2 2 3 3 2 2" xfId="1290" xr:uid="{00000000-0005-0000-0000-0000103A0000}"/>
    <cellStyle name="Normal 2 3 2 2 2 3 3 2 2 2" xfId="2700" xr:uid="{00000000-0005-0000-0000-0000113A0000}"/>
    <cellStyle name="Normal 2 3 2 2 2 3 3 2 2 2 2" xfId="5174" xr:uid="{00000000-0005-0000-0000-0000123A0000}"/>
    <cellStyle name="Normal 2 3 2 2 2 3 3 2 2 2 2 2" xfId="13320" xr:uid="{00000000-0005-0000-0000-0000133A0000}"/>
    <cellStyle name="Normal 2 3 2 2 2 3 3 2 2 2 2 2 2" xfId="29616" xr:uid="{00000000-0005-0000-0000-0000143A0000}"/>
    <cellStyle name="Normal 2 3 2 2 2 3 3 2 2 2 2 3" xfId="21470" xr:uid="{00000000-0005-0000-0000-0000153A0000}"/>
    <cellStyle name="Normal 2 3 2 2 2 3 3 2 2 2 3" xfId="7999" xr:uid="{00000000-0005-0000-0000-0000163A0000}"/>
    <cellStyle name="Normal 2 3 2 2 2 3 3 2 2 2 3 2" xfId="16145" xr:uid="{00000000-0005-0000-0000-0000173A0000}"/>
    <cellStyle name="Normal 2 3 2 2 2 3 3 2 2 2 3 2 2" xfId="32441" xr:uid="{00000000-0005-0000-0000-0000183A0000}"/>
    <cellStyle name="Normal 2 3 2 2 2 3 3 2 2 2 3 3" xfId="24295" xr:uid="{00000000-0005-0000-0000-0000193A0000}"/>
    <cellStyle name="Normal 2 3 2 2 2 3 3 2 2 2 4" xfId="10846" xr:uid="{00000000-0005-0000-0000-00001A3A0000}"/>
    <cellStyle name="Normal 2 3 2 2 2 3 3 2 2 2 4 2" xfId="27142" xr:uid="{00000000-0005-0000-0000-00001B3A0000}"/>
    <cellStyle name="Normal 2 3 2 2 2 3 3 2 2 2 5" xfId="18996" xr:uid="{00000000-0005-0000-0000-00001C3A0000}"/>
    <cellStyle name="Normal 2 3 2 2 2 3 3 2 2 3" xfId="3956" xr:uid="{00000000-0005-0000-0000-00001D3A0000}"/>
    <cellStyle name="Normal 2 3 2 2 2 3 3 2 2 3 2" xfId="12102" xr:uid="{00000000-0005-0000-0000-00001E3A0000}"/>
    <cellStyle name="Normal 2 3 2 2 2 3 3 2 2 3 2 2" xfId="28398" xr:uid="{00000000-0005-0000-0000-00001F3A0000}"/>
    <cellStyle name="Normal 2 3 2 2 2 3 3 2 2 3 3" xfId="20252" xr:uid="{00000000-0005-0000-0000-0000203A0000}"/>
    <cellStyle name="Normal 2 3 2 2 2 3 3 2 2 4" xfId="6589" xr:uid="{00000000-0005-0000-0000-0000213A0000}"/>
    <cellStyle name="Normal 2 3 2 2 2 3 3 2 2 4 2" xfId="14735" xr:uid="{00000000-0005-0000-0000-0000223A0000}"/>
    <cellStyle name="Normal 2 3 2 2 2 3 3 2 2 4 2 2" xfId="31031" xr:uid="{00000000-0005-0000-0000-0000233A0000}"/>
    <cellStyle name="Normal 2 3 2 2 2 3 3 2 2 4 3" xfId="22885" xr:uid="{00000000-0005-0000-0000-0000243A0000}"/>
    <cellStyle name="Normal 2 3 2 2 2 3 3 2 2 5" xfId="9436" xr:uid="{00000000-0005-0000-0000-0000253A0000}"/>
    <cellStyle name="Normal 2 3 2 2 2 3 3 2 2 5 2" xfId="25732" xr:uid="{00000000-0005-0000-0000-0000263A0000}"/>
    <cellStyle name="Normal 2 3 2 2 2 3 3 2 2 6" xfId="17586" xr:uid="{00000000-0005-0000-0000-0000273A0000}"/>
    <cellStyle name="Normal 2 3 2 2 2 3 3 2 3" xfId="1995" xr:uid="{00000000-0005-0000-0000-0000283A0000}"/>
    <cellStyle name="Normal 2 3 2 2 2 3 3 2 3 2" xfId="4565" xr:uid="{00000000-0005-0000-0000-0000293A0000}"/>
    <cellStyle name="Normal 2 3 2 2 2 3 3 2 3 2 2" xfId="12711" xr:uid="{00000000-0005-0000-0000-00002A3A0000}"/>
    <cellStyle name="Normal 2 3 2 2 2 3 3 2 3 2 2 2" xfId="29007" xr:uid="{00000000-0005-0000-0000-00002B3A0000}"/>
    <cellStyle name="Normal 2 3 2 2 2 3 3 2 3 2 3" xfId="20861" xr:uid="{00000000-0005-0000-0000-00002C3A0000}"/>
    <cellStyle name="Normal 2 3 2 2 2 3 3 2 3 3" xfId="7294" xr:uid="{00000000-0005-0000-0000-00002D3A0000}"/>
    <cellStyle name="Normal 2 3 2 2 2 3 3 2 3 3 2" xfId="15440" xr:uid="{00000000-0005-0000-0000-00002E3A0000}"/>
    <cellStyle name="Normal 2 3 2 2 2 3 3 2 3 3 2 2" xfId="31736" xr:uid="{00000000-0005-0000-0000-00002F3A0000}"/>
    <cellStyle name="Normal 2 3 2 2 2 3 3 2 3 3 3" xfId="23590" xr:uid="{00000000-0005-0000-0000-0000303A0000}"/>
    <cellStyle name="Normal 2 3 2 2 2 3 3 2 3 4" xfId="10141" xr:uid="{00000000-0005-0000-0000-0000313A0000}"/>
    <cellStyle name="Normal 2 3 2 2 2 3 3 2 3 4 2" xfId="26437" xr:uid="{00000000-0005-0000-0000-0000323A0000}"/>
    <cellStyle name="Normal 2 3 2 2 2 3 3 2 3 5" xfId="18291" xr:uid="{00000000-0005-0000-0000-0000333A0000}"/>
    <cellStyle name="Normal 2 3 2 2 2 3 3 2 4" xfId="3347" xr:uid="{00000000-0005-0000-0000-0000343A0000}"/>
    <cellStyle name="Normal 2 3 2 2 2 3 3 2 4 2" xfId="11493" xr:uid="{00000000-0005-0000-0000-0000353A0000}"/>
    <cellStyle name="Normal 2 3 2 2 2 3 3 2 4 2 2" xfId="27789" xr:uid="{00000000-0005-0000-0000-0000363A0000}"/>
    <cellStyle name="Normal 2 3 2 2 2 3 3 2 4 3" xfId="19643" xr:uid="{00000000-0005-0000-0000-0000373A0000}"/>
    <cellStyle name="Normal 2 3 2 2 2 3 3 2 5" xfId="5884" xr:uid="{00000000-0005-0000-0000-0000383A0000}"/>
    <cellStyle name="Normal 2 3 2 2 2 3 3 2 5 2" xfId="14030" xr:uid="{00000000-0005-0000-0000-0000393A0000}"/>
    <cellStyle name="Normal 2 3 2 2 2 3 3 2 5 2 2" xfId="30326" xr:uid="{00000000-0005-0000-0000-00003A3A0000}"/>
    <cellStyle name="Normal 2 3 2 2 2 3 3 2 5 3" xfId="22180" xr:uid="{00000000-0005-0000-0000-00003B3A0000}"/>
    <cellStyle name="Normal 2 3 2 2 2 3 3 2 6" xfId="8731" xr:uid="{00000000-0005-0000-0000-00003C3A0000}"/>
    <cellStyle name="Normal 2 3 2 2 2 3 3 2 6 2" xfId="25027" xr:uid="{00000000-0005-0000-0000-00003D3A0000}"/>
    <cellStyle name="Normal 2 3 2 2 2 3 3 2 7" xfId="16881" xr:uid="{00000000-0005-0000-0000-00003E3A0000}"/>
    <cellStyle name="Normal 2 3 2 2 2 3 3 3" xfId="946" xr:uid="{00000000-0005-0000-0000-00003F3A0000}"/>
    <cellStyle name="Normal 2 3 2 2 2 3 3 3 2" xfId="2356" xr:uid="{00000000-0005-0000-0000-0000403A0000}"/>
    <cellStyle name="Normal 2 3 2 2 2 3 3 3 2 2" xfId="4878" xr:uid="{00000000-0005-0000-0000-0000413A0000}"/>
    <cellStyle name="Normal 2 3 2 2 2 3 3 3 2 2 2" xfId="13024" xr:uid="{00000000-0005-0000-0000-0000423A0000}"/>
    <cellStyle name="Normal 2 3 2 2 2 3 3 3 2 2 2 2" xfId="29320" xr:uid="{00000000-0005-0000-0000-0000433A0000}"/>
    <cellStyle name="Normal 2 3 2 2 2 3 3 3 2 2 3" xfId="21174" xr:uid="{00000000-0005-0000-0000-0000443A0000}"/>
    <cellStyle name="Normal 2 3 2 2 2 3 3 3 2 3" xfId="7655" xr:uid="{00000000-0005-0000-0000-0000453A0000}"/>
    <cellStyle name="Normal 2 3 2 2 2 3 3 3 2 3 2" xfId="15801" xr:uid="{00000000-0005-0000-0000-0000463A0000}"/>
    <cellStyle name="Normal 2 3 2 2 2 3 3 3 2 3 2 2" xfId="32097" xr:uid="{00000000-0005-0000-0000-0000473A0000}"/>
    <cellStyle name="Normal 2 3 2 2 2 3 3 3 2 3 3" xfId="23951" xr:uid="{00000000-0005-0000-0000-0000483A0000}"/>
    <cellStyle name="Normal 2 3 2 2 2 3 3 3 2 4" xfId="10502" xr:uid="{00000000-0005-0000-0000-0000493A0000}"/>
    <cellStyle name="Normal 2 3 2 2 2 3 3 3 2 4 2" xfId="26798" xr:uid="{00000000-0005-0000-0000-00004A3A0000}"/>
    <cellStyle name="Normal 2 3 2 2 2 3 3 3 2 5" xfId="18652" xr:uid="{00000000-0005-0000-0000-00004B3A0000}"/>
    <cellStyle name="Normal 2 3 2 2 2 3 3 3 3" xfId="3660" xr:uid="{00000000-0005-0000-0000-00004C3A0000}"/>
    <cellStyle name="Normal 2 3 2 2 2 3 3 3 3 2" xfId="11806" xr:uid="{00000000-0005-0000-0000-00004D3A0000}"/>
    <cellStyle name="Normal 2 3 2 2 2 3 3 3 3 2 2" xfId="28102" xr:uid="{00000000-0005-0000-0000-00004E3A0000}"/>
    <cellStyle name="Normal 2 3 2 2 2 3 3 3 3 3" xfId="19956" xr:uid="{00000000-0005-0000-0000-00004F3A0000}"/>
    <cellStyle name="Normal 2 3 2 2 2 3 3 3 4" xfId="6245" xr:uid="{00000000-0005-0000-0000-0000503A0000}"/>
    <cellStyle name="Normal 2 3 2 2 2 3 3 3 4 2" xfId="14391" xr:uid="{00000000-0005-0000-0000-0000513A0000}"/>
    <cellStyle name="Normal 2 3 2 2 2 3 3 3 4 2 2" xfId="30687" xr:uid="{00000000-0005-0000-0000-0000523A0000}"/>
    <cellStyle name="Normal 2 3 2 2 2 3 3 3 4 3" xfId="22541" xr:uid="{00000000-0005-0000-0000-0000533A0000}"/>
    <cellStyle name="Normal 2 3 2 2 2 3 3 3 5" xfId="9092" xr:uid="{00000000-0005-0000-0000-0000543A0000}"/>
    <cellStyle name="Normal 2 3 2 2 2 3 3 3 5 2" xfId="25388" xr:uid="{00000000-0005-0000-0000-0000553A0000}"/>
    <cellStyle name="Normal 2 3 2 2 2 3 3 3 6" xfId="17242" xr:uid="{00000000-0005-0000-0000-0000563A0000}"/>
    <cellStyle name="Normal 2 3 2 2 2 3 3 4" xfId="1651" xr:uid="{00000000-0005-0000-0000-0000573A0000}"/>
    <cellStyle name="Normal 2 3 2 2 2 3 3 4 2" xfId="4269" xr:uid="{00000000-0005-0000-0000-0000583A0000}"/>
    <cellStyle name="Normal 2 3 2 2 2 3 3 4 2 2" xfId="12415" xr:uid="{00000000-0005-0000-0000-0000593A0000}"/>
    <cellStyle name="Normal 2 3 2 2 2 3 3 4 2 2 2" xfId="28711" xr:uid="{00000000-0005-0000-0000-00005A3A0000}"/>
    <cellStyle name="Normal 2 3 2 2 2 3 3 4 2 3" xfId="20565" xr:uid="{00000000-0005-0000-0000-00005B3A0000}"/>
    <cellStyle name="Normal 2 3 2 2 2 3 3 4 3" xfId="6950" xr:uid="{00000000-0005-0000-0000-00005C3A0000}"/>
    <cellStyle name="Normal 2 3 2 2 2 3 3 4 3 2" xfId="15096" xr:uid="{00000000-0005-0000-0000-00005D3A0000}"/>
    <cellStyle name="Normal 2 3 2 2 2 3 3 4 3 2 2" xfId="31392" xr:uid="{00000000-0005-0000-0000-00005E3A0000}"/>
    <cellStyle name="Normal 2 3 2 2 2 3 3 4 3 3" xfId="23246" xr:uid="{00000000-0005-0000-0000-00005F3A0000}"/>
    <cellStyle name="Normal 2 3 2 2 2 3 3 4 4" xfId="9797" xr:uid="{00000000-0005-0000-0000-0000603A0000}"/>
    <cellStyle name="Normal 2 3 2 2 2 3 3 4 4 2" xfId="26093" xr:uid="{00000000-0005-0000-0000-0000613A0000}"/>
    <cellStyle name="Normal 2 3 2 2 2 3 3 4 5" xfId="17947" xr:uid="{00000000-0005-0000-0000-0000623A0000}"/>
    <cellStyle name="Normal 2 3 2 2 2 3 3 5" xfId="3051" xr:uid="{00000000-0005-0000-0000-0000633A0000}"/>
    <cellStyle name="Normal 2 3 2 2 2 3 3 5 2" xfId="11197" xr:uid="{00000000-0005-0000-0000-0000643A0000}"/>
    <cellStyle name="Normal 2 3 2 2 2 3 3 5 2 2" xfId="27493" xr:uid="{00000000-0005-0000-0000-0000653A0000}"/>
    <cellStyle name="Normal 2 3 2 2 2 3 3 5 3" xfId="19347" xr:uid="{00000000-0005-0000-0000-0000663A0000}"/>
    <cellStyle name="Normal 2 3 2 2 2 3 3 6" xfId="5540" xr:uid="{00000000-0005-0000-0000-0000673A0000}"/>
    <cellStyle name="Normal 2 3 2 2 2 3 3 6 2" xfId="13686" xr:uid="{00000000-0005-0000-0000-0000683A0000}"/>
    <cellStyle name="Normal 2 3 2 2 2 3 3 6 2 2" xfId="29982" xr:uid="{00000000-0005-0000-0000-0000693A0000}"/>
    <cellStyle name="Normal 2 3 2 2 2 3 3 6 3" xfId="21836" xr:uid="{00000000-0005-0000-0000-00006A3A0000}"/>
    <cellStyle name="Normal 2 3 2 2 2 3 3 7" xfId="8387" xr:uid="{00000000-0005-0000-0000-00006B3A0000}"/>
    <cellStyle name="Normal 2 3 2 2 2 3 3 7 2" xfId="24683" xr:uid="{00000000-0005-0000-0000-00006C3A0000}"/>
    <cellStyle name="Normal 2 3 2 2 2 3 3 8" xfId="16537" xr:uid="{00000000-0005-0000-0000-00006D3A0000}"/>
    <cellStyle name="Normal 2 3 2 2 2 3 4" xfId="326" xr:uid="{00000000-0005-0000-0000-00006E3A0000}"/>
    <cellStyle name="Normal 2 3 2 2 2 3 4 2" xfId="670" xr:uid="{00000000-0005-0000-0000-00006F3A0000}"/>
    <cellStyle name="Normal 2 3 2 2 2 3 4 2 2" xfId="1376" xr:uid="{00000000-0005-0000-0000-0000703A0000}"/>
    <cellStyle name="Normal 2 3 2 2 2 3 4 2 2 2" xfId="2786" xr:uid="{00000000-0005-0000-0000-0000713A0000}"/>
    <cellStyle name="Normal 2 3 2 2 2 3 4 2 2 2 2" xfId="5248" xr:uid="{00000000-0005-0000-0000-0000723A0000}"/>
    <cellStyle name="Normal 2 3 2 2 2 3 4 2 2 2 2 2" xfId="13394" xr:uid="{00000000-0005-0000-0000-0000733A0000}"/>
    <cellStyle name="Normal 2 3 2 2 2 3 4 2 2 2 2 2 2" xfId="29690" xr:uid="{00000000-0005-0000-0000-0000743A0000}"/>
    <cellStyle name="Normal 2 3 2 2 2 3 4 2 2 2 2 3" xfId="21544" xr:uid="{00000000-0005-0000-0000-0000753A0000}"/>
    <cellStyle name="Normal 2 3 2 2 2 3 4 2 2 2 3" xfId="8085" xr:uid="{00000000-0005-0000-0000-0000763A0000}"/>
    <cellStyle name="Normal 2 3 2 2 2 3 4 2 2 2 3 2" xfId="16231" xr:uid="{00000000-0005-0000-0000-0000773A0000}"/>
    <cellStyle name="Normal 2 3 2 2 2 3 4 2 2 2 3 2 2" xfId="32527" xr:uid="{00000000-0005-0000-0000-0000783A0000}"/>
    <cellStyle name="Normal 2 3 2 2 2 3 4 2 2 2 3 3" xfId="24381" xr:uid="{00000000-0005-0000-0000-0000793A0000}"/>
    <cellStyle name="Normal 2 3 2 2 2 3 4 2 2 2 4" xfId="10932" xr:uid="{00000000-0005-0000-0000-00007A3A0000}"/>
    <cellStyle name="Normal 2 3 2 2 2 3 4 2 2 2 4 2" xfId="27228" xr:uid="{00000000-0005-0000-0000-00007B3A0000}"/>
    <cellStyle name="Normal 2 3 2 2 2 3 4 2 2 2 5" xfId="19082" xr:uid="{00000000-0005-0000-0000-00007C3A0000}"/>
    <cellStyle name="Normal 2 3 2 2 2 3 4 2 2 3" xfId="4030" xr:uid="{00000000-0005-0000-0000-00007D3A0000}"/>
    <cellStyle name="Normal 2 3 2 2 2 3 4 2 2 3 2" xfId="12176" xr:uid="{00000000-0005-0000-0000-00007E3A0000}"/>
    <cellStyle name="Normal 2 3 2 2 2 3 4 2 2 3 2 2" xfId="28472" xr:uid="{00000000-0005-0000-0000-00007F3A0000}"/>
    <cellStyle name="Normal 2 3 2 2 2 3 4 2 2 3 3" xfId="20326" xr:uid="{00000000-0005-0000-0000-0000803A0000}"/>
    <cellStyle name="Normal 2 3 2 2 2 3 4 2 2 4" xfId="6675" xr:uid="{00000000-0005-0000-0000-0000813A0000}"/>
    <cellStyle name="Normal 2 3 2 2 2 3 4 2 2 4 2" xfId="14821" xr:uid="{00000000-0005-0000-0000-0000823A0000}"/>
    <cellStyle name="Normal 2 3 2 2 2 3 4 2 2 4 2 2" xfId="31117" xr:uid="{00000000-0005-0000-0000-0000833A0000}"/>
    <cellStyle name="Normal 2 3 2 2 2 3 4 2 2 4 3" xfId="22971" xr:uid="{00000000-0005-0000-0000-0000843A0000}"/>
    <cellStyle name="Normal 2 3 2 2 2 3 4 2 2 5" xfId="9522" xr:uid="{00000000-0005-0000-0000-0000853A0000}"/>
    <cellStyle name="Normal 2 3 2 2 2 3 4 2 2 5 2" xfId="25818" xr:uid="{00000000-0005-0000-0000-0000863A0000}"/>
    <cellStyle name="Normal 2 3 2 2 2 3 4 2 2 6" xfId="17672" xr:uid="{00000000-0005-0000-0000-0000873A0000}"/>
    <cellStyle name="Normal 2 3 2 2 2 3 4 2 3" xfId="2081" xr:uid="{00000000-0005-0000-0000-0000883A0000}"/>
    <cellStyle name="Normal 2 3 2 2 2 3 4 2 3 2" xfId="4639" xr:uid="{00000000-0005-0000-0000-0000893A0000}"/>
    <cellStyle name="Normal 2 3 2 2 2 3 4 2 3 2 2" xfId="12785" xr:uid="{00000000-0005-0000-0000-00008A3A0000}"/>
    <cellStyle name="Normal 2 3 2 2 2 3 4 2 3 2 2 2" xfId="29081" xr:uid="{00000000-0005-0000-0000-00008B3A0000}"/>
    <cellStyle name="Normal 2 3 2 2 2 3 4 2 3 2 3" xfId="20935" xr:uid="{00000000-0005-0000-0000-00008C3A0000}"/>
    <cellStyle name="Normal 2 3 2 2 2 3 4 2 3 3" xfId="7380" xr:uid="{00000000-0005-0000-0000-00008D3A0000}"/>
    <cellStyle name="Normal 2 3 2 2 2 3 4 2 3 3 2" xfId="15526" xr:uid="{00000000-0005-0000-0000-00008E3A0000}"/>
    <cellStyle name="Normal 2 3 2 2 2 3 4 2 3 3 2 2" xfId="31822" xr:uid="{00000000-0005-0000-0000-00008F3A0000}"/>
    <cellStyle name="Normal 2 3 2 2 2 3 4 2 3 3 3" xfId="23676" xr:uid="{00000000-0005-0000-0000-0000903A0000}"/>
    <cellStyle name="Normal 2 3 2 2 2 3 4 2 3 4" xfId="10227" xr:uid="{00000000-0005-0000-0000-0000913A0000}"/>
    <cellStyle name="Normal 2 3 2 2 2 3 4 2 3 4 2" xfId="26523" xr:uid="{00000000-0005-0000-0000-0000923A0000}"/>
    <cellStyle name="Normal 2 3 2 2 2 3 4 2 3 5" xfId="18377" xr:uid="{00000000-0005-0000-0000-0000933A0000}"/>
    <cellStyle name="Normal 2 3 2 2 2 3 4 2 4" xfId="3421" xr:uid="{00000000-0005-0000-0000-0000943A0000}"/>
    <cellStyle name="Normal 2 3 2 2 2 3 4 2 4 2" xfId="11567" xr:uid="{00000000-0005-0000-0000-0000953A0000}"/>
    <cellStyle name="Normal 2 3 2 2 2 3 4 2 4 2 2" xfId="27863" xr:uid="{00000000-0005-0000-0000-0000963A0000}"/>
    <cellStyle name="Normal 2 3 2 2 2 3 4 2 4 3" xfId="19717" xr:uid="{00000000-0005-0000-0000-0000973A0000}"/>
    <cellStyle name="Normal 2 3 2 2 2 3 4 2 5" xfId="5970" xr:uid="{00000000-0005-0000-0000-0000983A0000}"/>
    <cellStyle name="Normal 2 3 2 2 2 3 4 2 5 2" xfId="14116" xr:uid="{00000000-0005-0000-0000-0000993A0000}"/>
    <cellStyle name="Normal 2 3 2 2 2 3 4 2 5 2 2" xfId="30412" xr:uid="{00000000-0005-0000-0000-00009A3A0000}"/>
    <cellStyle name="Normal 2 3 2 2 2 3 4 2 5 3" xfId="22266" xr:uid="{00000000-0005-0000-0000-00009B3A0000}"/>
    <cellStyle name="Normal 2 3 2 2 2 3 4 2 6" xfId="8817" xr:uid="{00000000-0005-0000-0000-00009C3A0000}"/>
    <cellStyle name="Normal 2 3 2 2 2 3 4 2 6 2" xfId="25113" xr:uid="{00000000-0005-0000-0000-00009D3A0000}"/>
    <cellStyle name="Normal 2 3 2 2 2 3 4 2 7" xfId="16967" xr:uid="{00000000-0005-0000-0000-00009E3A0000}"/>
    <cellStyle name="Normal 2 3 2 2 2 3 4 3" xfId="1032" xr:uid="{00000000-0005-0000-0000-00009F3A0000}"/>
    <cellStyle name="Normal 2 3 2 2 2 3 4 3 2" xfId="2442" xr:uid="{00000000-0005-0000-0000-0000A03A0000}"/>
    <cellStyle name="Normal 2 3 2 2 2 3 4 3 2 2" xfId="4952" xr:uid="{00000000-0005-0000-0000-0000A13A0000}"/>
    <cellStyle name="Normal 2 3 2 2 2 3 4 3 2 2 2" xfId="13098" xr:uid="{00000000-0005-0000-0000-0000A23A0000}"/>
    <cellStyle name="Normal 2 3 2 2 2 3 4 3 2 2 2 2" xfId="29394" xr:uid="{00000000-0005-0000-0000-0000A33A0000}"/>
    <cellStyle name="Normal 2 3 2 2 2 3 4 3 2 2 3" xfId="21248" xr:uid="{00000000-0005-0000-0000-0000A43A0000}"/>
    <cellStyle name="Normal 2 3 2 2 2 3 4 3 2 3" xfId="7741" xr:uid="{00000000-0005-0000-0000-0000A53A0000}"/>
    <cellStyle name="Normal 2 3 2 2 2 3 4 3 2 3 2" xfId="15887" xr:uid="{00000000-0005-0000-0000-0000A63A0000}"/>
    <cellStyle name="Normal 2 3 2 2 2 3 4 3 2 3 2 2" xfId="32183" xr:uid="{00000000-0005-0000-0000-0000A73A0000}"/>
    <cellStyle name="Normal 2 3 2 2 2 3 4 3 2 3 3" xfId="24037" xr:uid="{00000000-0005-0000-0000-0000A83A0000}"/>
    <cellStyle name="Normal 2 3 2 2 2 3 4 3 2 4" xfId="10588" xr:uid="{00000000-0005-0000-0000-0000A93A0000}"/>
    <cellStyle name="Normal 2 3 2 2 2 3 4 3 2 4 2" xfId="26884" xr:uid="{00000000-0005-0000-0000-0000AA3A0000}"/>
    <cellStyle name="Normal 2 3 2 2 2 3 4 3 2 5" xfId="18738" xr:uid="{00000000-0005-0000-0000-0000AB3A0000}"/>
    <cellStyle name="Normal 2 3 2 2 2 3 4 3 3" xfId="3734" xr:uid="{00000000-0005-0000-0000-0000AC3A0000}"/>
    <cellStyle name="Normal 2 3 2 2 2 3 4 3 3 2" xfId="11880" xr:uid="{00000000-0005-0000-0000-0000AD3A0000}"/>
    <cellStyle name="Normal 2 3 2 2 2 3 4 3 3 2 2" xfId="28176" xr:uid="{00000000-0005-0000-0000-0000AE3A0000}"/>
    <cellStyle name="Normal 2 3 2 2 2 3 4 3 3 3" xfId="20030" xr:uid="{00000000-0005-0000-0000-0000AF3A0000}"/>
    <cellStyle name="Normal 2 3 2 2 2 3 4 3 4" xfId="6331" xr:uid="{00000000-0005-0000-0000-0000B03A0000}"/>
    <cellStyle name="Normal 2 3 2 2 2 3 4 3 4 2" xfId="14477" xr:uid="{00000000-0005-0000-0000-0000B13A0000}"/>
    <cellStyle name="Normal 2 3 2 2 2 3 4 3 4 2 2" xfId="30773" xr:uid="{00000000-0005-0000-0000-0000B23A0000}"/>
    <cellStyle name="Normal 2 3 2 2 2 3 4 3 4 3" xfId="22627" xr:uid="{00000000-0005-0000-0000-0000B33A0000}"/>
    <cellStyle name="Normal 2 3 2 2 2 3 4 3 5" xfId="9178" xr:uid="{00000000-0005-0000-0000-0000B43A0000}"/>
    <cellStyle name="Normal 2 3 2 2 2 3 4 3 5 2" xfId="25474" xr:uid="{00000000-0005-0000-0000-0000B53A0000}"/>
    <cellStyle name="Normal 2 3 2 2 2 3 4 3 6" xfId="17328" xr:uid="{00000000-0005-0000-0000-0000B63A0000}"/>
    <cellStyle name="Normal 2 3 2 2 2 3 4 4" xfId="1737" xr:uid="{00000000-0005-0000-0000-0000B73A0000}"/>
    <cellStyle name="Normal 2 3 2 2 2 3 4 4 2" xfId="4343" xr:uid="{00000000-0005-0000-0000-0000B83A0000}"/>
    <cellStyle name="Normal 2 3 2 2 2 3 4 4 2 2" xfId="12489" xr:uid="{00000000-0005-0000-0000-0000B93A0000}"/>
    <cellStyle name="Normal 2 3 2 2 2 3 4 4 2 2 2" xfId="28785" xr:uid="{00000000-0005-0000-0000-0000BA3A0000}"/>
    <cellStyle name="Normal 2 3 2 2 2 3 4 4 2 3" xfId="20639" xr:uid="{00000000-0005-0000-0000-0000BB3A0000}"/>
    <cellStyle name="Normal 2 3 2 2 2 3 4 4 3" xfId="7036" xr:uid="{00000000-0005-0000-0000-0000BC3A0000}"/>
    <cellStyle name="Normal 2 3 2 2 2 3 4 4 3 2" xfId="15182" xr:uid="{00000000-0005-0000-0000-0000BD3A0000}"/>
    <cellStyle name="Normal 2 3 2 2 2 3 4 4 3 2 2" xfId="31478" xr:uid="{00000000-0005-0000-0000-0000BE3A0000}"/>
    <cellStyle name="Normal 2 3 2 2 2 3 4 4 3 3" xfId="23332" xr:uid="{00000000-0005-0000-0000-0000BF3A0000}"/>
    <cellStyle name="Normal 2 3 2 2 2 3 4 4 4" xfId="9883" xr:uid="{00000000-0005-0000-0000-0000C03A0000}"/>
    <cellStyle name="Normal 2 3 2 2 2 3 4 4 4 2" xfId="26179" xr:uid="{00000000-0005-0000-0000-0000C13A0000}"/>
    <cellStyle name="Normal 2 3 2 2 2 3 4 4 5" xfId="18033" xr:uid="{00000000-0005-0000-0000-0000C23A0000}"/>
    <cellStyle name="Normal 2 3 2 2 2 3 4 5" xfId="3125" xr:uid="{00000000-0005-0000-0000-0000C33A0000}"/>
    <cellStyle name="Normal 2 3 2 2 2 3 4 5 2" xfId="11271" xr:uid="{00000000-0005-0000-0000-0000C43A0000}"/>
    <cellStyle name="Normal 2 3 2 2 2 3 4 5 2 2" xfId="27567" xr:uid="{00000000-0005-0000-0000-0000C53A0000}"/>
    <cellStyle name="Normal 2 3 2 2 2 3 4 5 3" xfId="19421" xr:uid="{00000000-0005-0000-0000-0000C63A0000}"/>
    <cellStyle name="Normal 2 3 2 2 2 3 4 6" xfId="5626" xr:uid="{00000000-0005-0000-0000-0000C73A0000}"/>
    <cellStyle name="Normal 2 3 2 2 2 3 4 6 2" xfId="13772" xr:uid="{00000000-0005-0000-0000-0000C83A0000}"/>
    <cellStyle name="Normal 2 3 2 2 2 3 4 6 2 2" xfId="30068" xr:uid="{00000000-0005-0000-0000-0000C93A0000}"/>
    <cellStyle name="Normal 2 3 2 2 2 3 4 6 3" xfId="21922" xr:uid="{00000000-0005-0000-0000-0000CA3A0000}"/>
    <cellStyle name="Normal 2 3 2 2 2 3 4 7" xfId="8473" xr:uid="{00000000-0005-0000-0000-0000CB3A0000}"/>
    <cellStyle name="Normal 2 3 2 2 2 3 4 7 2" xfId="24769" xr:uid="{00000000-0005-0000-0000-0000CC3A0000}"/>
    <cellStyle name="Normal 2 3 2 2 2 3 4 8" xfId="16623" xr:uid="{00000000-0005-0000-0000-0000CD3A0000}"/>
    <cellStyle name="Normal 2 3 2 2 2 3 5" xfId="416" xr:uid="{00000000-0005-0000-0000-0000CE3A0000}"/>
    <cellStyle name="Normal 2 3 2 2 2 3 5 2" xfId="1122" xr:uid="{00000000-0005-0000-0000-0000CF3A0000}"/>
    <cellStyle name="Normal 2 3 2 2 2 3 5 2 2" xfId="2532" xr:uid="{00000000-0005-0000-0000-0000D03A0000}"/>
    <cellStyle name="Normal 2 3 2 2 2 3 5 2 2 2" xfId="5026" xr:uid="{00000000-0005-0000-0000-0000D13A0000}"/>
    <cellStyle name="Normal 2 3 2 2 2 3 5 2 2 2 2" xfId="13172" xr:uid="{00000000-0005-0000-0000-0000D23A0000}"/>
    <cellStyle name="Normal 2 3 2 2 2 3 5 2 2 2 2 2" xfId="29468" xr:uid="{00000000-0005-0000-0000-0000D33A0000}"/>
    <cellStyle name="Normal 2 3 2 2 2 3 5 2 2 2 3" xfId="21322" xr:uid="{00000000-0005-0000-0000-0000D43A0000}"/>
    <cellStyle name="Normal 2 3 2 2 2 3 5 2 2 3" xfId="7831" xr:uid="{00000000-0005-0000-0000-0000D53A0000}"/>
    <cellStyle name="Normal 2 3 2 2 2 3 5 2 2 3 2" xfId="15977" xr:uid="{00000000-0005-0000-0000-0000D63A0000}"/>
    <cellStyle name="Normal 2 3 2 2 2 3 5 2 2 3 2 2" xfId="32273" xr:uid="{00000000-0005-0000-0000-0000D73A0000}"/>
    <cellStyle name="Normal 2 3 2 2 2 3 5 2 2 3 3" xfId="24127" xr:uid="{00000000-0005-0000-0000-0000D83A0000}"/>
    <cellStyle name="Normal 2 3 2 2 2 3 5 2 2 4" xfId="10678" xr:uid="{00000000-0005-0000-0000-0000D93A0000}"/>
    <cellStyle name="Normal 2 3 2 2 2 3 5 2 2 4 2" xfId="26974" xr:uid="{00000000-0005-0000-0000-0000DA3A0000}"/>
    <cellStyle name="Normal 2 3 2 2 2 3 5 2 2 5" xfId="18828" xr:uid="{00000000-0005-0000-0000-0000DB3A0000}"/>
    <cellStyle name="Normal 2 3 2 2 2 3 5 2 3" xfId="3808" xr:uid="{00000000-0005-0000-0000-0000DC3A0000}"/>
    <cellStyle name="Normal 2 3 2 2 2 3 5 2 3 2" xfId="11954" xr:uid="{00000000-0005-0000-0000-0000DD3A0000}"/>
    <cellStyle name="Normal 2 3 2 2 2 3 5 2 3 2 2" xfId="28250" xr:uid="{00000000-0005-0000-0000-0000DE3A0000}"/>
    <cellStyle name="Normal 2 3 2 2 2 3 5 2 3 3" xfId="20104" xr:uid="{00000000-0005-0000-0000-0000DF3A0000}"/>
    <cellStyle name="Normal 2 3 2 2 2 3 5 2 4" xfId="6421" xr:uid="{00000000-0005-0000-0000-0000E03A0000}"/>
    <cellStyle name="Normal 2 3 2 2 2 3 5 2 4 2" xfId="14567" xr:uid="{00000000-0005-0000-0000-0000E13A0000}"/>
    <cellStyle name="Normal 2 3 2 2 2 3 5 2 4 2 2" xfId="30863" xr:uid="{00000000-0005-0000-0000-0000E23A0000}"/>
    <cellStyle name="Normal 2 3 2 2 2 3 5 2 4 3" xfId="22717" xr:uid="{00000000-0005-0000-0000-0000E33A0000}"/>
    <cellStyle name="Normal 2 3 2 2 2 3 5 2 5" xfId="9268" xr:uid="{00000000-0005-0000-0000-0000E43A0000}"/>
    <cellStyle name="Normal 2 3 2 2 2 3 5 2 5 2" xfId="25564" xr:uid="{00000000-0005-0000-0000-0000E53A0000}"/>
    <cellStyle name="Normal 2 3 2 2 2 3 5 2 6" xfId="17418" xr:uid="{00000000-0005-0000-0000-0000E63A0000}"/>
    <cellStyle name="Normal 2 3 2 2 2 3 5 3" xfId="1827" xr:uid="{00000000-0005-0000-0000-0000E73A0000}"/>
    <cellStyle name="Normal 2 3 2 2 2 3 5 3 2" xfId="4417" xr:uid="{00000000-0005-0000-0000-0000E83A0000}"/>
    <cellStyle name="Normal 2 3 2 2 2 3 5 3 2 2" xfId="12563" xr:uid="{00000000-0005-0000-0000-0000E93A0000}"/>
    <cellStyle name="Normal 2 3 2 2 2 3 5 3 2 2 2" xfId="28859" xr:uid="{00000000-0005-0000-0000-0000EA3A0000}"/>
    <cellStyle name="Normal 2 3 2 2 2 3 5 3 2 3" xfId="20713" xr:uid="{00000000-0005-0000-0000-0000EB3A0000}"/>
    <cellStyle name="Normal 2 3 2 2 2 3 5 3 3" xfId="7126" xr:uid="{00000000-0005-0000-0000-0000EC3A0000}"/>
    <cellStyle name="Normal 2 3 2 2 2 3 5 3 3 2" xfId="15272" xr:uid="{00000000-0005-0000-0000-0000ED3A0000}"/>
    <cellStyle name="Normal 2 3 2 2 2 3 5 3 3 2 2" xfId="31568" xr:uid="{00000000-0005-0000-0000-0000EE3A0000}"/>
    <cellStyle name="Normal 2 3 2 2 2 3 5 3 3 3" xfId="23422" xr:uid="{00000000-0005-0000-0000-0000EF3A0000}"/>
    <cellStyle name="Normal 2 3 2 2 2 3 5 3 4" xfId="9973" xr:uid="{00000000-0005-0000-0000-0000F03A0000}"/>
    <cellStyle name="Normal 2 3 2 2 2 3 5 3 4 2" xfId="26269" xr:uid="{00000000-0005-0000-0000-0000F13A0000}"/>
    <cellStyle name="Normal 2 3 2 2 2 3 5 3 5" xfId="18123" xr:uid="{00000000-0005-0000-0000-0000F23A0000}"/>
    <cellStyle name="Normal 2 3 2 2 2 3 5 4" xfId="3199" xr:uid="{00000000-0005-0000-0000-0000F33A0000}"/>
    <cellStyle name="Normal 2 3 2 2 2 3 5 4 2" xfId="11345" xr:uid="{00000000-0005-0000-0000-0000F43A0000}"/>
    <cellStyle name="Normal 2 3 2 2 2 3 5 4 2 2" xfId="27641" xr:uid="{00000000-0005-0000-0000-0000F53A0000}"/>
    <cellStyle name="Normal 2 3 2 2 2 3 5 4 3" xfId="19495" xr:uid="{00000000-0005-0000-0000-0000F63A0000}"/>
    <cellStyle name="Normal 2 3 2 2 2 3 5 5" xfId="5716" xr:uid="{00000000-0005-0000-0000-0000F73A0000}"/>
    <cellStyle name="Normal 2 3 2 2 2 3 5 5 2" xfId="13862" xr:uid="{00000000-0005-0000-0000-0000F83A0000}"/>
    <cellStyle name="Normal 2 3 2 2 2 3 5 5 2 2" xfId="30158" xr:uid="{00000000-0005-0000-0000-0000F93A0000}"/>
    <cellStyle name="Normal 2 3 2 2 2 3 5 5 3" xfId="22012" xr:uid="{00000000-0005-0000-0000-0000FA3A0000}"/>
    <cellStyle name="Normal 2 3 2 2 2 3 5 6" xfId="8563" xr:uid="{00000000-0005-0000-0000-0000FB3A0000}"/>
    <cellStyle name="Normal 2 3 2 2 2 3 5 6 2" xfId="24859" xr:uid="{00000000-0005-0000-0000-0000FC3A0000}"/>
    <cellStyle name="Normal 2 3 2 2 2 3 5 7" xfId="16713" xr:uid="{00000000-0005-0000-0000-0000FD3A0000}"/>
    <cellStyle name="Normal 2 3 2 2 2 3 6" xfId="778" xr:uid="{00000000-0005-0000-0000-0000FE3A0000}"/>
    <cellStyle name="Normal 2 3 2 2 2 3 6 2" xfId="2188" xr:uid="{00000000-0005-0000-0000-0000FF3A0000}"/>
    <cellStyle name="Normal 2 3 2 2 2 3 6 2 2" xfId="4730" xr:uid="{00000000-0005-0000-0000-0000003B0000}"/>
    <cellStyle name="Normal 2 3 2 2 2 3 6 2 2 2" xfId="12876" xr:uid="{00000000-0005-0000-0000-0000013B0000}"/>
    <cellStyle name="Normal 2 3 2 2 2 3 6 2 2 2 2" xfId="29172" xr:uid="{00000000-0005-0000-0000-0000023B0000}"/>
    <cellStyle name="Normal 2 3 2 2 2 3 6 2 2 3" xfId="21026" xr:uid="{00000000-0005-0000-0000-0000033B0000}"/>
    <cellStyle name="Normal 2 3 2 2 2 3 6 2 3" xfId="7487" xr:uid="{00000000-0005-0000-0000-0000043B0000}"/>
    <cellStyle name="Normal 2 3 2 2 2 3 6 2 3 2" xfId="15633" xr:uid="{00000000-0005-0000-0000-0000053B0000}"/>
    <cellStyle name="Normal 2 3 2 2 2 3 6 2 3 2 2" xfId="31929" xr:uid="{00000000-0005-0000-0000-0000063B0000}"/>
    <cellStyle name="Normal 2 3 2 2 2 3 6 2 3 3" xfId="23783" xr:uid="{00000000-0005-0000-0000-0000073B0000}"/>
    <cellStyle name="Normal 2 3 2 2 2 3 6 2 4" xfId="10334" xr:uid="{00000000-0005-0000-0000-0000083B0000}"/>
    <cellStyle name="Normal 2 3 2 2 2 3 6 2 4 2" xfId="26630" xr:uid="{00000000-0005-0000-0000-0000093B0000}"/>
    <cellStyle name="Normal 2 3 2 2 2 3 6 2 5" xfId="18484" xr:uid="{00000000-0005-0000-0000-00000A3B0000}"/>
    <cellStyle name="Normal 2 3 2 2 2 3 6 3" xfId="3512" xr:uid="{00000000-0005-0000-0000-00000B3B0000}"/>
    <cellStyle name="Normal 2 3 2 2 2 3 6 3 2" xfId="11658" xr:uid="{00000000-0005-0000-0000-00000C3B0000}"/>
    <cellStyle name="Normal 2 3 2 2 2 3 6 3 2 2" xfId="27954" xr:uid="{00000000-0005-0000-0000-00000D3B0000}"/>
    <cellStyle name="Normal 2 3 2 2 2 3 6 3 3" xfId="19808" xr:uid="{00000000-0005-0000-0000-00000E3B0000}"/>
    <cellStyle name="Normal 2 3 2 2 2 3 6 4" xfId="6077" xr:uid="{00000000-0005-0000-0000-00000F3B0000}"/>
    <cellStyle name="Normal 2 3 2 2 2 3 6 4 2" xfId="14223" xr:uid="{00000000-0005-0000-0000-0000103B0000}"/>
    <cellStyle name="Normal 2 3 2 2 2 3 6 4 2 2" xfId="30519" xr:uid="{00000000-0005-0000-0000-0000113B0000}"/>
    <cellStyle name="Normal 2 3 2 2 2 3 6 4 3" xfId="22373" xr:uid="{00000000-0005-0000-0000-0000123B0000}"/>
    <cellStyle name="Normal 2 3 2 2 2 3 6 5" xfId="8924" xr:uid="{00000000-0005-0000-0000-0000133B0000}"/>
    <cellStyle name="Normal 2 3 2 2 2 3 6 5 2" xfId="25220" xr:uid="{00000000-0005-0000-0000-0000143B0000}"/>
    <cellStyle name="Normal 2 3 2 2 2 3 6 6" xfId="17074" xr:uid="{00000000-0005-0000-0000-0000153B0000}"/>
    <cellStyle name="Normal 2 3 2 2 2 3 7" xfId="1483" xr:uid="{00000000-0005-0000-0000-0000163B0000}"/>
    <cellStyle name="Normal 2 3 2 2 2 3 7 2" xfId="4121" xr:uid="{00000000-0005-0000-0000-0000173B0000}"/>
    <cellStyle name="Normal 2 3 2 2 2 3 7 2 2" xfId="12267" xr:uid="{00000000-0005-0000-0000-0000183B0000}"/>
    <cellStyle name="Normal 2 3 2 2 2 3 7 2 2 2" xfId="28563" xr:uid="{00000000-0005-0000-0000-0000193B0000}"/>
    <cellStyle name="Normal 2 3 2 2 2 3 7 2 3" xfId="20417" xr:uid="{00000000-0005-0000-0000-00001A3B0000}"/>
    <cellStyle name="Normal 2 3 2 2 2 3 7 3" xfId="6782" xr:uid="{00000000-0005-0000-0000-00001B3B0000}"/>
    <cellStyle name="Normal 2 3 2 2 2 3 7 3 2" xfId="14928" xr:uid="{00000000-0005-0000-0000-00001C3B0000}"/>
    <cellStyle name="Normal 2 3 2 2 2 3 7 3 2 2" xfId="31224" xr:uid="{00000000-0005-0000-0000-00001D3B0000}"/>
    <cellStyle name="Normal 2 3 2 2 2 3 7 3 3" xfId="23078" xr:uid="{00000000-0005-0000-0000-00001E3B0000}"/>
    <cellStyle name="Normal 2 3 2 2 2 3 7 4" xfId="9629" xr:uid="{00000000-0005-0000-0000-00001F3B0000}"/>
    <cellStyle name="Normal 2 3 2 2 2 3 7 4 2" xfId="25925" xr:uid="{00000000-0005-0000-0000-0000203B0000}"/>
    <cellStyle name="Normal 2 3 2 2 2 3 7 5" xfId="17779" xr:uid="{00000000-0005-0000-0000-0000213B0000}"/>
    <cellStyle name="Normal 2 3 2 2 2 3 8" xfId="2903" xr:uid="{00000000-0005-0000-0000-0000223B0000}"/>
    <cellStyle name="Normal 2 3 2 2 2 3 8 2" xfId="11049" xr:uid="{00000000-0005-0000-0000-0000233B0000}"/>
    <cellStyle name="Normal 2 3 2 2 2 3 8 2 2" xfId="27345" xr:uid="{00000000-0005-0000-0000-0000243B0000}"/>
    <cellStyle name="Normal 2 3 2 2 2 3 8 3" xfId="19199" xr:uid="{00000000-0005-0000-0000-0000253B0000}"/>
    <cellStyle name="Normal 2 3 2 2 2 3 9" xfId="5372" xr:uid="{00000000-0005-0000-0000-0000263B0000}"/>
    <cellStyle name="Normal 2 3 2 2 2 3 9 2" xfId="13518" xr:uid="{00000000-0005-0000-0000-0000273B0000}"/>
    <cellStyle name="Normal 2 3 2 2 2 3 9 2 2" xfId="29814" xr:uid="{00000000-0005-0000-0000-0000283B0000}"/>
    <cellStyle name="Normal 2 3 2 2 2 3 9 3" xfId="21668" xr:uid="{00000000-0005-0000-0000-0000293B0000}"/>
    <cellStyle name="Normal 2 3 2 2 2 4" xfId="118" xr:uid="{00000000-0005-0000-0000-00002A3B0000}"/>
    <cellStyle name="Normal 2 3 2 2 2 4 2" xfId="462" xr:uid="{00000000-0005-0000-0000-00002B3B0000}"/>
    <cellStyle name="Normal 2 3 2 2 2 4 2 2" xfId="1168" xr:uid="{00000000-0005-0000-0000-00002C3B0000}"/>
    <cellStyle name="Normal 2 3 2 2 2 4 2 2 2" xfId="2578" xr:uid="{00000000-0005-0000-0000-00002D3B0000}"/>
    <cellStyle name="Normal 2 3 2 2 2 4 2 2 2 2" xfId="5064" xr:uid="{00000000-0005-0000-0000-00002E3B0000}"/>
    <cellStyle name="Normal 2 3 2 2 2 4 2 2 2 2 2" xfId="13210" xr:uid="{00000000-0005-0000-0000-00002F3B0000}"/>
    <cellStyle name="Normal 2 3 2 2 2 4 2 2 2 2 2 2" xfId="29506" xr:uid="{00000000-0005-0000-0000-0000303B0000}"/>
    <cellStyle name="Normal 2 3 2 2 2 4 2 2 2 2 3" xfId="21360" xr:uid="{00000000-0005-0000-0000-0000313B0000}"/>
    <cellStyle name="Normal 2 3 2 2 2 4 2 2 2 3" xfId="7877" xr:uid="{00000000-0005-0000-0000-0000323B0000}"/>
    <cellStyle name="Normal 2 3 2 2 2 4 2 2 2 3 2" xfId="16023" xr:uid="{00000000-0005-0000-0000-0000333B0000}"/>
    <cellStyle name="Normal 2 3 2 2 2 4 2 2 2 3 2 2" xfId="32319" xr:uid="{00000000-0005-0000-0000-0000343B0000}"/>
    <cellStyle name="Normal 2 3 2 2 2 4 2 2 2 3 3" xfId="24173" xr:uid="{00000000-0005-0000-0000-0000353B0000}"/>
    <cellStyle name="Normal 2 3 2 2 2 4 2 2 2 4" xfId="10724" xr:uid="{00000000-0005-0000-0000-0000363B0000}"/>
    <cellStyle name="Normal 2 3 2 2 2 4 2 2 2 4 2" xfId="27020" xr:uid="{00000000-0005-0000-0000-0000373B0000}"/>
    <cellStyle name="Normal 2 3 2 2 2 4 2 2 2 5" xfId="18874" xr:uid="{00000000-0005-0000-0000-0000383B0000}"/>
    <cellStyle name="Normal 2 3 2 2 2 4 2 2 3" xfId="3846" xr:uid="{00000000-0005-0000-0000-0000393B0000}"/>
    <cellStyle name="Normal 2 3 2 2 2 4 2 2 3 2" xfId="11992" xr:uid="{00000000-0005-0000-0000-00003A3B0000}"/>
    <cellStyle name="Normal 2 3 2 2 2 4 2 2 3 2 2" xfId="28288" xr:uid="{00000000-0005-0000-0000-00003B3B0000}"/>
    <cellStyle name="Normal 2 3 2 2 2 4 2 2 3 3" xfId="20142" xr:uid="{00000000-0005-0000-0000-00003C3B0000}"/>
    <cellStyle name="Normal 2 3 2 2 2 4 2 2 4" xfId="6467" xr:uid="{00000000-0005-0000-0000-00003D3B0000}"/>
    <cellStyle name="Normal 2 3 2 2 2 4 2 2 4 2" xfId="14613" xr:uid="{00000000-0005-0000-0000-00003E3B0000}"/>
    <cellStyle name="Normal 2 3 2 2 2 4 2 2 4 2 2" xfId="30909" xr:uid="{00000000-0005-0000-0000-00003F3B0000}"/>
    <cellStyle name="Normal 2 3 2 2 2 4 2 2 4 3" xfId="22763" xr:uid="{00000000-0005-0000-0000-0000403B0000}"/>
    <cellStyle name="Normal 2 3 2 2 2 4 2 2 5" xfId="9314" xr:uid="{00000000-0005-0000-0000-0000413B0000}"/>
    <cellStyle name="Normal 2 3 2 2 2 4 2 2 5 2" xfId="25610" xr:uid="{00000000-0005-0000-0000-0000423B0000}"/>
    <cellStyle name="Normal 2 3 2 2 2 4 2 2 6" xfId="17464" xr:uid="{00000000-0005-0000-0000-0000433B0000}"/>
    <cellStyle name="Normal 2 3 2 2 2 4 2 3" xfId="1873" xr:uid="{00000000-0005-0000-0000-0000443B0000}"/>
    <cellStyle name="Normal 2 3 2 2 2 4 2 3 2" xfId="4455" xr:uid="{00000000-0005-0000-0000-0000453B0000}"/>
    <cellStyle name="Normal 2 3 2 2 2 4 2 3 2 2" xfId="12601" xr:uid="{00000000-0005-0000-0000-0000463B0000}"/>
    <cellStyle name="Normal 2 3 2 2 2 4 2 3 2 2 2" xfId="28897" xr:uid="{00000000-0005-0000-0000-0000473B0000}"/>
    <cellStyle name="Normal 2 3 2 2 2 4 2 3 2 3" xfId="20751" xr:uid="{00000000-0005-0000-0000-0000483B0000}"/>
    <cellStyle name="Normal 2 3 2 2 2 4 2 3 3" xfId="7172" xr:uid="{00000000-0005-0000-0000-0000493B0000}"/>
    <cellStyle name="Normal 2 3 2 2 2 4 2 3 3 2" xfId="15318" xr:uid="{00000000-0005-0000-0000-00004A3B0000}"/>
    <cellStyle name="Normal 2 3 2 2 2 4 2 3 3 2 2" xfId="31614" xr:uid="{00000000-0005-0000-0000-00004B3B0000}"/>
    <cellStyle name="Normal 2 3 2 2 2 4 2 3 3 3" xfId="23468" xr:uid="{00000000-0005-0000-0000-00004C3B0000}"/>
    <cellStyle name="Normal 2 3 2 2 2 4 2 3 4" xfId="10019" xr:uid="{00000000-0005-0000-0000-00004D3B0000}"/>
    <cellStyle name="Normal 2 3 2 2 2 4 2 3 4 2" xfId="26315" xr:uid="{00000000-0005-0000-0000-00004E3B0000}"/>
    <cellStyle name="Normal 2 3 2 2 2 4 2 3 5" xfId="18169" xr:uid="{00000000-0005-0000-0000-00004F3B0000}"/>
    <cellStyle name="Normal 2 3 2 2 2 4 2 4" xfId="3237" xr:uid="{00000000-0005-0000-0000-0000503B0000}"/>
    <cellStyle name="Normal 2 3 2 2 2 4 2 4 2" xfId="11383" xr:uid="{00000000-0005-0000-0000-0000513B0000}"/>
    <cellStyle name="Normal 2 3 2 2 2 4 2 4 2 2" xfId="27679" xr:uid="{00000000-0005-0000-0000-0000523B0000}"/>
    <cellStyle name="Normal 2 3 2 2 2 4 2 4 3" xfId="19533" xr:uid="{00000000-0005-0000-0000-0000533B0000}"/>
    <cellStyle name="Normal 2 3 2 2 2 4 2 5" xfId="5762" xr:uid="{00000000-0005-0000-0000-0000543B0000}"/>
    <cellStyle name="Normal 2 3 2 2 2 4 2 5 2" xfId="13908" xr:uid="{00000000-0005-0000-0000-0000553B0000}"/>
    <cellStyle name="Normal 2 3 2 2 2 4 2 5 2 2" xfId="30204" xr:uid="{00000000-0005-0000-0000-0000563B0000}"/>
    <cellStyle name="Normal 2 3 2 2 2 4 2 5 3" xfId="22058" xr:uid="{00000000-0005-0000-0000-0000573B0000}"/>
    <cellStyle name="Normal 2 3 2 2 2 4 2 6" xfId="8609" xr:uid="{00000000-0005-0000-0000-0000583B0000}"/>
    <cellStyle name="Normal 2 3 2 2 2 4 2 6 2" xfId="24905" xr:uid="{00000000-0005-0000-0000-0000593B0000}"/>
    <cellStyle name="Normal 2 3 2 2 2 4 2 7" xfId="16759" xr:uid="{00000000-0005-0000-0000-00005A3B0000}"/>
    <cellStyle name="Normal 2 3 2 2 2 4 3" xfId="824" xr:uid="{00000000-0005-0000-0000-00005B3B0000}"/>
    <cellStyle name="Normal 2 3 2 2 2 4 3 2" xfId="2234" xr:uid="{00000000-0005-0000-0000-00005C3B0000}"/>
    <cellStyle name="Normal 2 3 2 2 2 4 3 2 2" xfId="4768" xr:uid="{00000000-0005-0000-0000-00005D3B0000}"/>
    <cellStyle name="Normal 2 3 2 2 2 4 3 2 2 2" xfId="12914" xr:uid="{00000000-0005-0000-0000-00005E3B0000}"/>
    <cellStyle name="Normal 2 3 2 2 2 4 3 2 2 2 2" xfId="29210" xr:uid="{00000000-0005-0000-0000-00005F3B0000}"/>
    <cellStyle name="Normal 2 3 2 2 2 4 3 2 2 3" xfId="21064" xr:uid="{00000000-0005-0000-0000-0000603B0000}"/>
    <cellStyle name="Normal 2 3 2 2 2 4 3 2 3" xfId="7533" xr:uid="{00000000-0005-0000-0000-0000613B0000}"/>
    <cellStyle name="Normal 2 3 2 2 2 4 3 2 3 2" xfId="15679" xr:uid="{00000000-0005-0000-0000-0000623B0000}"/>
    <cellStyle name="Normal 2 3 2 2 2 4 3 2 3 2 2" xfId="31975" xr:uid="{00000000-0005-0000-0000-0000633B0000}"/>
    <cellStyle name="Normal 2 3 2 2 2 4 3 2 3 3" xfId="23829" xr:uid="{00000000-0005-0000-0000-0000643B0000}"/>
    <cellStyle name="Normal 2 3 2 2 2 4 3 2 4" xfId="10380" xr:uid="{00000000-0005-0000-0000-0000653B0000}"/>
    <cellStyle name="Normal 2 3 2 2 2 4 3 2 4 2" xfId="26676" xr:uid="{00000000-0005-0000-0000-0000663B0000}"/>
    <cellStyle name="Normal 2 3 2 2 2 4 3 2 5" xfId="18530" xr:uid="{00000000-0005-0000-0000-0000673B0000}"/>
    <cellStyle name="Normal 2 3 2 2 2 4 3 3" xfId="3550" xr:uid="{00000000-0005-0000-0000-0000683B0000}"/>
    <cellStyle name="Normal 2 3 2 2 2 4 3 3 2" xfId="11696" xr:uid="{00000000-0005-0000-0000-0000693B0000}"/>
    <cellStyle name="Normal 2 3 2 2 2 4 3 3 2 2" xfId="27992" xr:uid="{00000000-0005-0000-0000-00006A3B0000}"/>
    <cellStyle name="Normal 2 3 2 2 2 4 3 3 3" xfId="19846" xr:uid="{00000000-0005-0000-0000-00006B3B0000}"/>
    <cellStyle name="Normal 2 3 2 2 2 4 3 4" xfId="6123" xr:uid="{00000000-0005-0000-0000-00006C3B0000}"/>
    <cellStyle name="Normal 2 3 2 2 2 4 3 4 2" xfId="14269" xr:uid="{00000000-0005-0000-0000-00006D3B0000}"/>
    <cellStyle name="Normal 2 3 2 2 2 4 3 4 2 2" xfId="30565" xr:uid="{00000000-0005-0000-0000-00006E3B0000}"/>
    <cellStyle name="Normal 2 3 2 2 2 4 3 4 3" xfId="22419" xr:uid="{00000000-0005-0000-0000-00006F3B0000}"/>
    <cellStyle name="Normal 2 3 2 2 2 4 3 5" xfId="8970" xr:uid="{00000000-0005-0000-0000-0000703B0000}"/>
    <cellStyle name="Normal 2 3 2 2 2 4 3 5 2" xfId="25266" xr:uid="{00000000-0005-0000-0000-0000713B0000}"/>
    <cellStyle name="Normal 2 3 2 2 2 4 3 6" xfId="17120" xr:uid="{00000000-0005-0000-0000-0000723B0000}"/>
    <cellStyle name="Normal 2 3 2 2 2 4 4" xfId="1529" xr:uid="{00000000-0005-0000-0000-0000733B0000}"/>
    <cellStyle name="Normal 2 3 2 2 2 4 4 2" xfId="4159" xr:uid="{00000000-0005-0000-0000-0000743B0000}"/>
    <cellStyle name="Normal 2 3 2 2 2 4 4 2 2" xfId="12305" xr:uid="{00000000-0005-0000-0000-0000753B0000}"/>
    <cellStyle name="Normal 2 3 2 2 2 4 4 2 2 2" xfId="28601" xr:uid="{00000000-0005-0000-0000-0000763B0000}"/>
    <cellStyle name="Normal 2 3 2 2 2 4 4 2 3" xfId="20455" xr:uid="{00000000-0005-0000-0000-0000773B0000}"/>
    <cellStyle name="Normal 2 3 2 2 2 4 4 3" xfId="6828" xr:uid="{00000000-0005-0000-0000-0000783B0000}"/>
    <cellStyle name="Normal 2 3 2 2 2 4 4 3 2" xfId="14974" xr:uid="{00000000-0005-0000-0000-0000793B0000}"/>
    <cellStyle name="Normal 2 3 2 2 2 4 4 3 2 2" xfId="31270" xr:uid="{00000000-0005-0000-0000-00007A3B0000}"/>
    <cellStyle name="Normal 2 3 2 2 2 4 4 3 3" xfId="23124" xr:uid="{00000000-0005-0000-0000-00007B3B0000}"/>
    <cellStyle name="Normal 2 3 2 2 2 4 4 4" xfId="9675" xr:uid="{00000000-0005-0000-0000-00007C3B0000}"/>
    <cellStyle name="Normal 2 3 2 2 2 4 4 4 2" xfId="25971" xr:uid="{00000000-0005-0000-0000-00007D3B0000}"/>
    <cellStyle name="Normal 2 3 2 2 2 4 4 5" xfId="17825" xr:uid="{00000000-0005-0000-0000-00007E3B0000}"/>
    <cellStyle name="Normal 2 3 2 2 2 4 5" xfId="2941" xr:uid="{00000000-0005-0000-0000-00007F3B0000}"/>
    <cellStyle name="Normal 2 3 2 2 2 4 5 2" xfId="11087" xr:uid="{00000000-0005-0000-0000-0000803B0000}"/>
    <cellStyle name="Normal 2 3 2 2 2 4 5 2 2" xfId="27383" xr:uid="{00000000-0005-0000-0000-0000813B0000}"/>
    <cellStyle name="Normal 2 3 2 2 2 4 5 3" xfId="19237" xr:uid="{00000000-0005-0000-0000-0000823B0000}"/>
    <cellStyle name="Normal 2 3 2 2 2 4 6" xfId="5418" xr:uid="{00000000-0005-0000-0000-0000833B0000}"/>
    <cellStyle name="Normal 2 3 2 2 2 4 6 2" xfId="13564" xr:uid="{00000000-0005-0000-0000-0000843B0000}"/>
    <cellStyle name="Normal 2 3 2 2 2 4 6 2 2" xfId="29860" xr:uid="{00000000-0005-0000-0000-0000853B0000}"/>
    <cellStyle name="Normal 2 3 2 2 2 4 6 3" xfId="21714" xr:uid="{00000000-0005-0000-0000-0000863B0000}"/>
    <cellStyle name="Normal 2 3 2 2 2 4 7" xfId="8265" xr:uid="{00000000-0005-0000-0000-0000873B0000}"/>
    <cellStyle name="Normal 2 3 2 2 2 4 7 2" xfId="24561" xr:uid="{00000000-0005-0000-0000-0000883B0000}"/>
    <cellStyle name="Normal 2 3 2 2 2 4 8" xfId="16415" xr:uid="{00000000-0005-0000-0000-0000893B0000}"/>
    <cellStyle name="Normal 2 3 2 2 2 5" xfId="204" xr:uid="{00000000-0005-0000-0000-00008A3B0000}"/>
    <cellStyle name="Normal 2 3 2 2 2 5 2" xfId="548" xr:uid="{00000000-0005-0000-0000-00008B3B0000}"/>
    <cellStyle name="Normal 2 3 2 2 2 5 2 2" xfId="1254" xr:uid="{00000000-0005-0000-0000-00008C3B0000}"/>
    <cellStyle name="Normal 2 3 2 2 2 5 2 2 2" xfId="2664" xr:uid="{00000000-0005-0000-0000-00008D3B0000}"/>
    <cellStyle name="Normal 2 3 2 2 2 5 2 2 2 2" xfId="5138" xr:uid="{00000000-0005-0000-0000-00008E3B0000}"/>
    <cellStyle name="Normal 2 3 2 2 2 5 2 2 2 2 2" xfId="13284" xr:uid="{00000000-0005-0000-0000-00008F3B0000}"/>
    <cellStyle name="Normal 2 3 2 2 2 5 2 2 2 2 2 2" xfId="29580" xr:uid="{00000000-0005-0000-0000-0000903B0000}"/>
    <cellStyle name="Normal 2 3 2 2 2 5 2 2 2 2 3" xfId="21434" xr:uid="{00000000-0005-0000-0000-0000913B0000}"/>
    <cellStyle name="Normal 2 3 2 2 2 5 2 2 2 3" xfId="7963" xr:uid="{00000000-0005-0000-0000-0000923B0000}"/>
    <cellStyle name="Normal 2 3 2 2 2 5 2 2 2 3 2" xfId="16109" xr:uid="{00000000-0005-0000-0000-0000933B0000}"/>
    <cellStyle name="Normal 2 3 2 2 2 5 2 2 2 3 2 2" xfId="32405" xr:uid="{00000000-0005-0000-0000-0000943B0000}"/>
    <cellStyle name="Normal 2 3 2 2 2 5 2 2 2 3 3" xfId="24259" xr:uid="{00000000-0005-0000-0000-0000953B0000}"/>
    <cellStyle name="Normal 2 3 2 2 2 5 2 2 2 4" xfId="10810" xr:uid="{00000000-0005-0000-0000-0000963B0000}"/>
    <cellStyle name="Normal 2 3 2 2 2 5 2 2 2 4 2" xfId="27106" xr:uid="{00000000-0005-0000-0000-0000973B0000}"/>
    <cellStyle name="Normal 2 3 2 2 2 5 2 2 2 5" xfId="18960" xr:uid="{00000000-0005-0000-0000-0000983B0000}"/>
    <cellStyle name="Normal 2 3 2 2 2 5 2 2 3" xfId="3920" xr:uid="{00000000-0005-0000-0000-0000993B0000}"/>
    <cellStyle name="Normal 2 3 2 2 2 5 2 2 3 2" xfId="12066" xr:uid="{00000000-0005-0000-0000-00009A3B0000}"/>
    <cellStyle name="Normal 2 3 2 2 2 5 2 2 3 2 2" xfId="28362" xr:uid="{00000000-0005-0000-0000-00009B3B0000}"/>
    <cellStyle name="Normal 2 3 2 2 2 5 2 2 3 3" xfId="20216" xr:uid="{00000000-0005-0000-0000-00009C3B0000}"/>
    <cellStyle name="Normal 2 3 2 2 2 5 2 2 4" xfId="6553" xr:uid="{00000000-0005-0000-0000-00009D3B0000}"/>
    <cellStyle name="Normal 2 3 2 2 2 5 2 2 4 2" xfId="14699" xr:uid="{00000000-0005-0000-0000-00009E3B0000}"/>
    <cellStyle name="Normal 2 3 2 2 2 5 2 2 4 2 2" xfId="30995" xr:uid="{00000000-0005-0000-0000-00009F3B0000}"/>
    <cellStyle name="Normal 2 3 2 2 2 5 2 2 4 3" xfId="22849" xr:uid="{00000000-0005-0000-0000-0000A03B0000}"/>
    <cellStyle name="Normal 2 3 2 2 2 5 2 2 5" xfId="9400" xr:uid="{00000000-0005-0000-0000-0000A13B0000}"/>
    <cellStyle name="Normal 2 3 2 2 2 5 2 2 5 2" xfId="25696" xr:uid="{00000000-0005-0000-0000-0000A23B0000}"/>
    <cellStyle name="Normal 2 3 2 2 2 5 2 2 6" xfId="17550" xr:uid="{00000000-0005-0000-0000-0000A33B0000}"/>
    <cellStyle name="Normal 2 3 2 2 2 5 2 3" xfId="1959" xr:uid="{00000000-0005-0000-0000-0000A43B0000}"/>
    <cellStyle name="Normal 2 3 2 2 2 5 2 3 2" xfId="4529" xr:uid="{00000000-0005-0000-0000-0000A53B0000}"/>
    <cellStyle name="Normal 2 3 2 2 2 5 2 3 2 2" xfId="12675" xr:uid="{00000000-0005-0000-0000-0000A63B0000}"/>
    <cellStyle name="Normal 2 3 2 2 2 5 2 3 2 2 2" xfId="28971" xr:uid="{00000000-0005-0000-0000-0000A73B0000}"/>
    <cellStyle name="Normal 2 3 2 2 2 5 2 3 2 3" xfId="20825" xr:uid="{00000000-0005-0000-0000-0000A83B0000}"/>
    <cellStyle name="Normal 2 3 2 2 2 5 2 3 3" xfId="7258" xr:uid="{00000000-0005-0000-0000-0000A93B0000}"/>
    <cellStyle name="Normal 2 3 2 2 2 5 2 3 3 2" xfId="15404" xr:uid="{00000000-0005-0000-0000-0000AA3B0000}"/>
    <cellStyle name="Normal 2 3 2 2 2 5 2 3 3 2 2" xfId="31700" xr:uid="{00000000-0005-0000-0000-0000AB3B0000}"/>
    <cellStyle name="Normal 2 3 2 2 2 5 2 3 3 3" xfId="23554" xr:uid="{00000000-0005-0000-0000-0000AC3B0000}"/>
    <cellStyle name="Normal 2 3 2 2 2 5 2 3 4" xfId="10105" xr:uid="{00000000-0005-0000-0000-0000AD3B0000}"/>
    <cellStyle name="Normal 2 3 2 2 2 5 2 3 4 2" xfId="26401" xr:uid="{00000000-0005-0000-0000-0000AE3B0000}"/>
    <cellStyle name="Normal 2 3 2 2 2 5 2 3 5" xfId="18255" xr:uid="{00000000-0005-0000-0000-0000AF3B0000}"/>
    <cellStyle name="Normal 2 3 2 2 2 5 2 4" xfId="3311" xr:uid="{00000000-0005-0000-0000-0000B03B0000}"/>
    <cellStyle name="Normal 2 3 2 2 2 5 2 4 2" xfId="11457" xr:uid="{00000000-0005-0000-0000-0000B13B0000}"/>
    <cellStyle name="Normal 2 3 2 2 2 5 2 4 2 2" xfId="27753" xr:uid="{00000000-0005-0000-0000-0000B23B0000}"/>
    <cellStyle name="Normal 2 3 2 2 2 5 2 4 3" xfId="19607" xr:uid="{00000000-0005-0000-0000-0000B33B0000}"/>
    <cellStyle name="Normal 2 3 2 2 2 5 2 5" xfId="5848" xr:uid="{00000000-0005-0000-0000-0000B43B0000}"/>
    <cellStyle name="Normal 2 3 2 2 2 5 2 5 2" xfId="13994" xr:uid="{00000000-0005-0000-0000-0000B53B0000}"/>
    <cellStyle name="Normal 2 3 2 2 2 5 2 5 2 2" xfId="30290" xr:uid="{00000000-0005-0000-0000-0000B63B0000}"/>
    <cellStyle name="Normal 2 3 2 2 2 5 2 5 3" xfId="22144" xr:uid="{00000000-0005-0000-0000-0000B73B0000}"/>
    <cellStyle name="Normal 2 3 2 2 2 5 2 6" xfId="8695" xr:uid="{00000000-0005-0000-0000-0000B83B0000}"/>
    <cellStyle name="Normal 2 3 2 2 2 5 2 6 2" xfId="24991" xr:uid="{00000000-0005-0000-0000-0000B93B0000}"/>
    <cellStyle name="Normal 2 3 2 2 2 5 2 7" xfId="16845" xr:uid="{00000000-0005-0000-0000-0000BA3B0000}"/>
    <cellStyle name="Normal 2 3 2 2 2 5 3" xfId="910" xr:uid="{00000000-0005-0000-0000-0000BB3B0000}"/>
    <cellStyle name="Normal 2 3 2 2 2 5 3 2" xfId="2320" xr:uid="{00000000-0005-0000-0000-0000BC3B0000}"/>
    <cellStyle name="Normal 2 3 2 2 2 5 3 2 2" xfId="4842" xr:uid="{00000000-0005-0000-0000-0000BD3B0000}"/>
    <cellStyle name="Normal 2 3 2 2 2 5 3 2 2 2" xfId="12988" xr:uid="{00000000-0005-0000-0000-0000BE3B0000}"/>
    <cellStyle name="Normal 2 3 2 2 2 5 3 2 2 2 2" xfId="29284" xr:uid="{00000000-0005-0000-0000-0000BF3B0000}"/>
    <cellStyle name="Normal 2 3 2 2 2 5 3 2 2 3" xfId="21138" xr:uid="{00000000-0005-0000-0000-0000C03B0000}"/>
    <cellStyle name="Normal 2 3 2 2 2 5 3 2 3" xfId="7619" xr:uid="{00000000-0005-0000-0000-0000C13B0000}"/>
    <cellStyle name="Normal 2 3 2 2 2 5 3 2 3 2" xfId="15765" xr:uid="{00000000-0005-0000-0000-0000C23B0000}"/>
    <cellStyle name="Normal 2 3 2 2 2 5 3 2 3 2 2" xfId="32061" xr:uid="{00000000-0005-0000-0000-0000C33B0000}"/>
    <cellStyle name="Normal 2 3 2 2 2 5 3 2 3 3" xfId="23915" xr:uid="{00000000-0005-0000-0000-0000C43B0000}"/>
    <cellStyle name="Normal 2 3 2 2 2 5 3 2 4" xfId="10466" xr:uid="{00000000-0005-0000-0000-0000C53B0000}"/>
    <cellStyle name="Normal 2 3 2 2 2 5 3 2 4 2" xfId="26762" xr:uid="{00000000-0005-0000-0000-0000C63B0000}"/>
    <cellStyle name="Normal 2 3 2 2 2 5 3 2 5" xfId="18616" xr:uid="{00000000-0005-0000-0000-0000C73B0000}"/>
    <cellStyle name="Normal 2 3 2 2 2 5 3 3" xfId="3624" xr:uid="{00000000-0005-0000-0000-0000C83B0000}"/>
    <cellStyle name="Normal 2 3 2 2 2 5 3 3 2" xfId="11770" xr:uid="{00000000-0005-0000-0000-0000C93B0000}"/>
    <cellStyle name="Normal 2 3 2 2 2 5 3 3 2 2" xfId="28066" xr:uid="{00000000-0005-0000-0000-0000CA3B0000}"/>
    <cellStyle name="Normal 2 3 2 2 2 5 3 3 3" xfId="19920" xr:uid="{00000000-0005-0000-0000-0000CB3B0000}"/>
    <cellStyle name="Normal 2 3 2 2 2 5 3 4" xfId="6209" xr:uid="{00000000-0005-0000-0000-0000CC3B0000}"/>
    <cellStyle name="Normal 2 3 2 2 2 5 3 4 2" xfId="14355" xr:uid="{00000000-0005-0000-0000-0000CD3B0000}"/>
    <cellStyle name="Normal 2 3 2 2 2 5 3 4 2 2" xfId="30651" xr:uid="{00000000-0005-0000-0000-0000CE3B0000}"/>
    <cellStyle name="Normal 2 3 2 2 2 5 3 4 3" xfId="22505" xr:uid="{00000000-0005-0000-0000-0000CF3B0000}"/>
    <cellStyle name="Normal 2 3 2 2 2 5 3 5" xfId="9056" xr:uid="{00000000-0005-0000-0000-0000D03B0000}"/>
    <cellStyle name="Normal 2 3 2 2 2 5 3 5 2" xfId="25352" xr:uid="{00000000-0005-0000-0000-0000D13B0000}"/>
    <cellStyle name="Normal 2 3 2 2 2 5 3 6" xfId="17206" xr:uid="{00000000-0005-0000-0000-0000D23B0000}"/>
    <cellStyle name="Normal 2 3 2 2 2 5 4" xfId="1615" xr:uid="{00000000-0005-0000-0000-0000D33B0000}"/>
    <cellStyle name="Normal 2 3 2 2 2 5 4 2" xfId="4233" xr:uid="{00000000-0005-0000-0000-0000D43B0000}"/>
    <cellStyle name="Normal 2 3 2 2 2 5 4 2 2" xfId="12379" xr:uid="{00000000-0005-0000-0000-0000D53B0000}"/>
    <cellStyle name="Normal 2 3 2 2 2 5 4 2 2 2" xfId="28675" xr:uid="{00000000-0005-0000-0000-0000D63B0000}"/>
    <cellStyle name="Normal 2 3 2 2 2 5 4 2 3" xfId="20529" xr:uid="{00000000-0005-0000-0000-0000D73B0000}"/>
    <cellStyle name="Normal 2 3 2 2 2 5 4 3" xfId="6914" xr:uid="{00000000-0005-0000-0000-0000D83B0000}"/>
    <cellStyle name="Normal 2 3 2 2 2 5 4 3 2" xfId="15060" xr:uid="{00000000-0005-0000-0000-0000D93B0000}"/>
    <cellStyle name="Normal 2 3 2 2 2 5 4 3 2 2" xfId="31356" xr:uid="{00000000-0005-0000-0000-0000DA3B0000}"/>
    <cellStyle name="Normal 2 3 2 2 2 5 4 3 3" xfId="23210" xr:uid="{00000000-0005-0000-0000-0000DB3B0000}"/>
    <cellStyle name="Normal 2 3 2 2 2 5 4 4" xfId="9761" xr:uid="{00000000-0005-0000-0000-0000DC3B0000}"/>
    <cellStyle name="Normal 2 3 2 2 2 5 4 4 2" xfId="26057" xr:uid="{00000000-0005-0000-0000-0000DD3B0000}"/>
    <cellStyle name="Normal 2 3 2 2 2 5 4 5" xfId="17911" xr:uid="{00000000-0005-0000-0000-0000DE3B0000}"/>
    <cellStyle name="Normal 2 3 2 2 2 5 5" xfId="3015" xr:uid="{00000000-0005-0000-0000-0000DF3B0000}"/>
    <cellStyle name="Normal 2 3 2 2 2 5 5 2" xfId="11161" xr:uid="{00000000-0005-0000-0000-0000E03B0000}"/>
    <cellStyle name="Normal 2 3 2 2 2 5 5 2 2" xfId="27457" xr:uid="{00000000-0005-0000-0000-0000E13B0000}"/>
    <cellStyle name="Normal 2 3 2 2 2 5 5 3" xfId="19311" xr:uid="{00000000-0005-0000-0000-0000E23B0000}"/>
    <cellStyle name="Normal 2 3 2 2 2 5 6" xfId="5504" xr:uid="{00000000-0005-0000-0000-0000E33B0000}"/>
    <cellStyle name="Normal 2 3 2 2 2 5 6 2" xfId="13650" xr:uid="{00000000-0005-0000-0000-0000E43B0000}"/>
    <cellStyle name="Normal 2 3 2 2 2 5 6 2 2" xfId="29946" xr:uid="{00000000-0005-0000-0000-0000E53B0000}"/>
    <cellStyle name="Normal 2 3 2 2 2 5 6 3" xfId="21800" xr:uid="{00000000-0005-0000-0000-0000E63B0000}"/>
    <cellStyle name="Normal 2 3 2 2 2 5 7" xfId="8351" xr:uid="{00000000-0005-0000-0000-0000E73B0000}"/>
    <cellStyle name="Normal 2 3 2 2 2 5 7 2" xfId="24647" xr:uid="{00000000-0005-0000-0000-0000E83B0000}"/>
    <cellStyle name="Normal 2 3 2 2 2 5 8" xfId="16501" xr:uid="{00000000-0005-0000-0000-0000E93B0000}"/>
    <cellStyle name="Normal 2 3 2 2 2 6" xfId="282" xr:uid="{00000000-0005-0000-0000-0000EA3B0000}"/>
    <cellStyle name="Normal 2 3 2 2 2 6 2" xfId="626" xr:uid="{00000000-0005-0000-0000-0000EB3B0000}"/>
    <cellStyle name="Normal 2 3 2 2 2 6 2 2" xfId="1332" xr:uid="{00000000-0005-0000-0000-0000EC3B0000}"/>
    <cellStyle name="Normal 2 3 2 2 2 6 2 2 2" xfId="2742" xr:uid="{00000000-0005-0000-0000-0000ED3B0000}"/>
    <cellStyle name="Normal 2 3 2 2 2 6 2 2 2 2" xfId="5212" xr:uid="{00000000-0005-0000-0000-0000EE3B0000}"/>
    <cellStyle name="Normal 2 3 2 2 2 6 2 2 2 2 2" xfId="13358" xr:uid="{00000000-0005-0000-0000-0000EF3B0000}"/>
    <cellStyle name="Normal 2 3 2 2 2 6 2 2 2 2 2 2" xfId="29654" xr:uid="{00000000-0005-0000-0000-0000F03B0000}"/>
    <cellStyle name="Normal 2 3 2 2 2 6 2 2 2 2 3" xfId="21508" xr:uid="{00000000-0005-0000-0000-0000F13B0000}"/>
    <cellStyle name="Normal 2 3 2 2 2 6 2 2 2 3" xfId="8041" xr:uid="{00000000-0005-0000-0000-0000F23B0000}"/>
    <cellStyle name="Normal 2 3 2 2 2 6 2 2 2 3 2" xfId="16187" xr:uid="{00000000-0005-0000-0000-0000F33B0000}"/>
    <cellStyle name="Normal 2 3 2 2 2 6 2 2 2 3 2 2" xfId="32483" xr:uid="{00000000-0005-0000-0000-0000F43B0000}"/>
    <cellStyle name="Normal 2 3 2 2 2 6 2 2 2 3 3" xfId="24337" xr:uid="{00000000-0005-0000-0000-0000F53B0000}"/>
    <cellStyle name="Normal 2 3 2 2 2 6 2 2 2 4" xfId="10888" xr:uid="{00000000-0005-0000-0000-0000F63B0000}"/>
    <cellStyle name="Normal 2 3 2 2 2 6 2 2 2 4 2" xfId="27184" xr:uid="{00000000-0005-0000-0000-0000F73B0000}"/>
    <cellStyle name="Normal 2 3 2 2 2 6 2 2 2 5" xfId="19038" xr:uid="{00000000-0005-0000-0000-0000F83B0000}"/>
    <cellStyle name="Normal 2 3 2 2 2 6 2 2 3" xfId="3994" xr:uid="{00000000-0005-0000-0000-0000F93B0000}"/>
    <cellStyle name="Normal 2 3 2 2 2 6 2 2 3 2" xfId="12140" xr:uid="{00000000-0005-0000-0000-0000FA3B0000}"/>
    <cellStyle name="Normal 2 3 2 2 2 6 2 2 3 2 2" xfId="28436" xr:uid="{00000000-0005-0000-0000-0000FB3B0000}"/>
    <cellStyle name="Normal 2 3 2 2 2 6 2 2 3 3" xfId="20290" xr:uid="{00000000-0005-0000-0000-0000FC3B0000}"/>
    <cellStyle name="Normal 2 3 2 2 2 6 2 2 4" xfId="6631" xr:uid="{00000000-0005-0000-0000-0000FD3B0000}"/>
    <cellStyle name="Normal 2 3 2 2 2 6 2 2 4 2" xfId="14777" xr:uid="{00000000-0005-0000-0000-0000FE3B0000}"/>
    <cellStyle name="Normal 2 3 2 2 2 6 2 2 4 2 2" xfId="31073" xr:uid="{00000000-0005-0000-0000-0000FF3B0000}"/>
    <cellStyle name="Normal 2 3 2 2 2 6 2 2 4 3" xfId="22927" xr:uid="{00000000-0005-0000-0000-0000003C0000}"/>
    <cellStyle name="Normal 2 3 2 2 2 6 2 2 5" xfId="9478" xr:uid="{00000000-0005-0000-0000-0000013C0000}"/>
    <cellStyle name="Normal 2 3 2 2 2 6 2 2 5 2" xfId="25774" xr:uid="{00000000-0005-0000-0000-0000023C0000}"/>
    <cellStyle name="Normal 2 3 2 2 2 6 2 2 6" xfId="17628" xr:uid="{00000000-0005-0000-0000-0000033C0000}"/>
    <cellStyle name="Normal 2 3 2 2 2 6 2 3" xfId="2037" xr:uid="{00000000-0005-0000-0000-0000043C0000}"/>
    <cellStyle name="Normal 2 3 2 2 2 6 2 3 2" xfId="4603" xr:uid="{00000000-0005-0000-0000-0000053C0000}"/>
    <cellStyle name="Normal 2 3 2 2 2 6 2 3 2 2" xfId="12749" xr:uid="{00000000-0005-0000-0000-0000063C0000}"/>
    <cellStyle name="Normal 2 3 2 2 2 6 2 3 2 2 2" xfId="29045" xr:uid="{00000000-0005-0000-0000-0000073C0000}"/>
    <cellStyle name="Normal 2 3 2 2 2 6 2 3 2 3" xfId="20899" xr:uid="{00000000-0005-0000-0000-0000083C0000}"/>
    <cellStyle name="Normal 2 3 2 2 2 6 2 3 3" xfId="7336" xr:uid="{00000000-0005-0000-0000-0000093C0000}"/>
    <cellStyle name="Normal 2 3 2 2 2 6 2 3 3 2" xfId="15482" xr:uid="{00000000-0005-0000-0000-00000A3C0000}"/>
    <cellStyle name="Normal 2 3 2 2 2 6 2 3 3 2 2" xfId="31778" xr:uid="{00000000-0005-0000-0000-00000B3C0000}"/>
    <cellStyle name="Normal 2 3 2 2 2 6 2 3 3 3" xfId="23632" xr:uid="{00000000-0005-0000-0000-00000C3C0000}"/>
    <cellStyle name="Normal 2 3 2 2 2 6 2 3 4" xfId="10183" xr:uid="{00000000-0005-0000-0000-00000D3C0000}"/>
    <cellStyle name="Normal 2 3 2 2 2 6 2 3 4 2" xfId="26479" xr:uid="{00000000-0005-0000-0000-00000E3C0000}"/>
    <cellStyle name="Normal 2 3 2 2 2 6 2 3 5" xfId="18333" xr:uid="{00000000-0005-0000-0000-00000F3C0000}"/>
    <cellStyle name="Normal 2 3 2 2 2 6 2 4" xfId="3385" xr:uid="{00000000-0005-0000-0000-0000103C0000}"/>
    <cellStyle name="Normal 2 3 2 2 2 6 2 4 2" xfId="11531" xr:uid="{00000000-0005-0000-0000-0000113C0000}"/>
    <cellStyle name="Normal 2 3 2 2 2 6 2 4 2 2" xfId="27827" xr:uid="{00000000-0005-0000-0000-0000123C0000}"/>
    <cellStyle name="Normal 2 3 2 2 2 6 2 4 3" xfId="19681" xr:uid="{00000000-0005-0000-0000-0000133C0000}"/>
    <cellStyle name="Normal 2 3 2 2 2 6 2 5" xfId="5926" xr:uid="{00000000-0005-0000-0000-0000143C0000}"/>
    <cellStyle name="Normal 2 3 2 2 2 6 2 5 2" xfId="14072" xr:uid="{00000000-0005-0000-0000-0000153C0000}"/>
    <cellStyle name="Normal 2 3 2 2 2 6 2 5 2 2" xfId="30368" xr:uid="{00000000-0005-0000-0000-0000163C0000}"/>
    <cellStyle name="Normal 2 3 2 2 2 6 2 5 3" xfId="22222" xr:uid="{00000000-0005-0000-0000-0000173C0000}"/>
    <cellStyle name="Normal 2 3 2 2 2 6 2 6" xfId="8773" xr:uid="{00000000-0005-0000-0000-0000183C0000}"/>
    <cellStyle name="Normal 2 3 2 2 2 6 2 6 2" xfId="25069" xr:uid="{00000000-0005-0000-0000-0000193C0000}"/>
    <cellStyle name="Normal 2 3 2 2 2 6 2 7" xfId="16923" xr:uid="{00000000-0005-0000-0000-00001A3C0000}"/>
    <cellStyle name="Normal 2 3 2 2 2 6 3" xfId="988" xr:uid="{00000000-0005-0000-0000-00001B3C0000}"/>
    <cellStyle name="Normal 2 3 2 2 2 6 3 2" xfId="2398" xr:uid="{00000000-0005-0000-0000-00001C3C0000}"/>
    <cellStyle name="Normal 2 3 2 2 2 6 3 2 2" xfId="4916" xr:uid="{00000000-0005-0000-0000-00001D3C0000}"/>
    <cellStyle name="Normal 2 3 2 2 2 6 3 2 2 2" xfId="13062" xr:uid="{00000000-0005-0000-0000-00001E3C0000}"/>
    <cellStyle name="Normal 2 3 2 2 2 6 3 2 2 2 2" xfId="29358" xr:uid="{00000000-0005-0000-0000-00001F3C0000}"/>
    <cellStyle name="Normal 2 3 2 2 2 6 3 2 2 3" xfId="21212" xr:uid="{00000000-0005-0000-0000-0000203C0000}"/>
    <cellStyle name="Normal 2 3 2 2 2 6 3 2 3" xfId="7697" xr:uid="{00000000-0005-0000-0000-0000213C0000}"/>
    <cellStyle name="Normal 2 3 2 2 2 6 3 2 3 2" xfId="15843" xr:uid="{00000000-0005-0000-0000-0000223C0000}"/>
    <cellStyle name="Normal 2 3 2 2 2 6 3 2 3 2 2" xfId="32139" xr:uid="{00000000-0005-0000-0000-0000233C0000}"/>
    <cellStyle name="Normal 2 3 2 2 2 6 3 2 3 3" xfId="23993" xr:uid="{00000000-0005-0000-0000-0000243C0000}"/>
    <cellStyle name="Normal 2 3 2 2 2 6 3 2 4" xfId="10544" xr:uid="{00000000-0005-0000-0000-0000253C0000}"/>
    <cellStyle name="Normal 2 3 2 2 2 6 3 2 4 2" xfId="26840" xr:uid="{00000000-0005-0000-0000-0000263C0000}"/>
    <cellStyle name="Normal 2 3 2 2 2 6 3 2 5" xfId="18694" xr:uid="{00000000-0005-0000-0000-0000273C0000}"/>
    <cellStyle name="Normal 2 3 2 2 2 6 3 3" xfId="3698" xr:uid="{00000000-0005-0000-0000-0000283C0000}"/>
    <cellStyle name="Normal 2 3 2 2 2 6 3 3 2" xfId="11844" xr:uid="{00000000-0005-0000-0000-0000293C0000}"/>
    <cellStyle name="Normal 2 3 2 2 2 6 3 3 2 2" xfId="28140" xr:uid="{00000000-0005-0000-0000-00002A3C0000}"/>
    <cellStyle name="Normal 2 3 2 2 2 6 3 3 3" xfId="19994" xr:uid="{00000000-0005-0000-0000-00002B3C0000}"/>
    <cellStyle name="Normal 2 3 2 2 2 6 3 4" xfId="6287" xr:uid="{00000000-0005-0000-0000-00002C3C0000}"/>
    <cellStyle name="Normal 2 3 2 2 2 6 3 4 2" xfId="14433" xr:uid="{00000000-0005-0000-0000-00002D3C0000}"/>
    <cellStyle name="Normal 2 3 2 2 2 6 3 4 2 2" xfId="30729" xr:uid="{00000000-0005-0000-0000-00002E3C0000}"/>
    <cellStyle name="Normal 2 3 2 2 2 6 3 4 3" xfId="22583" xr:uid="{00000000-0005-0000-0000-00002F3C0000}"/>
    <cellStyle name="Normal 2 3 2 2 2 6 3 5" xfId="9134" xr:uid="{00000000-0005-0000-0000-0000303C0000}"/>
    <cellStyle name="Normal 2 3 2 2 2 6 3 5 2" xfId="25430" xr:uid="{00000000-0005-0000-0000-0000313C0000}"/>
    <cellStyle name="Normal 2 3 2 2 2 6 3 6" xfId="17284" xr:uid="{00000000-0005-0000-0000-0000323C0000}"/>
    <cellStyle name="Normal 2 3 2 2 2 6 4" xfId="1693" xr:uid="{00000000-0005-0000-0000-0000333C0000}"/>
    <cellStyle name="Normal 2 3 2 2 2 6 4 2" xfId="4307" xr:uid="{00000000-0005-0000-0000-0000343C0000}"/>
    <cellStyle name="Normal 2 3 2 2 2 6 4 2 2" xfId="12453" xr:uid="{00000000-0005-0000-0000-0000353C0000}"/>
    <cellStyle name="Normal 2 3 2 2 2 6 4 2 2 2" xfId="28749" xr:uid="{00000000-0005-0000-0000-0000363C0000}"/>
    <cellStyle name="Normal 2 3 2 2 2 6 4 2 3" xfId="20603" xr:uid="{00000000-0005-0000-0000-0000373C0000}"/>
    <cellStyle name="Normal 2 3 2 2 2 6 4 3" xfId="6992" xr:uid="{00000000-0005-0000-0000-0000383C0000}"/>
    <cellStyle name="Normal 2 3 2 2 2 6 4 3 2" xfId="15138" xr:uid="{00000000-0005-0000-0000-0000393C0000}"/>
    <cellStyle name="Normal 2 3 2 2 2 6 4 3 2 2" xfId="31434" xr:uid="{00000000-0005-0000-0000-00003A3C0000}"/>
    <cellStyle name="Normal 2 3 2 2 2 6 4 3 3" xfId="23288" xr:uid="{00000000-0005-0000-0000-00003B3C0000}"/>
    <cellStyle name="Normal 2 3 2 2 2 6 4 4" xfId="9839" xr:uid="{00000000-0005-0000-0000-00003C3C0000}"/>
    <cellStyle name="Normal 2 3 2 2 2 6 4 4 2" xfId="26135" xr:uid="{00000000-0005-0000-0000-00003D3C0000}"/>
    <cellStyle name="Normal 2 3 2 2 2 6 4 5" xfId="17989" xr:uid="{00000000-0005-0000-0000-00003E3C0000}"/>
    <cellStyle name="Normal 2 3 2 2 2 6 5" xfId="3089" xr:uid="{00000000-0005-0000-0000-00003F3C0000}"/>
    <cellStyle name="Normal 2 3 2 2 2 6 5 2" xfId="11235" xr:uid="{00000000-0005-0000-0000-0000403C0000}"/>
    <cellStyle name="Normal 2 3 2 2 2 6 5 2 2" xfId="27531" xr:uid="{00000000-0005-0000-0000-0000413C0000}"/>
    <cellStyle name="Normal 2 3 2 2 2 6 5 3" xfId="19385" xr:uid="{00000000-0005-0000-0000-0000423C0000}"/>
    <cellStyle name="Normal 2 3 2 2 2 6 6" xfId="5582" xr:uid="{00000000-0005-0000-0000-0000433C0000}"/>
    <cellStyle name="Normal 2 3 2 2 2 6 6 2" xfId="13728" xr:uid="{00000000-0005-0000-0000-0000443C0000}"/>
    <cellStyle name="Normal 2 3 2 2 2 6 6 2 2" xfId="30024" xr:uid="{00000000-0005-0000-0000-0000453C0000}"/>
    <cellStyle name="Normal 2 3 2 2 2 6 6 3" xfId="21878" xr:uid="{00000000-0005-0000-0000-0000463C0000}"/>
    <cellStyle name="Normal 2 3 2 2 2 6 7" xfId="8429" xr:uid="{00000000-0005-0000-0000-0000473C0000}"/>
    <cellStyle name="Normal 2 3 2 2 2 6 7 2" xfId="24725" xr:uid="{00000000-0005-0000-0000-0000483C0000}"/>
    <cellStyle name="Normal 2 3 2 2 2 6 8" xfId="16579" xr:uid="{00000000-0005-0000-0000-0000493C0000}"/>
    <cellStyle name="Normal 2 3 2 2 2 7" xfId="372" xr:uid="{00000000-0005-0000-0000-00004A3C0000}"/>
    <cellStyle name="Normal 2 3 2 2 2 7 2" xfId="1078" xr:uid="{00000000-0005-0000-0000-00004B3C0000}"/>
    <cellStyle name="Normal 2 3 2 2 2 7 2 2" xfId="2488" xr:uid="{00000000-0005-0000-0000-00004C3C0000}"/>
    <cellStyle name="Normal 2 3 2 2 2 7 2 2 2" xfId="4990" xr:uid="{00000000-0005-0000-0000-00004D3C0000}"/>
    <cellStyle name="Normal 2 3 2 2 2 7 2 2 2 2" xfId="13136" xr:uid="{00000000-0005-0000-0000-00004E3C0000}"/>
    <cellStyle name="Normal 2 3 2 2 2 7 2 2 2 2 2" xfId="29432" xr:uid="{00000000-0005-0000-0000-00004F3C0000}"/>
    <cellStyle name="Normal 2 3 2 2 2 7 2 2 2 3" xfId="21286" xr:uid="{00000000-0005-0000-0000-0000503C0000}"/>
    <cellStyle name="Normal 2 3 2 2 2 7 2 2 3" xfId="7787" xr:uid="{00000000-0005-0000-0000-0000513C0000}"/>
    <cellStyle name="Normal 2 3 2 2 2 7 2 2 3 2" xfId="15933" xr:uid="{00000000-0005-0000-0000-0000523C0000}"/>
    <cellStyle name="Normal 2 3 2 2 2 7 2 2 3 2 2" xfId="32229" xr:uid="{00000000-0005-0000-0000-0000533C0000}"/>
    <cellStyle name="Normal 2 3 2 2 2 7 2 2 3 3" xfId="24083" xr:uid="{00000000-0005-0000-0000-0000543C0000}"/>
    <cellStyle name="Normal 2 3 2 2 2 7 2 2 4" xfId="10634" xr:uid="{00000000-0005-0000-0000-0000553C0000}"/>
    <cellStyle name="Normal 2 3 2 2 2 7 2 2 4 2" xfId="26930" xr:uid="{00000000-0005-0000-0000-0000563C0000}"/>
    <cellStyle name="Normal 2 3 2 2 2 7 2 2 5" xfId="18784" xr:uid="{00000000-0005-0000-0000-0000573C0000}"/>
    <cellStyle name="Normal 2 3 2 2 2 7 2 3" xfId="3772" xr:uid="{00000000-0005-0000-0000-0000583C0000}"/>
    <cellStyle name="Normal 2 3 2 2 2 7 2 3 2" xfId="11918" xr:uid="{00000000-0005-0000-0000-0000593C0000}"/>
    <cellStyle name="Normal 2 3 2 2 2 7 2 3 2 2" xfId="28214" xr:uid="{00000000-0005-0000-0000-00005A3C0000}"/>
    <cellStyle name="Normal 2 3 2 2 2 7 2 3 3" xfId="20068" xr:uid="{00000000-0005-0000-0000-00005B3C0000}"/>
    <cellStyle name="Normal 2 3 2 2 2 7 2 4" xfId="6377" xr:uid="{00000000-0005-0000-0000-00005C3C0000}"/>
    <cellStyle name="Normal 2 3 2 2 2 7 2 4 2" xfId="14523" xr:uid="{00000000-0005-0000-0000-00005D3C0000}"/>
    <cellStyle name="Normal 2 3 2 2 2 7 2 4 2 2" xfId="30819" xr:uid="{00000000-0005-0000-0000-00005E3C0000}"/>
    <cellStyle name="Normal 2 3 2 2 2 7 2 4 3" xfId="22673" xr:uid="{00000000-0005-0000-0000-00005F3C0000}"/>
    <cellStyle name="Normal 2 3 2 2 2 7 2 5" xfId="9224" xr:uid="{00000000-0005-0000-0000-0000603C0000}"/>
    <cellStyle name="Normal 2 3 2 2 2 7 2 5 2" xfId="25520" xr:uid="{00000000-0005-0000-0000-0000613C0000}"/>
    <cellStyle name="Normal 2 3 2 2 2 7 2 6" xfId="17374" xr:uid="{00000000-0005-0000-0000-0000623C0000}"/>
    <cellStyle name="Normal 2 3 2 2 2 7 3" xfId="1783" xr:uid="{00000000-0005-0000-0000-0000633C0000}"/>
    <cellStyle name="Normal 2 3 2 2 2 7 3 2" xfId="4381" xr:uid="{00000000-0005-0000-0000-0000643C0000}"/>
    <cellStyle name="Normal 2 3 2 2 2 7 3 2 2" xfId="12527" xr:uid="{00000000-0005-0000-0000-0000653C0000}"/>
    <cellStyle name="Normal 2 3 2 2 2 7 3 2 2 2" xfId="28823" xr:uid="{00000000-0005-0000-0000-0000663C0000}"/>
    <cellStyle name="Normal 2 3 2 2 2 7 3 2 3" xfId="20677" xr:uid="{00000000-0005-0000-0000-0000673C0000}"/>
    <cellStyle name="Normal 2 3 2 2 2 7 3 3" xfId="7082" xr:uid="{00000000-0005-0000-0000-0000683C0000}"/>
    <cellStyle name="Normal 2 3 2 2 2 7 3 3 2" xfId="15228" xr:uid="{00000000-0005-0000-0000-0000693C0000}"/>
    <cellStyle name="Normal 2 3 2 2 2 7 3 3 2 2" xfId="31524" xr:uid="{00000000-0005-0000-0000-00006A3C0000}"/>
    <cellStyle name="Normal 2 3 2 2 2 7 3 3 3" xfId="23378" xr:uid="{00000000-0005-0000-0000-00006B3C0000}"/>
    <cellStyle name="Normal 2 3 2 2 2 7 3 4" xfId="9929" xr:uid="{00000000-0005-0000-0000-00006C3C0000}"/>
    <cellStyle name="Normal 2 3 2 2 2 7 3 4 2" xfId="26225" xr:uid="{00000000-0005-0000-0000-00006D3C0000}"/>
    <cellStyle name="Normal 2 3 2 2 2 7 3 5" xfId="18079" xr:uid="{00000000-0005-0000-0000-00006E3C0000}"/>
    <cellStyle name="Normal 2 3 2 2 2 7 4" xfId="3163" xr:uid="{00000000-0005-0000-0000-00006F3C0000}"/>
    <cellStyle name="Normal 2 3 2 2 2 7 4 2" xfId="11309" xr:uid="{00000000-0005-0000-0000-0000703C0000}"/>
    <cellStyle name="Normal 2 3 2 2 2 7 4 2 2" xfId="27605" xr:uid="{00000000-0005-0000-0000-0000713C0000}"/>
    <cellStyle name="Normal 2 3 2 2 2 7 4 3" xfId="19459" xr:uid="{00000000-0005-0000-0000-0000723C0000}"/>
    <cellStyle name="Normal 2 3 2 2 2 7 5" xfId="5672" xr:uid="{00000000-0005-0000-0000-0000733C0000}"/>
    <cellStyle name="Normal 2 3 2 2 2 7 5 2" xfId="13818" xr:uid="{00000000-0005-0000-0000-0000743C0000}"/>
    <cellStyle name="Normal 2 3 2 2 2 7 5 2 2" xfId="30114" xr:uid="{00000000-0005-0000-0000-0000753C0000}"/>
    <cellStyle name="Normal 2 3 2 2 2 7 5 3" xfId="21968" xr:uid="{00000000-0005-0000-0000-0000763C0000}"/>
    <cellStyle name="Normal 2 3 2 2 2 7 6" xfId="8519" xr:uid="{00000000-0005-0000-0000-0000773C0000}"/>
    <cellStyle name="Normal 2 3 2 2 2 7 6 2" xfId="24815" xr:uid="{00000000-0005-0000-0000-0000783C0000}"/>
    <cellStyle name="Normal 2 3 2 2 2 7 7" xfId="16669" xr:uid="{00000000-0005-0000-0000-0000793C0000}"/>
    <cellStyle name="Normal 2 3 2 2 2 8" xfId="734" xr:uid="{00000000-0005-0000-0000-00007A3C0000}"/>
    <cellStyle name="Normal 2 3 2 2 2 8 2" xfId="2144" xr:uid="{00000000-0005-0000-0000-00007B3C0000}"/>
    <cellStyle name="Normal 2 3 2 2 2 8 2 2" xfId="4694" xr:uid="{00000000-0005-0000-0000-00007C3C0000}"/>
    <cellStyle name="Normal 2 3 2 2 2 8 2 2 2" xfId="12840" xr:uid="{00000000-0005-0000-0000-00007D3C0000}"/>
    <cellStyle name="Normal 2 3 2 2 2 8 2 2 2 2" xfId="29136" xr:uid="{00000000-0005-0000-0000-00007E3C0000}"/>
    <cellStyle name="Normal 2 3 2 2 2 8 2 2 3" xfId="20990" xr:uid="{00000000-0005-0000-0000-00007F3C0000}"/>
    <cellStyle name="Normal 2 3 2 2 2 8 2 3" xfId="7443" xr:uid="{00000000-0005-0000-0000-0000803C0000}"/>
    <cellStyle name="Normal 2 3 2 2 2 8 2 3 2" xfId="15589" xr:uid="{00000000-0005-0000-0000-0000813C0000}"/>
    <cellStyle name="Normal 2 3 2 2 2 8 2 3 2 2" xfId="31885" xr:uid="{00000000-0005-0000-0000-0000823C0000}"/>
    <cellStyle name="Normal 2 3 2 2 2 8 2 3 3" xfId="23739" xr:uid="{00000000-0005-0000-0000-0000833C0000}"/>
    <cellStyle name="Normal 2 3 2 2 2 8 2 4" xfId="10290" xr:uid="{00000000-0005-0000-0000-0000843C0000}"/>
    <cellStyle name="Normal 2 3 2 2 2 8 2 4 2" xfId="26586" xr:uid="{00000000-0005-0000-0000-0000853C0000}"/>
    <cellStyle name="Normal 2 3 2 2 2 8 2 5" xfId="18440" xr:uid="{00000000-0005-0000-0000-0000863C0000}"/>
    <cellStyle name="Normal 2 3 2 2 2 8 3" xfId="3476" xr:uid="{00000000-0005-0000-0000-0000873C0000}"/>
    <cellStyle name="Normal 2 3 2 2 2 8 3 2" xfId="11622" xr:uid="{00000000-0005-0000-0000-0000883C0000}"/>
    <cellStyle name="Normal 2 3 2 2 2 8 3 2 2" xfId="27918" xr:uid="{00000000-0005-0000-0000-0000893C0000}"/>
    <cellStyle name="Normal 2 3 2 2 2 8 3 3" xfId="19772" xr:uid="{00000000-0005-0000-0000-00008A3C0000}"/>
    <cellStyle name="Normal 2 3 2 2 2 8 4" xfId="6033" xr:uid="{00000000-0005-0000-0000-00008B3C0000}"/>
    <cellStyle name="Normal 2 3 2 2 2 8 4 2" xfId="14179" xr:uid="{00000000-0005-0000-0000-00008C3C0000}"/>
    <cellStyle name="Normal 2 3 2 2 2 8 4 2 2" xfId="30475" xr:uid="{00000000-0005-0000-0000-00008D3C0000}"/>
    <cellStyle name="Normal 2 3 2 2 2 8 4 3" xfId="22329" xr:uid="{00000000-0005-0000-0000-00008E3C0000}"/>
    <cellStyle name="Normal 2 3 2 2 2 8 5" xfId="8880" xr:uid="{00000000-0005-0000-0000-00008F3C0000}"/>
    <cellStyle name="Normal 2 3 2 2 2 8 5 2" xfId="25176" xr:uid="{00000000-0005-0000-0000-0000903C0000}"/>
    <cellStyle name="Normal 2 3 2 2 2 8 6" xfId="17030" xr:uid="{00000000-0005-0000-0000-0000913C0000}"/>
    <cellStyle name="Normal 2 3 2 2 2 9" xfId="1439" xr:uid="{00000000-0005-0000-0000-0000923C0000}"/>
    <cellStyle name="Normal 2 3 2 2 2 9 2" xfId="4085" xr:uid="{00000000-0005-0000-0000-0000933C0000}"/>
    <cellStyle name="Normal 2 3 2 2 2 9 2 2" xfId="12231" xr:uid="{00000000-0005-0000-0000-0000943C0000}"/>
    <cellStyle name="Normal 2 3 2 2 2 9 2 2 2" xfId="28527" xr:uid="{00000000-0005-0000-0000-0000953C0000}"/>
    <cellStyle name="Normal 2 3 2 2 2 9 2 3" xfId="20381" xr:uid="{00000000-0005-0000-0000-0000963C0000}"/>
    <cellStyle name="Normal 2 3 2 2 2 9 3" xfId="6738" xr:uid="{00000000-0005-0000-0000-0000973C0000}"/>
    <cellStyle name="Normal 2 3 2 2 2 9 3 2" xfId="14884" xr:uid="{00000000-0005-0000-0000-0000983C0000}"/>
    <cellStyle name="Normal 2 3 2 2 2 9 3 2 2" xfId="31180" xr:uid="{00000000-0005-0000-0000-0000993C0000}"/>
    <cellStyle name="Normal 2 3 2 2 2 9 3 3" xfId="23034" xr:uid="{00000000-0005-0000-0000-00009A3C0000}"/>
    <cellStyle name="Normal 2 3 2 2 2 9 4" xfId="9585" xr:uid="{00000000-0005-0000-0000-00009B3C0000}"/>
    <cellStyle name="Normal 2 3 2 2 2 9 4 2" xfId="25881" xr:uid="{00000000-0005-0000-0000-00009C3C0000}"/>
    <cellStyle name="Normal 2 3 2 2 2 9 5" xfId="17735" xr:uid="{00000000-0005-0000-0000-00009D3C0000}"/>
    <cellStyle name="Normal 2 3 2 2 3" xfId="39" xr:uid="{00000000-0005-0000-0000-00009E3C0000}"/>
    <cellStyle name="Normal 2 3 2 2 3 10" xfId="5339" xr:uid="{00000000-0005-0000-0000-00009F3C0000}"/>
    <cellStyle name="Normal 2 3 2 2 3 10 2" xfId="13485" xr:uid="{00000000-0005-0000-0000-0000A03C0000}"/>
    <cellStyle name="Normal 2 3 2 2 3 10 2 2" xfId="29781" xr:uid="{00000000-0005-0000-0000-0000A13C0000}"/>
    <cellStyle name="Normal 2 3 2 2 3 10 3" xfId="21635" xr:uid="{00000000-0005-0000-0000-0000A23C0000}"/>
    <cellStyle name="Normal 2 3 2 2 3 11" xfId="8186" xr:uid="{00000000-0005-0000-0000-0000A33C0000}"/>
    <cellStyle name="Normal 2 3 2 2 3 11 2" xfId="24482" xr:uid="{00000000-0005-0000-0000-0000A43C0000}"/>
    <cellStyle name="Normal 2 3 2 2 3 12" xfId="16336" xr:uid="{00000000-0005-0000-0000-0000A53C0000}"/>
    <cellStyle name="Normal 2 3 2 2 3 2" xfId="83" xr:uid="{00000000-0005-0000-0000-0000A63C0000}"/>
    <cellStyle name="Normal 2 3 2 2 3 2 10" xfId="8230" xr:uid="{00000000-0005-0000-0000-0000A73C0000}"/>
    <cellStyle name="Normal 2 3 2 2 3 2 10 2" xfId="24526" xr:uid="{00000000-0005-0000-0000-0000A83C0000}"/>
    <cellStyle name="Normal 2 3 2 2 3 2 11" xfId="16380" xr:uid="{00000000-0005-0000-0000-0000A93C0000}"/>
    <cellStyle name="Normal 2 3 2 2 3 2 2" xfId="173" xr:uid="{00000000-0005-0000-0000-0000AA3C0000}"/>
    <cellStyle name="Normal 2 3 2 2 3 2 2 2" xfId="517" xr:uid="{00000000-0005-0000-0000-0000AB3C0000}"/>
    <cellStyle name="Normal 2 3 2 2 3 2 2 2 2" xfId="1223" xr:uid="{00000000-0005-0000-0000-0000AC3C0000}"/>
    <cellStyle name="Normal 2 3 2 2 3 2 2 2 2 2" xfId="2633" xr:uid="{00000000-0005-0000-0000-0000AD3C0000}"/>
    <cellStyle name="Normal 2 3 2 2 3 2 2 2 2 2 2" xfId="5109" xr:uid="{00000000-0005-0000-0000-0000AE3C0000}"/>
    <cellStyle name="Normal 2 3 2 2 3 2 2 2 2 2 2 2" xfId="13255" xr:uid="{00000000-0005-0000-0000-0000AF3C0000}"/>
    <cellStyle name="Normal 2 3 2 2 3 2 2 2 2 2 2 2 2" xfId="29551" xr:uid="{00000000-0005-0000-0000-0000B03C0000}"/>
    <cellStyle name="Normal 2 3 2 2 3 2 2 2 2 2 2 3" xfId="21405" xr:uid="{00000000-0005-0000-0000-0000B13C0000}"/>
    <cellStyle name="Normal 2 3 2 2 3 2 2 2 2 2 3" xfId="7932" xr:uid="{00000000-0005-0000-0000-0000B23C0000}"/>
    <cellStyle name="Normal 2 3 2 2 3 2 2 2 2 2 3 2" xfId="16078" xr:uid="{00000000-0005-0000-0000-0000B33C0000}"/>
    <cellStyle name="Normal 2 3 2 2 3 2 2 2 2 2 3 2 2" xfId="32374" xr:uid="{00000000-0005-0000-0000-0000B43C0000}"/>
    <cellStyle name="Normal 2 3 2 2 3 2 2 2 2 2 3 3" xfId="24228" xr:uid="{00000000-0005-0000-0000-0000B53C0000}"/>
    <cellStyle name="Normal 2 3 2 2 3 2 2 2 2 2 4" xfId="10779" xr:uid="{00000000-0005-0000-0000-0000B63C0000}"/>
    <cellStyle name="Normal 2 3 2 2 3 2 2 2 2 2 4 2" xfId="27075" xr:uid="{00000000-0005-0000-0000-0000B73C0000}"/>
    <cellStyle name="Normal 2 3 2 2 3 2 2 2 2 2 5" xfId="18929" xr:uid="{00000000-0005-0000-0000-0000B83C0000}"/>
    <cellStyle name="Normal 2 3 2 2 3 2 2 2 2 3" xfId="3891" xr:uid="{00000000-0005-0000-0000-0000B93C0000}"/>
    <cellStyle name="Normal 2 3 2 2 3 2 2 2 2 3 2" xfId="12037" xr:uid="{00000000-0005-0000-0000-0000BA3C0000}"/>
    <cellStyle name="Normal 2 3 2 2 3 2 2 2 2 3 2 2" xfId="28333" xr:uid="{00000000-0005-0000-0000-0000BB3C0000}"/>
    <cellStyle name="Normal 2 3 2 2 3 2 2 2 2 3 3" xfId="20187" xr:uid="{00000000-0005-0000-0000-0000BC3C0000}"/>
    <cellStyle name="Normal 2 3 2 2 3 2 2 2 2 4" xfId="6522" xr:uid="{00000000-0005-0000-0000-0000BD3C0000}"/>
    <cellStyle name="Normal 2 3 2 2 3 2 2 2 2 4 2" xfId="14668" xr:uid="{00000000-0005-0000-0000-0000BE3C0000}"/>
    <cellStyle name="Normal 2 3 2 2 3 2 2 2 2 4 2 2" xfId="30964" xr:uid="{00000000-0005-0000-0000-0000BF3C0000}"/>
    <cellStyle name="Normal 2 3 2 2 3 2 2 2 2 4 3" xfId="22818" xr:uid="{00000000-0005-0000-0000-0000C03C0000}"/>
    <cellStyle name="Normal 2 3 2 2 3 2 2 2 2 5" xfId="9369" xr:uid="{00000000-0005-0000-0000-0000C13C0000}"/>
    <cellStyle name="Normal 2 3 2 2 3 2 2 2 2 5 2" xfId="25665" xr:uid="{00000000-0005-0000-0000-0000C23C0000}"/>
    <cellStyle name="Normal 2 3 2 2 3 2 2 2 2 6" xfId="17519" xr:uid="{00000000-0005-0000-0000-0000C33C0000}"/>
    <cellStyle name="Normal 2 3 2 2 3 2 2 2 3" xfId="1928" xr:uid="{00000000-0005-0000-0000-0000C43C0000}"/>
    <cellStyle name="Normal 2 3 2 2 3 2 2 2 3 2" xfId="4500" xr:uid="{00000000-0005-0000-0000-0000C53C0000}"/>
    <cellStyle name="Normal 2 3 2 2 3 2 2 2 3 2 2" xfId="12646" xr:uid="{00000000-0005-0000-0000-0000C63C0000}"/>
    <cellStyle name="Normal 2 3 2 2 3 2 2 2 3 2 2 2" xfId="28942" xr:uid="{00000000-0005-0000-0000-0000C73C0000}"/>
    <cellStyle name="Normal 2 3 2 2 3 2 2 2 3 2 3" xfId="20796" xr:uid="{00000000-0005-0000-0000-0000C83C0000}"/>
    <cellStyle name="Normal 2 3 2 2 3 2 2 2 3 3" xfId="7227" xr:uid="{00000000-0005-0000-0000-0000C93C0000}"/>
    <cellStyle name="Normal 2 3 2 2 3 2 2 2 3 3 2" xfId="15373" xr:uid="{00000000-0005-0000-0000-0000CA3C0000}"/>
    <cellStyle name="Normal 2 3 2 2 3 2 2 2 3 3 2 2" xfId="31669" xr:uid="{00000000-0005-0000-0000-0000CB3C0000}"/>
    <cellStyle name="Normal 2 3 2 2 3 2 2 2 3 3 3" xfId="23523" xr:uid="{00000000-0005-0000-0000-0000CC3C0000}"/>
    <cellStyle name="Normal 2 3 2 2 3 2 2 2 3 4" xfId="10074" xr:uid="{00000000-0005-0000-0000-0000CD3C0000}"/>
    <cellStyle name="Normal 2 3 2 2 3 2 2 2 3 4 2" xfId="26370" xr:uid="{00000000-0005-0000-0000-0000CE3C0000}"/>
    <cellStyle name="Normal 2 3 2 2 3 2 2 2 3 5" xfId="18224" xr:uid="{00000000-0005-0000-0000-0000CF3C0000}"/>
    <cellStyle name="Normal 2 3 2 2 3 2 2 2 4" xfId="3282" xr:uid="{00000000-0005-0000-0000-0000D03C0000}"/>
    <cellStyle name="Normal 2 3 2 2 3 2 2 2 4 2" xfId="11428" xr:uid="{00000000-0005-0000-0000-0000D13C0000}"/>
    <cellStyle name="Normal 2 3 2 2 3 2 2 2 4 2 2" xfId="27724" xr:uid="{00000000-0005-0000-0000-0000D23C0000}"/>
    <cellStyle name="Normal 2 3 2 2 3 2 2 2 4 3" xfId="19578" xr:uid="{00000000-0005-0000-0000-0000D33C0000}"/>
    <cellStyle name="Normal 2 3 2 2 3 2 2 2 5" xfId="5817" xr:uid="{00000000-0005-0000-0000-0000D43C0000}"/>
    <cellStyle name="Normal 2 3 2 2 3 2 2 2 5 2" xfId="13963" xr:uid="{00000000-0005-0000-0000-0000D53C0000}"/>
    <cellStyle name="Normal 2 3 2 2 3 2 2 2 5 2 2" xfId="30259" xr:uid="{00000000-0005-0000-0000-0000D63C0000}"/>
    <cellStyle name="Normal 2 3 2 2 3 2 2 2 5 3" xfId="22113" xr:uid="{00000000-0005-0000-0000-0000D73C0000}"/>
    <cellStyle name="Normal 2 3 2 2 3 2 2 2 6" xfId="8664" xr:uid="{00000000-0005-0000-0000-0000D83C0000}"/>
    <cellStyle name="Normal 2 3 2 2 3 2 2 2 6 2" xfId="24960" xr:uid="{00000000-0005-0000-0000-0000D93C0000}"/>
    <cellStyle name="Normal 2 3 2 2 3 2 2 2 7" xfId="16814" xr:uid="{00000000-0005-0000-0000-0000DA3C0000}"/>
    <cellStyle name="Normal 2 3 2 2 3 2 2 3" xfId="879" xr:uid="{00000000-0005-0000-0000-0000DB3C0000}"/>
    <cellStyle name="Normal 2 3 2 2 3 2 2 3 2" xfId="2289" xr:uid="{00000000-0005-0000-0000-0000DC3C0000}"/>
    <cellStyle name="Normal 2 3 2 2 3 2 2 3 2 2" xfId="4813" xr:uid="{00000000-0005-0000-0000-0000DD3C0000}"/>
    <cellStyle name="Normal 2 3 2 2 3 2 2 3 2 2 2" xfId="12959" xr:uid="{00000000-0005-0000-0000-0000DE3C0000}"/>
    <cellStyle name="Normal 2 3 2 2 3 2 2 3 2 2 2 2" xfId="29255" xr:uid="{00000000-0005-0000-0000-0000DF3C0000}"/>
    <cellStyle name="Normal 2 3 2 2 3 2 2 3 2 2 3" xfId="21109" xr:uid="{00000000-0005-0000-0000-0000E03C0000}"/>
    <cellStyle name="Normal 2 3 2 2 3 2 2 3 2 3" xfId="7588" xr:uid="{00000000-0005-0000-0000-0000E13C0000}"/>
    <cellStyle name="Normal 2 3 2 2 3 2 2 3 2 3 2" xfId="15734" xr:uid="{00000000-0005-0000-0000-0000E23C0000}"/>
    <cellStyle name="Normal 2 3 2 2 3 2 2 3 2 3 2 2" xfId="32030" xr:uid="{00000000-0005-0000-0000-0000E33C0000}"/>
    <cellStyle name="Normal 2 3 2 2 3 2 2 3 2 3 3" xfId="23884" xr:uid="{00000000-0005-0000-0000-0000E43C0000}"/>
    <cellStyle name="Normal 2 3 2 2 3 2 2 3 2 4" xfId="10435" xr:uid="{00000000-0005-0000-0000-0000E53C0000}"/>
    <cellStyle name="Normal 2 3 2 2 3 2 2 3 2 4 2" xfId="26731" xr:uid="{00000000-0005-0000-0000-0000E63C0000}"/>
    <cellStyle name="Normal 2 3 2 2 3 2 2 3 2 5" xfId="18585" xr:uid="{00000000-0005-0000-0000-0000E73C0000}"/>
    <cellStyle name="Normal 2 3 2 2 3 2 2 3 3" xfId="3595" xr:uid="{00000000-0005-0000-0000-0000E83C0000}"/>
    <cellStyle name="Normal 2 3 2 2 3 2 2 3 3 2" xfId="11741" xr:uid="{00000000-0005-0000-0000-0000E93C0000}"/>
    <cellStyle name="Normal 2 3 2 2 3 2 2 3 3 2 2" xfId="28037" xr:uid="{00000000-0005-0000-0000-0000EA3C0000}"/>
    <cellStyle name="Normal 2 3 2 2 3 2 2 3 3 3" xfId="19891" xr:uid="{00000000-0005-0000-0000-0000EB3C0000}"/>
    <cellStyle name="Normal 2 3 2 2 3 2 2 3 4" xfId="6178" xr:uid="{00000000-0005-0000-0000-0000EC3C0000}"/>
    <cellStyle name="Normal 2 3 2 2 3 2 2 3 4 2" xfId="14324" xr:uid="{00000000-0005-0000-0000-0000ED3C0000}"/>
    <cellStyle name="Normal 2 3 2 2 3 2 2 3 4 2 2" xfId="30620" xr:uid="{00000000-0005-0000-0000-0000EE3C0000}"/>
    <cellStyle name="Normal 2 3 2 2 3 2 2 3 4 3" xfId="22474" xr:uid="{00000000-0005-0000-0000-0000EF3C0000}"/>
    <cellStyle name="Normal 2 3 2 2 3 2 2 3 5" xfId="9025" xr:uid="{00000000-0005-0000-0000-0000F03C0000}"/>
    <cellStyle name="Normal 2 3 2 2 3 2 2 3 5 2" xfId="25321" xr:uid="{00000000-0005-0000-0000-0000F13C0000}"/>
    <cellStyle name="Normal 2 3 2 2 3 2 2 3 6" xfId="17175" xr:uid="{00000000-0005-0000-0000-0000F23C0000}"/>
    <cellStyle name="Normal 2 3 2 2 3 2 2 4" xfId="1584" xr:uid="{00000000-0005-0000-0000-0000F33C0000}"/>
    <cellStyle name="Normal 2 3 2 2 3 2 2 4 2" xfId="4204" xr:uid="{00000000-0005-0000-0000-0000F43C0000}"/>
    <cellStyle name="Normal 2 3 2 2 3 2 2 4 2 2" xfId="12350" xr:uid="{00000000-0005-0000-0000-0000F53C0000}"/>
    <cellStyle name="Normal 2 3 2 2 3 2 2 4 2 2 2" xfId="28646" xr:uid="{00000000-0005-0000-0000-0000F63C0000}"/>
    <cellStyle name="Normal 2 3 2 2 3 2 2 4 2 3" xfId="20500" xr:uid="{00000000-0005-0000-0000-0000F73C0000}"/>
    <cellStyle name="Normal 2 3 2 2 3 2 2 4 3" xfId="6883" xr:uid="{00000000-0005-0000-0000-0000F83C0000}"/>
    <cellStyle name="Normal 2 3 2 2 3 2 2 4 3 2" xfId="15029" xr:uid="{00000000-0005-0000-0000-0000F93C0000}"/>
    <cellStyle name="Normal 2 3 2 2 3 2 2 4 3 2 2" xfId="31325" xr:uid="{00000000-0005-0000-0000-0000FA3C0000}"/>
    <cellStyle name="Normal 2 3 2 2 3 2 2 4 3 3" xfId="23179" xr:uid="{00000000-0005-0000-0000-0000FB3C0000}"/>
    <cellStyle name="Normal 2 3 2 2 3 2 2 4 4" xfId="9730" xr:uid="{00000000-0005-0000-0000-0000FC3C0000}"/>
    <cellStyle name="Normal 2 3 2 2 3 2 2 4 4 2" xfId="26026" xr:uid="{00000000-0005-0000-0000-0000FD3C0000}"/>
    <cellStyle name="Normal 2 3 2 2 3 2 2 4 5" xfId="17880" xr:uid="{00000000-0005-0000-0000-0000FE3C0000}"/>
    <cellStyle name="Normal 2 3 2 2 3 2 2 5" xfId="2986" xr:uid="{00000000-0005-0000-0000-0000FF3C0000}"/>
    <cellStyle name="Normal 2 3 2 2 3 2 2 5 2" xfId="11132" xr:uid="{00000000-0005-0000-0000-0000003D0000}"/>
    <cellStyle name="Normal 2 3 2 2 3 2 2 5 2 2" xfId="27428" xr:uid="{00000000-0005-0000-0000-0000013D0000}"/>
    <cellStyle name="Normal 2 3 2 2 3 2 2 5 3" xfId="19282" xr:uid="{00000000-0005-0000-0000-0000023D0000}"/>
    <cellStyle name="Normal 2 3 2 2 3 2 2 6" xfId="5473" xr:uid="{00000000-0005-0000-0000-0000033D0000}"/>
    <cellStyle name="Normal 2 3 2 2 3 2 2 6 2" xfId="13619" xr:uid="{00000000-0005-0000-0000-0000043D0000}"/>
    <cellStyle name="Normal 2 3 2 2 3 2 2 6 2 2" xfId="29915" xr:uid="{00000000-0005-0000-0000-0000053D0000}"/>
    <cellStyle name="Normal 2 3 2 2 3 2 2 6 3" xfId="21769" xr:uid="{00000000-0005-0000-0000-0000063D0000}"/>
    <cellStyle name="Normal 2 3 2 2 3 2 2 7" xfId="8320" xr:uid="{00000000-0005-0000-0000-0000073D0000}"/>
    <cellStyle name="Normal 2 3 2 2 3 2 2 7 2" xfId="24616" xr:uid="{00000000-0005-0000-0000-0000083D0000}"/>
    <cellStyle name="Normal 2 3 2 2 3 2 2 8" xfId="16470" xr:uid="{00000000-0005-0000-0000-0000093D0000}"/>
    <cellStyle name="Normal 2 3 2 2 3 2 3" xfId="249" xr:uid="{00000000-0005-0000-0000-00000A3D0000}"/>
    <cellStyle name="Normal 2 3 2 2 3 2 3 2" xfId="593" xr:uid="{00000000-0005-0000-0000-00000B3D0000}"/>
    <cellStyle name="Normal 2 3 2 2 3 2 3 2 2" xfId="1299" xr:uid="{00000000-0005-0000-0000-00000C3D0000}"/>
    <cellStyle name="Normal 2 3 2 2 3 2 3 2 2 2" xfId="2709" xr:uid="{00000000-0005-0000-0000-00000D3D0000}"/>
    <cellStyle name="Normal 2 3 2 2 3 2 3 2 2 2 2" xfId="5183" xr:uid="{00000000-0005-0000-0000-00000E3D0000}"/>
    <cellStyle name="Normal 2 3 2 2 3 2 3 2 2 2 2 2" xfId="13329" xr:uid="{00000000-0005-0000-0000-00000F3D0000}"/>
    <cellStyle name="Normal 2 3 2 2 3 2 3 2 2 2 2 2 2" xfId="29625" xr:uid="{00000000-0005-0000-0000-0000103D0000}"/>
    <cellStyle name="Normal 2 3 2 2 3 2 3 2 2 2 2 3" xfId="21479" xr:uid="{00000000-0005-0000-0000-0000113D0000}"/>
    <cellStyle name="Normal 2 3 2 2 3 2 3 2 2 2 3" xfId="8008" xr:uid="{00000000-0005-0000-0000-0000123D0000}"/>
    <cellStyle name="Normal 2 3 2 2 3 2 3 2 2 2 3 2" xfId="16154" xr:uid="{00000000-0005-0000-0000-0000133D0000}"/>
    <cellStyle name="Normal 2 3 2 2 3 2 3 2 2 2 3 2 2" xfId="32450" xr:uid="{00000000-0005-0000-0000-0000143D0000}"/>
    <cellStyle name="Normal 2 3 2 2 3 2 3 2 2 2 3 3" xfId="24304" xr:uid="{00000000-0005-0000-0000-0000153D0000}"/>
    <cellStyle name="Normal 2 3 2 2 3 2 3 2 2 2 4" xfId="10855" xr:uid="{00000000-0005-0000-0000-0000163D0000}"/>
    <cellStyle name="Normal 2 3 2 2 3 2 3 2 2 2 4 2" xfId="27151" xr:uid="{00000000-0005-0000-0000-0000173D0000}"/>
    <cellStyle name="Normal 2 3 2 2 3 2 3 2 2 2 5" xfId="19005" xr:uid="{00000000-0005-0000-0000-0000183D0000}"/>
    <cellStyle name="Normal 2 3 2 2 3 2 3 2 2 3" xfId="3965" xr:uid="{00000000-0005-0000-0000-0000193D0000}"/>
    <cellStyle name="Normal 2 3 2 2 3 2 3 2 2 3 2" xfId="12111" xr:uid="{00000000-0005-0000-0000-00001A3D0000}"/>
    <cellStyle name="Normal 2 3 2 2 3 2 3 2 2 3 2 2" xfId="28407" xr:uid="{00000000-0005-0000-0000-00001B3D0000}"/>
    <cellStyle name="Normal 2 3 2 2 3 2 3 2 2 3 3" xfId="20261" xr:uid="{00000000-0005-0000-0000-00001C3D0000}"/>
    <cellStyle name="Normal 2 3 2 2 3 2 3 2 2 4" xfId="6598" xr:uid="{00000000-0005-0000-0000-00001D3D0000}"/>
    <cellStyle name="Normal 2 3 2 2 3 2 3 2 2 4 2" xfId="14744" xr:uid="{00000000-0005-0000-0000-00001E3D0000}"/>
    <cellStyle name="Normal 2 3 2 2 3 2 3 2 2 4 2 2" xfId="31040" xr:uid="{00000000-0005-0000-0000-00001F3D0000}"/>
    <cellStyle name="Normal 2 3 2 2 3 2 3 2 2 4 3" xfId="22894" xr:uid="{00000000-0005-0000-0000-0000203D0000}"/>
    <cellStyle name="Normal 2 3 2 2 3 2 3 2 2 5" xfId="9445" xr:uid="{00000000-0005-0000-0000-0000213D0000}"/>
    <cellStyle name="Normal 2 3 2 2 3 2 3 2 2 5 2" xfId="25741" xr:uid="{00000000-0005-0000-0000-0000223D0000}"/>
    <cellStyle name="Normal 2 3 2 2 3 2 3 2 2 6" xfId="17595" xr:uid="{00000000-0005-0000-0000-0000233D0000}"/>
    <cellStyle name="Normal 2 3 2 2 3 2 3 2 3" xfId="2004" xr:uid="{00000000-0005-0000-0000-0000243D0000}"/>
    <cellStyle name="Normal 2 3 2 2 3 2 3 2 3 2" xfId="4574" xr:uid="{00000000-0005-0000-0000-0000253D0000}"/>
    <cellStyle name="Normal 2 3 2 2 3 2 3 2 3 2 2" xfId="12720" xr:uid="{00000000-0005-0000-0000-0000263D0000}"/>
    <cellStyle name="Normal 2 3 2 2 3 2 3 2 3 2 2 2" xfId="29016" xr:uid="{00000000-0005-0000-0000-0000273D0000}"/>
    <cellStyle name="Normal 2 3 2 2 3 2 3 2 3 2 3" xfId="20870" xr:uid="{00000000-0005-0000-0000-0000283D0000}"/>
    <cellStyle name="Normal 2 3 2 2 3 2 3 2 3 3" xfId="7303" xr:uid="{00000000-0005-0000-0000-0000293D0000}"/>
    <cellStyle name="Normal 2 3 2 2 3 2 3 2 3 3 2" xfId="15449" xr:uid="{00000000-0005-0000-0000-00002A3D0000}"/>
    <cellStyle name="Normal 2 3 2 2 3 2 3 2 3 3 2 2" xfId="31745" xr:uid="{00000000-0005-0000-0000-00002B3D0000}"/>
    <cellStyle name="Normal 2 3 2 2 3 2 3 2 3 3 3" xfId="23599" xr:uid="{00000000-0005-0000-0000-00002C3D0000}"/>
    <cellStyle name="Normal 2 3 2 2 3 2 3 2 3 4" xfId="10150" xr:uid="{00000000-0005-0000-0000-00002D3D0000}"/>
    <cellStyle name="Normal 2 3 2 2 3 2 3 2 3 4 2" xfId="26446" xr:uid="{00000000-0005-0000-0000-00002E3D0000}"/>
    <cellStyle name="Normal 2 3 2 2 3 2 3 2 3 5" xfId="18300" xr:uid="{00000000-0005-0000-0000-00002F3D0000}"/>
    <cellStyle name="Normal 2 3 2 2 3 2 3 2 4" xfId="3356" xr:uid="{00000000-0005-0000-0000-0000303D0000}"/>
    <cellStyle name="Normal 2 3 2 2 3 2 3 2 4 2" xfId="11502" xr:uid="{00000000-0005-0000-0000-0000313D0000}"/>
    <cellStyle name="Normal 2 3 2 2 3 2 3 2 4 2 2" xfId="27798" xr:uid="{00000000-0005-0000-0000-0000323D0000}"/>
    <cellStyle name="Normal 2 3 2 2 3 2 3 2 4 3" xfId="19652" xr:uid="{00000000-0005-0000-0000-0000333D0000}"/>
    <cellStyle name="Normal 2 3 2 2 3 2 3 2 5" xfId="5893" xr:uid="{00000000-0005-0000-0000-0000343D0000}"/>
    <cellStyle name="Normal 2 3 2 2 3 2 3 2 5 2" xfId="14039" xr:uid="{00000000-0005-0000-0000-0000353D0000}"/>
    <cellStyle name="Normal 2 3 2 2 3 2 3 2 5 2 2" xfId="30335" xr:uid="{00000000-0005-0000-0000-0000363D0000}"/>
    <cellStyle name="Normal 2 3 2 2 3 2 3 2 5 3" xfId="22189" xr:uid="{00000000-0005-0000-0000-0000373D0000}"/>
    <cellStyle name="Normal 2 3 2 2 3 2 3 2 6" xfId="8740" xr:uid="{00000000-0005-0000-0000-0000383D0000}"/>
    <cellStyle name="Normal 2 3 2 2 3 2 3 2 6 2" xfId="25036" xr:uid="{00000000-0005-0000-0000-0000393D0000}"/>
    <cellStyle name="Normal 2 3 2 2 3 2 3 2 7" xfId="16890" xr:uid="{00000000-0005-0000-0000-00003A3D0000}"/>
    <cellStyle name="Normal 2 3 2 2 3 2 3 3" xfId="955" xr:uid="{00000000-0005-0000-0000-00003B3D0000}"/>
    <cellStyle name="Normal 2 3 2 2 3 2 3 3 2" xfId="2365" xr:uid="{00000000-0005-0000-0000-00003C3D0000}"/>
    <cellStyle name="Normal 2 3 2 2 3 2 3 3 2 2" xfId="4887" xr:uid="{00000000-0005-0000-0000-00003D3D0000}"/>
    <cellStyle name="Normal 2 3 2 2 3 2 3 3 2 2 2" xfId="13033" xr:uid="{00000000-0005-0000-0000-00003E3D0000}"/>
    <cellStyle name="Normal 2 3 2 2 3 2 3 3 2 2 2 2" xfId="29329" xr:uid="{00000000-0005-0000-0000-00003F3D0000}"/>
    <cellStyle name="Normal 2 3 2 2 3 2 3 3 2 2 3" xfId="21183" xr:uid="{00000000-0005-0000-0000-0000403D0000}"/>
    <cellStyle name="Normal 2 3 2 2 3 2 3 3 2 3" xfId="7664" xr:uid="{00000000-0005-0000-0000-0000413D0000}"/>
    <cellStyle name="Normal 2 3 2 2 3 2 3 3 2 3 2" xfId="15810" xr:uid="{00000000-0005-0000-0000-0000423D0000}"/>
    <cellStyle name="Normal 2 3 2 2 3 2 3 3 2 3 2 2" xfId="32106" xr:uid="{00000000-0005-0000-0000-0000433D0000}"/>
    <cellStyle name="Normal 2 3 2 2 3 2 3 3 2 3 3" xfId="23960" xr:uid="{00000000-0005-0000-0000-0000443D0000}"/>
    <cellStyle name="Normal 2 3 2 2 3 2 3 3 2 4" xfId="10511" xr:uid="{00000000-0005-0000-0000-0000453D0000}"/>
    <cellStyle name="Normal 2 3 2 2 3 2 3 3 2 4 2" xfId="26807" xr:uid="{00000000-0005-0000-0000-0000463D0000}"/>
    <cellStyle name="Normal 2 3 2 2 3 2 3 3 2 5" xfId="18661" xr:uid="{00000000-0005-0000-0000-0000473D0000}"/>
    <cellStyle name="Normal 2 3 2 2 3 2 3 3 3" xfId="3669" xr:uid="{00000000-0005-0000-0000-0000483D0000}"/>
    <cellStyle name="Normal 2 3 2 2 3 2 3 3 3 2" xfId="11815" xr:uid="{00000000-0005-0000-0000-0000493D0000}"/>
    <cellStyle name="Normal 2 3 2 2 3 2 3 3 3 2 2" xfId="28111" xr:uid="{00000000-0005-0000-0000-00004A3D0000}"/>
    <cellStyle name="Normal 2 3 2 2 3 2 3 3 3 3" xfId="19965" xr:uid="{00000000-0005-0000-0000-00004B3D0000}"/>
    <cellStyle name="Normal 2 3 2 2 3 2 3 3 4" xfId="6254" xr:uid="{00000000-0005-0000-0000-00004C3D0000}"/>
    <cellStyle name="Normal 2 3 2 2 3 2 3 3 4 2" xfId="14400" xr:uid="{00000000-0005-0000-0000-00004D3D0000}"/>
    <cellStyle name="Normal 2 3 2 2 3 2 3 3 4 2 2" xfId="30696" xr:uid="{00000000-0005-0000-0000-00004E3D0000}"/>
    <cellStyle name="Normal 2 3 2 2 3 2 3 3 4 3" xfId="22550" xr:uid="{00000000-0005-0000-0000-00004F3D0000}"/>
    <cellStyle name="Normal 2 3 2 2 3 2 3 3 5" xfId="9101" xr:uid="{00000000-0005-0000-0000-0000503D0000}"/>
    <cellStyle name="Normal 2 3 2 2 3 2 3 3 5 2" xfId="25397" xr:uid="{00000000-0005-0000-0000-0000513D0000}"/>
    <cellStyle name="Normal 2 3 2 2 3 2 3 3 6" xfId="17251" xr:uid="{00000000-0005-0000-0000-0000523D0000}"/>
    <cellStyle name="Normal 2 3 2 2 3 2 3 4" xfId="1660" xr:uid="{00000000-0005-0000-0000-0000533D0000}"/>
    <cellStyle name="Normal 2 3 2 2 3 2 3 4 2" xfId="4278" xr:uid="{00000000-0005-0000-0000-0000543D0000}"/>
    <cellStyle name="Normal 2 3 2 2 3 2 3 4 2 2" xfId="12424" xr:uid="{00000000-0005-0000-0000-0000553D0000}"/>
    <cellStyle name="Normal 2 3 2 2 3 2 3 4 2 2 2" xfId="28720" xr:uid="{00000000-0005-0000-0000-0000563D0000}"/>
    <cellStyle name="Normal 2 3 2 2 3 2 3 4 2 3" xfId="20574" xr:uid="{00000000-0005-0000-0000-0000573D0000}"/>
    <cellStyle name="Normal 2 3 2 2 3 2 3 4 3" xfId="6959" xr:uid="{00000000-0005-0000-0000-0000583D0000}"/>
    <cellStyle name="Normal 2 3 2 2 3 2 3 4 3 2" xfId="15105" xr:uid="{00000000-0005-0000-0000-0000593D0000}"/>
    <cellStyle name="Normal 2 3 2 2 3 2 3 4 3 2 2" xfId="31401" xr:uid="{00000000-0005-0000-0000-00005A3D0000}"/>
    <cellStyle name="Normal 2 3 2 2 3 2 3 4 3 3" xfId="23255" xr:uid="{00000000-0005-0000-0000-00005B3D0000}"/>
    <cellStyle name="Normal 2 3 2 2 3 2 3 4 4" xfId="9806" xr:uid="{00000000-0005-0000-0000-00005C3D0000}"/>
    <cellStyle name="Normal 2 3 2 2 3 2 3 4 4 2" xfId="26102" xr:uid="{00000000-0005-0000-0000-00005D3D0000}"/>
    <cellStyle name="Normal 2 3 2 2 3 2 3 4 5" xfId="17956" xr:uid="{00000000-0005-0000-0000-00005E3D0000}"/>
    <cellStyle name="Normal 2 3 2 2 3 2 3 5" xfId="3060" xr:uid="{00000000-0005-0000-0000-00005F3D0000}"/>
    <cellStyle name="Normal 2 3 2 2 3 2 3 5 2" xfId="11206" xr:uid="{00000000-0005-0000-0000-0000603D0000}"/>
    <cellStyle name="Normal 2 3 2 2 3 2 3 5 2 2" xfId="27502" xr:uid="{00000000-0005-0000-0000-0000613D0000}"/>
    <cellStyle name="Normal 2 3 2 2 3 2 3 5 3" xfId="19356" xr:uid="{00000000-0005-0000-0000-0000623D0000}"/>
    <cellStyle name="Normal 2 3 2 2 3 2 3 6" xfId="5549" xr:uid="{00000000-0005-0000-0000-0000633D0000}"/>
    <cellStyle name="Normal 2 3 2 2 3 2 3 6 2" xfId="13695" xr:uid="{00000000-0005-0000-0000-0000643D0000}"/>
    <cellStyle name="Normal 2 3 2 2 3 2 3 6 2 2" xfId="29991" xr:uid="{00000000-0005-0000-0000-0000653D0000}"/>
    <cellStyle name="Normal 2 3 2 2 3 2 3 6 3" xfId="21845" xr:uid="{00000000-0005-0000-0000-0000663D0000}"/>
    <cellStyle name="Normal 2 3 2 2 3 2 3 7" xfId="8396" xr:uid="{00000000-0005-0000-0000-0000673D0000}"/>
    <cellStyle name="Normal 2 3 2 2 3 2 3 7 2" xfId="24692" xr:uid="{00000000-0005-0000-0000-0000683D0000}"/>
    <cellStyle name="Normal 2 3 2 2 3 2 3 8" xfId="16546" xr:uid="{00000000-0005-0000-0000-0000693D0000}"/>
    <cellStyle name="Normal 2 3 2 2 3 2 4" xfId="337" xr:uid="{00000000-0005-0000-0000-00006A3D0000}"/>
    <cellStyle name="Normal 2 3 2 2 3 2 4 2" xfId="681" xr:uid="{00000000-0005-0000-0000-00006B3D0000}"/>
    <cellStyle name="Normal 2 3 2 2 3 2 4 2 2" xfId="1387" xr:uid="{00000000-0005-0000-0000-00006C3D0000}"/>
    <cellStyle name="Normal 2 3 2 2 3 2 4 2 2 2" xfId="2797" xr:uid="{00000000-0005-0000-0000-00006D3D0000}"/>
    <cellStyle name="Normal 2 3 2 2 3 2 4 2 2 2 2" xfId="5257" xr:uid="{00000000-0005-0000-0000-00006E3D0000}"/>
    <cellStyle name="Normal 2 3 2 2 3 2 4 2 2 2 2 2" xfId="13403" xr:uid="{00000000-0005-0000-0000-00006F3D0000}"/>
    <cellStyle name="Normal 2 3 2 2 3 2 4 2 2 2 2 2 2" xfId="29699" xr:uid="{00000000-0005-0000-0000-0000703D0000}"/>
    <cellStyle name="Normal 2 3 2 2 3 2 4 2 2 2 2 3" xfId="21553" xr:uid="{00000000-0005-0000-0000-0000713D0000}"/>
    <cellStyle name="Normal 2 3 2 2 3 2 4 2 2 2 3" xfId="8096" xr:uid="{00000000-0005-0000-0000-0000723D0000}"/>
    <cellStyle name="Normal 2 3 2 2 3 2 4 2 2 2 3 2" xfId="16242" xr:uid="{00000000-0005-0000-0000-0000733D0000}"/>
    <cellStyle name="Normal 2 3 2 2 3 2 4 2 2 2 3 2 2" xfId="32538" xr:uid="{00000000-0005-0000-0000-0000743D0000}"/>
    <cellStyle name="Normal 2 3 2 2 3 2 4 2 2 2 3 3" xfId="24392" xr:uid="{00000000-0005-0000-0000-0000753D0000}"/>
    <cellStyle name="Normal 2 3 2 2 3 2 4 2 2 2 4" xfId="10943" xr:uid="{00000000-0005-0000-0000-0000763D0000}"/>
    <cellStyle name="Normal 2 3 2 2 3 2 4 2 2 2 4 2" xfId="27239" xr:uid="{00000000-0005-0000-0000-0000773D0000}"/>
    <cellStyle name="Normal 2 3 2 2 3 2 4 2 2 2 5" xfId="19093" xr:uid="{00000000-0005-0000-0000-0000783D0000}"/>
    <cellStyle name="Normal 2 3 2 2 3 2 4 2 2 3" xfId="4039" xr:uid="{00000000-0005-0000-0000-0000793D0000}"/>
    <cellStyle name="Normal 2 3 2 2 3 2 4 2 2 3 2" xfId="12185" xr:uid="{00000000-0005-0000-0000-00007A3D0000}"/>
    <cellStyle name="Normal 2 3 2 2 3 2 4 2 2 3 2 2" xfId="28481" xr:uid="{00000000-0005-0000-0000-00007B3D0000}"/>
    <cellStyle name="Normal 2 3 2 2 3 2 4 2 2 3 3" xfId="20335" xr:uid="{00000000-0005-0000-0000-00007C3D0000}"/>
    <cellStyle name="Normal 2 3 2 2 3 2 4 2 2 4" xfId="6686" xr:uid="{00000000-0005-0000-0000-00007D3D0000}"/>
    <cellStyle name="Normal 2 3 2 2 3 2 4 2 2 4 2" xfId="14832" xr:uid="{00000000-0005-0000-0000-00007E3D0000}"/>
    <cellStyle name="Normal 2 3 2 2 3 2 4 2 2 4 2 2" xfId="31128" xr:uid="{00000000-0005-0000-0000-00007F3D0000}"/>
    <cellStyle name="Normal 2 3 2 2 3 2 4 2 2 4 3" xfId="22982" xr:uid="{00000000-0005-0000-0000-0000803D0000}"/>
    <cellStyle name="Normal 2 3 2 2 3 2 4 2 2 5" xfId="9533" xr:uid="{00000000-0005-0000-0000-0000813D0000}"/>
    <cellStyle name="Normal 2 3 2 2 3 2 4 2 2 5 2" xfId="25829" xr:uid="{00000000-0005-0000-0000-0000823D0000}"/>
    <cellStyle name="Normal 2 3 2 2 3 2 4 2 2 6" xfId="17683" xr:uid="{00000000-0005-0000-0000-0000833D0000}"/>
    <cellStyle name="Normal 2 3 2 2 3 2 4 2 3" xfId="2092" xr:uid="{00000000-0005-0000-0000-0000843D0000}"/>
    <cellStyle name="Normal 2 3 2 2 3 2 4 2 3 2" xfId="4648" xr:uid="{00000000-0005-0000-0000-0000853D0000}"/>
    <cellStyle name="Normal 2 3 2 2 3 2 4 2 3 2 2" xfId="12794" xr:uid="{00000000-0005-0000-0000-0000863D0000}"/>
    <cellStyle name="Normal 2 3 2 2 3 2 4 2 3 2 2 2" xfId="29090" xr:uid="{00000000-0005-0000-0000-0000873D0000}"/>
    <cellStyle name="Normal 2 3 2 2 3 2 4 2 3 2 3" xfId="20944" xr:uid="{00000000-0005-0000-0000-0000883D0000}"/>
    <cellStyle name="Normal 2 3 2 2 3 2 4 2 3 3" xfId="7391" xr:uid="{00000000-0005-0000-0000-0000893D0000}"/>
    <cellStyle name="Normal 2 3 2 2 3 2 4 2 3 3 2" xfId="15537" xr:uid="{00000000-0005-0000-0000-00008A3D0000}"/>
    <cellStyle name="Normal 2 3 2 2 3 2 4 2 3 3 2 2" xfId="31833" xr:uid="{00000000-0005-0000-0000-00008B3D0000}"/>
    <cellStyle name="Normal 2 3 2 2 3 2 4 2 3 3 3" xfId="23687" xr:uid="{00000000-0005-0000-0000-00008C3D0000}"/>
    <cellStyle name="Normal 2 3 2 2 3 2 4 2 3 4" xfId="10238" xr:uid="{00000000-0005-0000-0000-00008D3D0000}"/>
    <cellStyle name="Normal 2 3 2 2 3 2 4 2 3 4 2" xfId="26534" xr:uid="{00000000-0005-0000-0000-00008E3D0000}"/>
    <cellStyle name="Normal 2 3 2 2 3 2 4 2 3 5" xfId="18388" xr:uid="{00000000-0005-0000-0000-00008F3D0000}"/>
    <cellStyle name="Normal 2 3 2 2 3 2 4 2 4" xfId="3430" xr:uid="{00000000-0005-0000-0000-0000903D0000}"/>
    <cellStyle name="Normal 2 3 2 2 3 2 4 2 4 2" xfId="11576" xr:uid="{00000000-0005-0000-0000-0000913D0000}"/>
    <cellStyle name="Normal 2 3 2 2 3 2 4 2 4 2 2" xfId="27872" xr:uid="{00000000-0005-0000-0000-0000923D0000}"/>
    <cellStyle name="Normal 2 3 2 2 3 2 4 2 4 3" xfId="19726" xr:uid="{00000000-0005-0000-0000-0000933D0000}"/>
    <cellStyle name="Normal 2 3 2 2 3 2 4 2 5" xfId="5981" xr:uid="{00000000-0005-0000-0000-0000943D0000}"/>
    <cellStyle name="Normal 2 3 2 2 3 2 4 2 5 2" xfId="14127" xr:uid="{00000000-0005-0000-0000-0000953D0000}"/>
    <cellStyle name="Normal 2 3 2 2 3 2 4 2 5 2 2" xfId="30423" xr:uid="{00000000-0005-0000-0000-0000963D0000}"/>
    <cellStyle name="Normal 2 3 2 2 3 2 4 2 5 3" xfId="22277" xr:uid="{00000000-0005-0000-0000-0000973D0000}"/>
    <cellStyle name="Normal 2 3 2 2 3 2 4 2 6" xfId="8828" xr:uid="{00000000-0005-0000-0000-0000983D0000}"/>
    <cellStyle name="Normal 2 3 2 2 3 2 4 2 6 2" xfId="25124" xr:uid="{00000000-0005-0000-0000-0000993D0000}"/>
    <cellStyle name="Normal 2 3 2 2 3 2 4 2 7" xfId="16978" xr:uid="{00000000-0005-0000-0000-00009A3D0000}"/>
    <cellStyle name="Normal 2 3 2 2 3 2 4 3" xfId="1043" xr:uid="{00000000-0005-0000-0000-00009B3D0000}"/>
    <cellStyle name="Normal 2 3 2 2 3 2 4 3 2" xfId="2453" xr:uid="{00000000-0005-0000-0000-00009C3D0000}"/>
    <cellStyle name="Normal 2 3 2 2 3 2 4 3 2 2" xfId="4961" xr:uid="{00000000-0005-0000-0000-00009D3D0000}"/>
    <cellStyle name="Normal 2 3 2 2 3 2 4 3 2 2 2" xfId="13107" xr:uid="{00000000-0005-0000-0000-00009E3D0000}"/>
    <cellStyle name="Normal 2 3 2 2 3 2 4 3 2 2 2 2" xfId="29403" xr:uid="{00000000-0005-0000-0000-00009F3D0000}"/>
    <cellStyle name="Normal 2 3 2 2 3 2 4 3 2 2 3" xfId="21257" xr:uid="{00000000-0005-0000-0000-0000A03D0000}"/>
    <cellStyle name="Normal 2 3 2 2 3 2 4 3 2 3" xfId="7752" xr:uid="{00000000-0005-0000-0000-0000A13D0000}"/>
    <cellStyle name="Normal 2 3 2 2 3 2 4 3 2 3 2" xfId="15898" xr:uid="{00000000-0005-0000-0000-0000A23D0000}"/>
    <cellStyle name="Normal 2 3 2 2 3 2 4 3 2 3 2 2" xfId="32194" xr:uid="{00000000-0005-0000-0000-0000A33D0000}"/>
    <cellStyle name="Normal 2 3 2 2 3 2 4 3 2 3 3" xfId="24048" xr:uid="{00000000-0005-0000-0000-0000A43D0000}"/>
    <cellStyle name="Normal 2 3 2 2 3 2 4 3 2 4" xfId="10599" xr:uid="{00000000-0005-0000-0000-0000A53D0000}"/>
    <cellStyle name="Normal 2 3 2 2 3 2 4 3 2 4 2" xfId="26895" xr:uid="{00000000-0005-0000-0000-0000A63D0000}"/>
    <cellStyle name="Normal 2 3 2 2 3 2 4 3 2 5" xfId="18749" xr:uid="{00000000-0005-0000-0000-0000A73D0000}"/>
    <cellStyle name="Normal 2 3 2 2 3 2 4 3 3" xfId="3743" xr:uid="{00000000-0005-0000-0000-0000A83D0000}"/>
    <cellStyle name="Normal 2 3 2 2 3 2 4 3 3 2" xfId="11889" xr:uid="{00000000-0005-0000-0000-0000A93D0000}"/>
    <cellStyle name="Normal 2 3 2 2 3 2 4 3 3 2 2" xfId="28185" xr:uid="{00000000-0005-0000-0000-0000AA3D0000}"/>
    <cellStyle name="Normal 2 3 2 2 3 2 4 3 3 3" xfId="20039" xr:uid="{00000000-0005-0000-0000-0000AB3D0000}"/>
    <cellStyle name="Normal 2 3 2 2 3 2 4 3 4" xfId="6342" xr:uid="{00000000-0005-0000-0000-0000AC3D0000}"/>
    <cellStyle name="Normal 2 3 2 2 3 2 4 3 4 2" xfId="14488" xr:uid="{00000000-0005-0000-0000-0000AD3D0000}"/>
    <cellStyle name="Normal 2 3 2 2 3 2 4 3 4 2 2" xfId="30784" xr:uid="{00000000-0005-0000-0000-0000AE3D0000}"/>
    <cellStyle name="Normal 2 3 2 2 3 2 4 3 4 3" xfId="22638" xr:uid="{00000000-0005-0000-0000-0000AF3D0000}"/>
    <cellStyle name="Normal 2 3 2 2 3 2 4 3 5" xfId="9189" xr:uid="{00000000-0005-0000-0000-0000B03D0000}"/>
    <cellStyle name="Normal 2 3 2 2 3 2 4 3 5 2" xfId="25485" xr:uid="{00000000-0005-0000-0000-0000B13D0000}"/>
    <cellStyle name="Normal 2 3 2 2 3 2 4 3 6" xfId="17339" xr:uid="{00000000-0005-0000-0000-0000B23D0000}"/>
    <cellStyle name="Normal 2 3 2 2 3 2 4 4" xfId="1748" xr:uid="{00000000-0005-0000-0000-0000B33D0000}"/>
    <cellStyle name="Normal 2 3 2 2 3 2 4 4 2" xfId="4352" xr:uid="{00000000-0005-0000-0000-0000B43D0000}"/>
    <cellStyle name="Normal 2 3 2 2 3 2 4 4 2 2" xfId="12498" xr:uid="{00000000-0005-0000-0000-0000B53D0000}"/>
    <cellStyle name="Normal 2 3 2 2 3 2 4 4 2 2 2" xfId="28794" xr:uid="{00000000-0005-0000-0000-0000B63D0000}"/>
    <cellStyle name="Normal 2 3 2 2 3 2 4 4 2 3" xfId="20648" xr:uid="{00000000-0005-0000-0000-0000B73D0000}"/>
    <cellStyle name="Normal 2 3 2 2 3 2 4 4 3" xfId="7047" xr:uid="{00000000-0005-0000-0000-0000B83D0000}"/>
    <cellStyle name="Normal 2 3 2 2 3 2 4 4 3 2" xfId="15193" xr:uid="{00000000-0005-0000-0000-0000B93D0000}"/>
    <cellStyle name="Normal 2 3 2 2 3 2 4 4 3 2 2" xfId="31489" xr:uid="{00000000-0005-0000-0000-0000BA3D0000}"/>
    <cellStyle name="Normal 2 3 2 2 3 2 4 4 3 3" xfId="23343" xr:uid="{00000000-0005-0000-0000-0000BB3D0000}"/>
    <cellStyle name="Normal 2 3 2 2 3 2 4 4 4" xfId="9894" xr:uid="{00000000-0005-0000-0000-0000BC3D0000}"/>
    <cellStyle name="Normal 2 3 2 2 3 2 4 4 4 2" xfId="26190" xr:uid="{00000000-0005-0000-0000-0000BD3D0000}"/>
    <cellStyle name="Normal 2 3 2 2 3 2 4 4 5" xfId="18044" xr:uid="{00000000-0005-0000-0000-0000BE3D0000}"/>
    <cellStyle name="Normal 2 3 2 2 3 2 4 5" xfId="3134" xr:uid="{00000000-0005-0000-0000-0000BF3D0000}"/>
    <cellStyle name="Normal 2 3 2 2 3 2 4 5 2" xfId="11280" xr:uid="{00000000-0005-0000-0000-0000C03D0000}"/>
    <cellStyle name="Normal 2 3 2 2 3 2 4 5 2 2" xfId="27576" xr:uid="{00000000-0005-0000-0000-0000C13D0000}"/>
    <cellStyle name="Normal 2 3 2 2 3 2 4 5 3" xfId="19430" xr:uid="{00000000-0005-0000-0000-0000C23D0000}"/>
    <cellStyle name="Normal 2 3 2 2 3 2 4 6" xfId="5637" xr:uid="{00000000-0005-0000-0000-0000C33D0000}"/>
    <cellStyle name="Normal 2 3 2 2 3 2 4 6 2" xfId="13783" xr:uid="{00000000-0005-0000-0000-0000C43D0000}"/>
    <cellStyle name="Normal 2 3 2 2 3 2 4 6 2 2" xfId="30079" xr:uid="{00000000-0005-0000-0000-0000C53D0000}"/>
    <cellStyle name="Normal 2 3 2 2 3 2 4 6 3" xfId="21933" xr:uid="{00000000-0005-0000-0000-0000C63D0000}"/>
    <cellStyle name="Normal 2 3 2 2 3 2 4 7" xfId="8484" xr:uid="{00000000-0005-0000-0000-0000C73D0000}"/>
    <cellStyle name="Normal 2 3 2 2 3 2 4 7 2" xfId="24780" xr:uid="{00000000-0005-0000-0000-0000C83D0000}"/>
    <cellStyle name="Normal 2 3 2 2 3 2 4 8" xfId="16634" xr:uid="{00000000-0005-0000-0000-0000C93D0000}"/>
    <cellStyle name="Normal 2 3 2 2 3 2 5" xfId="427" xr:uid="{00000000-0005-0000-0000-0000CA3D0000}"/>
    <cellStyle name="Normal 2 3 2 2 3 2 5 2" xfId="1133" xr:uid="{00000000-0005-0000-0000-0000CB3D0000}"/>
    <cellStyle name="Normal 2 3 2 2 3 2 5 2 2" xfId="2543" xr:uid="{00000000-0005-0000-0000-0000CC3D0000}"/>
    <cellStyle name="Normal 2 3 2 2 3 2 5 2 2 2" xfId="5035" xr:uid="{00000000-0005-0000-0000-0000CD3D0000}"/>
    <cellStyle name="Normal 2 3 2 2 3 2 5 2 2 2 2" xfId="13181" xr:uid="{00000000-0005-0000-0000-0000CE3D0000}"/>
    <cellStyle name="Normal 2 3 2 2 3 2 5 2 2 2 2 2" xfId="29477" xr:uid="{00000000-0005-0000-0000-0000CF3D0000}"/>
    <cellStyle name="Normal 2 3 2 2 3 2 5 2 2 2 3" xfId="21331" xr:uid="{00000000-0005-0000-0000-0000D03D0000}"/>
    <cellStyle name="Normal 2 3 2 2 3 2 5 2 2 3" xfId="7842" xr:uid="{00000000-0005-0000-0000-0000D13D0000}"/>
    <cellStyle name="Normal 2 3 2 2 3 2 5 2 2 3 2" xfId="15988" xr:uid="{00000000-0005-0000-0000-0000D23D0000}"/>
    <cellStyle name="Normal 2 3 2 2 3 2 5 2 2 3 2 2" xfId="32284" xr:uid="{00000000-0005-0000-0000-0000D33D0000}"/>
    <cellStyle name="Normal 2 3 2 2 3 2 5 2 2 3 3" xfId="24138" xr:uid="{00000000-0005-0000-0000-0000D43D0000}"/>
    <cellStyle name="Normal 2 3 2 2 3 2 5 2 2 4" xfId="10689" xr:uid="{00000000-0005-0000-0000-0000D53D0000}"/>
    <cellStyle name="Normal 2 3 2 2 3 2 5 2 2 4 2" xfId="26985" xr:uid="{00000000-0005-0000-0000-0000D63D0000}"/>
    <cellStyle name="Normal 2 3 2 2 3 2 5 2 2 5" xfId="18839" xr:uid="{00000000-0005-0000-0000-0000D73D0000}"/>
    <cellStyle name="Normal 2 3 2 2 3 2 5 2 3" xfId="3817" xr:uid="{00000000-0005-0000-0000-0000D83D0000}"/>
    <cellStyle name="Normal 2 3 2 2 3 2 5 2 3 2" xfId="11963" xr:uid="{00000000-0005-0000-0000-0000D93D0000}"/>
    <cellStyle name="Normal 2 3 2 2 3 2 5 2 3 2 2" xfId="28259" xr:uid="{00000000-0005-0000-0000-0000DA3D0000}"/>
    <cellStyle name="Normal 2 3 2 2 3 2 5 2 3 3" xfId="20113" xr:uid="{00000000-0005-0000-0000-0000DB3D0000}"/>
    <cellStyle name="Normal 2 3 2 2 3 2 5 2 4" xfId="6432" xr:uid="{00000000-0005-0000-0000-0000DC3D0000}"/>
    <cellStyle name="Normal 2 3 2 2 3 2 5 2 4 2" xfId="14578" xr:uid="{00000000-0005-0000-0000-0000DD3D0000}"/>
    <cellStyle name="Normal 2 3 2 2 3 2 5 2 4 2 2" xfId="30874" xr:uid="{00000000-0005-0000-0000-0000DE3D0000}"/>
    <cellStyle name="Normal 2 3 2 2 3 2 5 2 4 3" xfId="22728" xr:uid="{00000000-0005-0000-0000-0000DF3D0000}"/>
    <cellStyle name="Normal 2 3 2 2 3 2 5 2 5" xfId="9279" xr:uid="{00000000-0005-0000-0000-0000E03D0000}"/>
    <cellStyle name="Normal 2 3 2 2 3 2 5 2 5 2" xfId="25575" xr:uid="{00000000-0005-0000-0000-0000E13D0000}"/>
    <cellStyle name="Normal 2 3 2 2 3 2 5 2 6" xfId="17429" xr:uid="{00000000-0005-0000-0000-0000E23D0000}"/>
    <cellStyle name="Normal 2 3 2 2 3 2 5 3" xfId="1838" xr:uid="{00000000-0005-0000-0000-0000E33D0000}"/>
    <cellStyle name="Normal 2 3 2 2 3 2 5 3 2" xfId="4426" xr:uid="{00000000-0005-0000-0000-0000E43D0000}"/>
    <cellStyle name="Normal 2 3 2 2 3 2 5 3 2 2" xfId="12572" xr:uid="{00000000-0005-0000-0000-0000E53D0000}"/>
    <cellStyle name="Normal 2 3 2 2 3 2 5 3 2 2 2" xfId="28868" xr:uid="{00000000-0005-0000-0000-0000E63D0000}"/>
    <cellStyle name="Normal 2 3 2 2 3 2 5 3 2 3" xfId="20722" xr:uid="{00000000-0005-0000-0000-0000E73D0000}"/>
    <cellStyle name="Normal 2 3 2 2 3 2 5 3 3" xfId="7137" xr:uid="{00000000-0005-0000-0000-0000E83D0000}"/>
    <cellStyle name="Normal 2 3 2 2 3 2 5 3 3 2" xfId="15283" xr:uid="{00000000-0005-0000-0000-0000E93D0000}"/>
    <cellStyle name="Normal 2 3 2 2 3 2 5 3 3 2 2" xfId="31579" xr:uid="{00000000-0005-0000-0000-0000EA3D0000}"/>
    <cellStyle name="Normal 2 3 2 2 3 2 5 3 3 3" xfId="23433" xr:uid="{00000000-0005-0000-0000-0000EB3D0000}"/>
    <cellStyle name="Normal 2 3 2 2 3 2 5 3 4" xfId="9984" xr:uid="{00000000-0005-0000-0000-0000EC3D0000}"/>
    <cellStyle name="Normal 2 3 2 2 3 2 5 3 4 2" xfId="26280" xr:uid="{00000000-0005-0000-0000-0000ED3D0000}"/>
    <cellStyle name="Normal 2 3 2 2 3 2 5 3 5" xfId="18134" xr:uid="{00000000-0005-0000-0000-0000EE3D0000}"/>
    <cellStyle name="Normal 2 3 2 2 3 2 5 4" xfId="3208" xr:uid="{00000000-0005-0000-0000-0000EF3D0000}"/>
    <cellStyle name="Normal 2 3 2 2 3 2 5 4 2" xfId="11354" xr:uid="{00000000-0005-0000-0000-0000F03D0000}"/>
    <cellStyle name="Normal 2 3 2 2 3 2 5 4 2 2" xfId="27650" xr:uid="{00000000-0005-0000-0000-0000F13D0000}"/>
    <cellStyle name="Normal 2 3 2 2 3 2 5 4 3" xfId="19504" xr:uid="{00000000-0005-0000-0000-0000F23D0000}"/>
    <cellStyle name="Normal 2 3 2 2 3 2 5 5" xfId="5727" xr:uid="{00000000-0005-0000-0000-0000F33D0000}"/>
    <cellStyle name="Normal 2 3 2 2 3 2 5 5 2" xfId="13873" xr:uid="{00000000-0005-0000-0000-0000F43D0000}"/>
    <cellStyle name="Normal 2 3 2 2 3 2 5 5 2 2" xfId="30169" xr:uid="{00000000-0005-0000-0000-0000F53D0000}"/>
    <cellStyle name="Normal 2 3 2 2 3 2 5 5 3" xfId="22023" xr:uid="{00000000-0005-0000-0000-0000F63D0000}"/>
    <cellStyle name="Normal 2 3 2 2 3 2 5 6" xfId="8574" xr:uid="{00000000-0005-0000-0000-0000F73D0000}"/>
    <cellStyle name="Normal 2 3 2 2 3 2 5 6 2" xfId="24870" xr:uid="{00000000-0005-0000-0000-0000F83D0000}"/>
    <cellStyle name="Normal 2 3 2 2 3 2 5 7" xfId="16724" xr:uid="{00000000-0005-0000-0000-0000F93D0000}"/>
    <cellStyle name="Normal 2 3 2 2 3 2 6" xfId="789" xr:uid="{00000000-0005-0000-0000-0000FA3D0000}"/>
    <cellStyle name="Normal 2 3 2 2 3 2 6 2" xfId="2199" xr:uid="{00000000-0005-0000-0000-0000FB3D0000}"/>
    <cellStyle name="Normal 2 3 2 2 3 2 6 2 2" xfId="4739" xr:uid="{00000000-0005-0000-0000-0000FC3D0000}"/>
    <cellStyle name="Normal 2 3 2 2 3 2 6 2 2 2" xfId="12885" xr:uid="{00000000-0005-0000-0000-0000FD3D0000}"/>
    <cellStyle name="Normal 2 3 2 2 3 2 6 2 2 2 2" xfId="29181" xr:uid="{00000000-0005-0000-0000-0000FE3D0000}"/>
    <cellStyle name="Normal 2 3 2 2 3 2 6 2 2 3" xfId="21035" xr:uid="{00000000-0005-0000-0000-0000FF3D0000}"/>
    <cellStyle name="Normal 2 3 2 2 3 2 6 2 3" xfId="7498" xr:uid="{00000000-0005-0000-0000-0000003E0000}"/>
    <cellStyle name="Normal 2 3 2 2 3 2 6 2 3 2" xfId="15644" xr:uid="{00000000-0005-0000-0000-0000013E0000}"/>
    <cellStyle name="Normal 2 3 2 2 3 2 6 2 3 2 2" xfId="31940" xr:uid="{00000000-0005-0000-0000-0000023E0000}"/>
    <cellStyle name="Normal 2 3 2 2 3 2 6 2 3 3" xfId="23794" xr:uid="{00000000-0005-0000-0000-0000033E0000}"/>
    <cellStyle name="Normal 2 3 2 2 3 2 6 2 4" xfId="10345" xr:uid="{00000000-0005-0000-0000-0000043E0000}"/>
    <cellStyle name="Normal 2 3 2 2 3 2 6 2 4 2" xfId="26641" xr:uid="{00000000-0005-0000-0000-0000053E0000}"/>
    <cellStyle name="Normal 2 3 2 2 3 2 6 2 5" xfId="18495" xr:uid="{00000000-0005-0000-0000-0000063E0000}"/>
    <cellStyle name="Normal 2 3 2 2 3 2 6 3" xfId="3521" xr:uid="{00000000-0005-0000-0000-0000073E0000}"/>
    <cellStyle name="Normal 2 3 2 2 3 2 6 3 2" xfId="11667" xr:uid="{00000000-0005-0000-0000-0000083E0000}"/>
    <cellStyle name="Normal 2 3 2 2 3 2 6 3 2 2" xfId="27963" xr:uid="{00000000-0005-0000-0000-0000093E0000}"/>
    <cellStyle name="Normal 2 3 2 2 3 2 6 3 3" xfId="19817" xr:uid="{00000000-0005-0000-0000-00000A3E0000}"/>
    <cellStyle name="Normal 2 3 2 2 3 2 6 4" xfId="6088" xr:uid="{00000000-0005-0000-0000-00000B3E0000}"/>
    <cellStyle name="Normal 2 3 2 2 3 2 6 4 2" xfId="14234" xr:uid="{00000000-0005-0000-0000-00000C3E0000}"/>
    <cellStyle name="Normal 2 3 2 2 3 2 6 4 2 2" xfId="30530" xr:uid="{00000000-0005-0000-0000-00000D3E0000}"/>
    <cellStyle name="Normal 2 3 2 2 3 2 6 4 3" xfId="22384" xr:uid="{00000000-0005-0000-0000-00000E3E0000}"/>
    <cellStyle name="Normal 2 3 2 2 3 2 6 5" xfId="8935" xr:uid="{00000000-0005-0000-0000-00000F3E0000}"/>
    <cellStyle name="Normal 2 3 2 2 3 2 6 5 2" xfId="25231" xr:uid="{00000000-0005-0000-0000-0000103E0000}"/>
    <cellStyle name="Normal 2 3 2 2 3 2 6 6" xfId="17085" xr:uid="{00000000-0005-0000-0000-0000113E0000}"/>
    <cellStyle name="Normal 2 3 2 2 3 2 7" xfId="1494" xr:uid="{00000000-0005-0000-0000-0000123E0000}"/>
    <cellStyle name="Normal 2 3 2 2 3 2 7 2" xfId="4130" xr:uid="{00000000-0005-0000-0000-0000133E0000}"/>
    <cellStyle name="Normal 2 3 2 2 3 2 7 2 2" xfId="12276" xr:uid="{00000000-0005-0000-0000-0000143E0000}"/>
    <cellStyle name="Normal 2 3 2 2 3 2 7 2 2 2" xfId="28572" xr:uid="{00000000-0005-0000-0000-0000153E0000}"/>
    <cellStyle name="Normal 2 3 2 2 3 2 7 2 3" xfId="20426" xr:uid="{00000000-0005-0000-0000-0000163E0000}"/>
    <cellStyle name="Normal 2 3 2 2 3 2 7 3" xfId="6793" xr:uid="{00000000-0005-0000-0000-0000173E0000}"/>
    <cellStyle name="Normal 2 3 2 2 3 2 7 3 2" xfId="14939" xr:uid="{00000000-0005-0000-0000-0000183E0000}"/>
    <cellStyle name="Normal 2 3 2 2 3 2 7 3 2 2" xfId="31235" xr:uid="{00000000-0005-0000-0000-0000193E0000}"/>
    <cellStyle name="Normal 2 3 2 2 3 2 7 3 3" xfId="23089" xr:uid="{00000000-0005-0000-0000-00001A3E0000}"/>
    <cellStyle name="Normal 2 3 2 2 3 2 7 4" xfId="9640" xr:uid="{00000000-0005-0000-0000-00001B3E0000}"/>
    <cellStyle name="Normal 2 3 2 2 3 2 7 4 2" xfId="25936" xr:uid="{00000000-0005-0000-0000-00001C3E0000}"/>
    <cellStyle name="Normal 2 3 2 2 3 2 7 5" xfId="17790" xr:uid="{00000000-0005-0000-0000-00001D3E0000}"/>
    <cellStyle name="Normal 2 3 2 2 3 2 8" xfId="2912" xr:uid="{00000000-0005-0000-0000-00001E3E0000}"/>
    <cellStyle name="Normal 2 3 2 2 3 2 8 2" xfId="11058" xr:uid="{00000000-0005-0000-0000-00001F3E0000}"/>
    <cellStyle name="Normal 2 3 2 2 3 2 8 2 2" xfId="27354" xr:uid="{00000000-0005-0000-0000-0000203E0000}"/>
    <cellStyle name="Normal 2 3 2 2 3 2 8 3" xfId="19208" xr:uid="{00000000-0005-0000-0000-0000213E0000}"/>
    <cellStyle name="Normal 2 3 2 2 3 2 9" xfId="5383" xr:uid="{00000000-0005-0000-0000-0000223E0000}"/>
    <cellStyle name="Normal 2 3 2 2 3 2 9 2" xfId="13529" xr:uid="{00000000-0005-0000-0000-0000233E0000}"/>
    <cellStyle name="Normal 2 3 2 2 3 2 9 2 2" xfId="29825" xr:uid="{00000000-0005-0000-0000-0000243E0000}"/>
    <cellStyle name="Normal 2 3 2 2 3 2 9 3" xfId="21679" xr:uid="{00000000-0005-0000-0000-0000253E0000}"/>
    <cellStyle name="Normal 2 3 2 2 3 3" xfId="129" xr:uid="{00000000-0005-0000-0000-0000263E0000}"/>
    <cellStyle name="Normal 2 3 2 2 3 3 2" xfId="473" xr:uid="{00000000-0005-0000-0000-0000273E0000}"/>
    <cellStyle name="Normal 2 3 2 2 3 3 2 2" xfId="1179" xr:uid="{00000000-0005-0000-0000-0000283E0000}"/>
    <cellStyle name="Normal 2 3 2 2 3 3 2 2 2" xfId="2589" xr:uid="{00000000-0005-0000-0000-0000293E0000}"/>
    <cellStyle name="Normal 2 3 2 2 3 3 2 2 2 2" xfId="5073" xr:uid="{00000000-0005-0000-0000-00002A3E0000}"/>
    <cellStyle name="Normal 2 3 2 2 3 3 2 2 2 2 2" xfId="13219" xr:uid="{00000000-0005-0000-0000-00002B3E0000}"/>
    <cellStyle name="Normal 2 3 2 2 3 3 2 2 2 2 2 2" xfId="29515" xr:uid="{00000000-0005-0000-0000-00002C3E0000}"/>
    <cellStyle name="Normal 2 3 2 2 3 3 2 2 2 2 3" xfId="21369" xr:uid="{00000000-0005-0000-0000-00002D3E0000}"/>
    <cellStyle name="Normal 2 3 2 2 3 3 2 2 2 3" xfId="7888" xr:uid="{00000000-0005-0000-0000-00002E3E0000}"/>
    <cellStyle name="Normal 2 3 2 2 3 3 2 2 2 3 2" xfId="16034" xr:uid="{00000000-0005-0000-0000-00002F3E0000}"/>
    <cellStyle name="Normal 2 3 2 2 3 3 2 2 2 3 2 2" xfId="32330" xr:uid="{00000000-0005-0000-0000-0000303E0000}"/>
    <cellStyle name="Normal 2 3 2 2 3 3 2 2 2 3 3" xfId="24184" xr:uid="{00000000-0005-0000-0000-0000313E0000}"/>
    <cellStyle name="Normal 2 3 2 2 3 3 2 2 2 4" xfId="10735" xr:uid="{00000000-0005-0000-0000-0000323E0000}"/>
    <cellStyle name="Normal 2 3 2 2 3 3 2 2 2 4 2" xfId="27031" xr:uid="{00000000-0005-0000-0000-0000333E0000}"/>
    <cellStyle name="Normal 2 3 2 2 3 3 2 2 2 5" xfId="18885" xr:uid="{00000000-0005-0000-0000-0000343E0000}"/>
    <cellStyle name="Normal 2 3 2 2 3 3 2 2 3" xfId="3855" xr:uid="{00000000-0005-0000-0000-0000353E0000}"/>
    <cellStyle name="Normal 2 3 2 2 3 3 2 2 3 2" xfId="12001" xr:uid="{00000000-0005-0000-0000-0000363E0000}"/>
    <cellStyle name="Normal 2 3 2 2 3 3 2 2 3 2 2" xfId="28297" xr:uid="{00000000-0005-0000-0000-0000373E0000}"/>
    <cellStyle name="Normal 2 3 2 2 3 3 2 2 3 3" xfId="20151" xr:uid="{00000000-0005-0000-0000-0000383E0000}"/>
    <cellStyle name="Normal 2 3 2 2 3 3 2 2 4" xfId="6478" xr:uid="{00000000-0005-0000-0000-0000393E0000}"/>
    <cellStyle name="Normal 2 3 2 2 3 3 2 2 4 2" xfId="14624" xr:uid="{00000000-0005-0000-0000-00003A3E0000}"/>
    <cellStyle name="Normal 2 3 2 2 3 3 2 2 4 2 2" xfId="30920" xr:uid="{00000000-0005-0000-0000-00003B3E0000}"/>
    <cellStyle name="Normal 2 3 2 2 3 3 2 2 4 3" xfId="22774" xr:uid="{00000000-0005-0000-0000-00003C3E0000}"/>
    <cellStyle name="Normal 2 3 2 2 3 3 2 2 5" xfId="9325" xr:uid="{00000000-0005-0000-0000-00003D3E0000}"/>
    <cellStyle name="Normal 2 3 2 2 3 3 2 2 5 2" xfId="25621" xr:uid="{00000000-0005-0000-0000-00003E3E0000}"/>
    <cellStyle name="Normal 2 3 2 2 3 3 2 2 6" xfId="17475" xr:uid="{00000000-0005-0000-0000-00003F3E0000}"/>
    <cellStyle name="Normal 2 3 2 2 3 3 2 3" xfId="1884" xr:uid="{00000000-0005-0000-0000-0000403E0000}"/>
    <cellStyle name="Normal 2 3 2 2 3 3 2 3 2" xfId="4464" xr:uid="{00000000-0005-0000-0000-0000413E0000}"/>
    <cellStyle name="Normal 2 3 2 2 3 3 2 3 2 2" xfId="12610" xr:uid="{00000000-0005-0000-0000-0000423E0000}"/>
    <cellStyle name="Normal 2 3 2 2 3 3 2 3 2 2 2" xfId="28906" xr:uid="{00000000-0005-0000-0000-0000433E0000}"/>
    <cellStyle name="Normal 2 3 2 2 3 3 2 3 2 3" xfId="20760" xr:uid="{00000000-0005-0000-0000-0000443E0000}"/>
    <cellStyle name="Normal 2 3 2 2 3 3 2 3 3" xfId="7183" xr:uid="{00000000-0005-0000-0000-0000453E0000}"/>
    <cellStyle name="Normal 2 3 2 2 3 3 2 3 3 2" xfId="15329" xr:uid="{00000000-0005-0000-0000-0000463E0000}"/>
    <cellStyle name="Normal 2 3 2 2 3 3 2 3 3 2 2" xfId="31625" xr:uid="{00000000-0005-0000-0000-0000473E0000}"/>
    <cellStyle name="Normal 2 3 2 2 3 3 2 3 3 3" xfId="23479" xr:uid="{00000000-0005-0000-0000-0000483E0000}"/>
    <cellStyle name="Normal 2 3 2 2 3 3 2 3 4" xfId="10030" xr:uid="{00000000-0005-0000-0000-0000493E0000}"/>
    <cellStyle name="Normal 2 3 2 2 3 3 2 3 4 2" xfId="26326" xr:uid="{00000000-0005-0000-0000-00004A3E0000}"/>
    <cellStyle name="Normal 2 3 2 2 3 3 2 3 5" xfId="18180" xr:uid="{00000000-0005-0000-0000-00004B3E0000}"/>
    <cellStyle name="Normal 2 3 2 2 3 3 2 4" xfId="3246" xr:uid="{00000000-0005-0000-0000-00004C3E0000}"/>
    <cellStyle name="Normal 2 3 2 2 3 3 2 4 2" xfId="11392" xr:uid="{00000000-0005-0000-0000-00004D3E0000}"/>
    <cellStyle name="Normal 2 3 2 2 3 3 2 4 2 2" xfId="27688" xr:uid="{00000000-0005-0000-0000-00004E3E0000}"/>
    <cellStyle name="Normal 2 3 2 2 3 3 2 4 3" xfId="19542" xr:uid="{00000000-0005-0000-0000-00004F3E0000}"/>
    <cellStyle name="Normal 2 3 2 2 3 3 2 5" xfId="5773" xr:uid="{00000000-0005-0000-0000-0000503E0000}"/>
    <cellStyle name="Normal 2 3 2 2 3 3 2 5 2" xfId="13919" xr:uid="{00000000-0005-0000-0000-0000513E0000}"/>
    <cellStyle name="Normal 2 3 2 2 3 3 2 5 2 2" xfId="30215" xr:uid="{00000000-0005-0000-0000-0000523E0000}"/>
    <cellStyle name="Normal 2 3 2 2 3 3 2 5 3" xfId="22069" xr:uid="{00000000-0005-0000-0000-0000533E0000}"/>
    <cellStyle name="Normal 2 3 2 2 3 3 2 6" xfId="8620" xr:uid="{00000000-0005-0000-0000-0000543E0000}"/>
    <cellStyle name="Normal 2 3 2 2 3 3 2 6 2" xfId="24916" xr:uid="{00000000-0005-0000-0000-0000553E0000}"/>
    <cellStyle name="Normal 2 3 2 2 3 3 2 7" xfId="16770" xr:uid="{00000000-0005-0000-0000-0000563E0000}"/>
    <cellStyle name="Normal 2 3 2 2 3 3 3" xfId="835" xr:uid="{00000000-0005-0000-0000-0000573E0000}"/>
    <cellStyle name="Normal 2 3 2 2 3 3 3 2" xfId="2245" xr:uid="{00000000-0005-0000-0000-0000583E0000}"/>
    <cellStyle name="Normal 2 3 2 2 3 3 3 2 2" xfId="4777" xr:uid="{00000000-0005-0000-0000-0000593E0000}"/>
    <cellStyle name="Normal 2 3 2 2 3 3 3 2 2 2" xfId="12923" xr:uid="{00000000-0005-0000-0000-00005A3E0000}"/>
    <cellStyle name="Normal 2 3 2 2 3 3 3 2 2 2 2" xfId="29219" xr:uid="{00000000-0005-0000-0000-00005B3E0000}"/>
    <cellStyle name="Normal 2 3 2 2 3 3 3 2 2 3" xfId="21073" xr:uid="{00000000-0005-0000-0000-00005C3E0000}"/>
    <cellStyle name="Normal 2 3 2 2 3 3 3 2 3" xfId="7544" xr:uid="{00000000-0005-0000-0000-00005D3E0000}"/>
    <cellStyle name="Normal 2 3 2 2 3 3 3 2 3 2" xfId="15690" xr:uid="{00000000-0005-0000-0000-00005E3E0000}"/>
    <cellStyle name="Normal 2 3 2 2 3 3 3 2 3 2 2" xfId="31986" xr:uid="{00000000-0005-0000-0000-00005F3E0000}"/>
    <cellStyle name="Normal 2 3 2 2 3 3 3 2 3 3" xfId="23840" xr:uid="{00000000-0005-0000-0000-0000603E0000}"/>
    <cellStyle name="Normal 2 3 2 2 3 3 3 2 4" xfId="10391" xr:uid="{00000000-0005-0000-0000-0000613E0000}"/>
    <cellStyle name="Normal 2 3 2 2 3 3 3 2 4 2" xfId="26687" xr:uid="{00000000-0005-0000-0000-0000623E0000}"/>
    <cellStyle name="Normal 2 3 2 2 3 3 3 2 5" xfId="18541" xr:uid="{00000000-0005-0000-0000-0000633E0000}"/>
    <cellStyle name="Normal 2 3 2 2 3 3 3 3" xfId="3559" xr:uid="{00000000-0005-0000-0000-0000643E0000}"/>
    <cellStyle name="Normal 2 3 2 2 3 3 3 3 2" xfId="11705" xr:uid="{00000000-0005-0000-0000-0000653E0000}"/>
    <cellStyle name="Normal 2 3 2 2 3 3 3 3 2 2" xfId="28001" xr:uid="{00000000-0005-0000-0000-0000663E0000}"/>
    <cellStyle name="Normal 2 3 2 2 3 3 3 3 3" xfId="19855" xr:uid="{00000000-0005-0000-0000-0000673E0000}"/>
    <cellStyle name="Normal 2 3 2 2 3 3 3 4" xfId="6134" xr:uid="{00000000-0005-0000-0000-0000683E0000}"/>
    <cellStyle name="Normal 2 3 2 2 3 3 3 4 2" xfId="14280" xr:uid="{00000000-0005-0000-0000-0000693E0000}"/>
    <cellStyle name="Normal 2 3 2 2 3 3 3 4 2 2" xfId="30576" xr:uid="{00000000-0005-0000-0000-00006A3E0000}"/>
    <cellStyle name="Normal 2 3 2 2 3 3 3 4 3" xfId="22430" xr:uid="{00000000-0005-0000-0000-00006B3E0000}"/>
    <cellStyle name="Normal 2 3 2 2 3 3 3 5" xfId="8981" xr:uid="{00000000-0005-0000-0000-00006C3E0000}"/>
    <cellStyle name="Normal 2 3 2 2 3 3 3 5 2" xfId="25277" xr:uid="{00000000-0005-0000-0000-00006D3E0000}"/>
    <cellStyle name="Normal 2 3 2 2 3 3 3 6" xfId="17131" xr:uid="{00000000-0005-0000-0000-00006E3E0000}"/>
    <cellStyle name="Normal 2 3 2 2 3 3 4" xfId="1540" xr:uid="{00000000-0005-0000-0000-00006F3E0000}"/>
    <cellStyle name="Normal 2 3 2 2 3 3 4 2" xfId="4168" xr:uid="{00000000-0005-0000-0000-0000703E0000}"/>
    <cellStyle name="Normal 2 3 2 2 3 3 4 2 2" xfId="12314" xr:uid="{00000000-0005-0000-0000-0000713E0000}"/>
    <cellStyle name="Normal 2 3 2 2 3 3 4 2 2 2" xfId="28610" xr:uid="{00000000-0005-0000-0000-0000723E0000}"/>
    <cellStyle name="Normal 2 3 2 2 3 3 4 2 3" xfId="20464" xr:uid="{00000000-0005-0000-0000-0000733E0000}"/>
    <cellStyle name="Normal 2 3 2 2 3 3 4 3" xfId="6839" xr:uid="{00000000-0005-0000-0000-0000743E0000}"/>
    <cellStyle name="Normal 2 3 2 2 3 3 4 3 2" xfId="14985" xr:uid="{00000000-0005-0000-0000-0000753E0000}"/>
    <cellStyle name="Normal 2 3 2 2 3 3 4 3 2 2" xfId="31281" xr:uid="{00000000-0005-0000-0000-0000763E0000}"/>
    <cellStyle name="Normal 2 3 2 2 3 3 4 3 3" xfId="23135" xr:uid="{00000000-0005-0000-0000-0000773E0000}"/>
    <cellStyle name="Normal 2 3 2 2 3 3 4 4" xfId="9686" xr:uid="{00000000-0005-0000-0000-0000783E0000}"/>
    <cellStyle name="Normal 2 3 2 2 3 3 4 4 2" xfId="25982" xr:uid="{00000000-0005-0000-0000-0000793E0000}"/>
    <cellStyle name="Normal 2 3 2 2 3 3 4 5" xfId="17836" xr:uid="{00000000-0005-0000-0000-00007A3E0000}"/>
    <cellStyle name="Normal 2 3 2 2 3 3 5" xfId="2950" xr:uid="{00000000-0005-0000-0000-00007B3E0000}"/>
    <cellStyle name="Normal 2 3 2 2 3 3 5 2" xfId="11096" xr:uid="{00000000-0005-0000-0000-00007C3E0000}"/>
    <cellStyle name="Normal 2 3 2 2 3 3 5 2 2" xfId="27392" xr:uid="{00000000-0005-0000-0000-00007D3E0000}"/>
    <cellStyle name="Normal 2 3 2 2 3 3 5 3" xfId="19246" xr:uid="{00000000-0005-0000-0000-00007E3E0000}"/>
    <cellStyle name="Normal 2 3 2 2 3 3 6" xfId="5429" xr:uid="{00000000-0005-0000-0000-00007F3E0000}"/>
    <cellStyle name="Normal 2 3 2 2 3 3 6 2" xfId="13575" xr:uid="{00000000-0005-0000-0000-0000803E0000}"/>
    <cellStyle name="Normal 2 3 2 2 3 3 6 2 2" xfId="29871" xr:uid="{00000000-0005-0000-0000-0000813E0000}"/>
    <cellStyle name="Normal 2 3 2 2 3 3 6 3" xfId="21725" xr:uid="{00000000-0005-0000-0000-0000823E0000}"/>
    <cellStyle name="Normal 2 3 2 2 3 3 7" xfId="8276" xr:uid="{00000000-0005-0000-0000-0000833E0000}"/>
    <cellStyle name="Normal 2 3 2 2 3 3 7 2" xfId="24572" xr:uid="{00000000-0005-0000-0000-0000843E0000}"/>
    <cellStyle name="Normal 2 3 2 2 3 3 8" xfId="16426" xr:uid="{00000000-0005-0000-0000-0000853E0000}"/>
    <cellStyle name="Normal 2 3 2 2 3 4" xfId="213" xr:uid="{00000000-0005-0000-0000-0000863E0000}"/>
    <cellStyle name="Normal 2 3 2 2 3 4 2" xfId="557" xr:uid="{00000000-0005-0000-0000-0000873E0000}"/>
    <cellStyle name="Normal 2 3 2 2 3 4 2 2" xfId="1263" xr:uid="{00000000-0005-0000-0000-0000883E0000}"/>
    <cellStyle name="Normal 2 3 2 2 3 4 2 2 2" xfId="2673" xr:uid="{00000000-0005-0000-0000-0000893E0000}"/>
    <cellStyle name="Normal 2 3 2 2 3 4 2 2 2 2" xfId="5147" xr:uid="{00000000-0005-0000-0000-00008A3E0000}"/>
    <cellStyle name="Normal 2 3 2 2 3 4 2 2 2 2 2" xfId="13293" xr:uid="{00000000-0005-0000-0000-00008B3E0000}"/>
    <cellStyle name="Normal 2 3 2 2 3 4 2 2 2 2 2 2" xfId="29589" xr:uid="{00000000-0005-0000-0000-00008C3E0000}"/>
    <cellStyle name="Normal 2 3 2 2 3 4 2 2 2 2 3" xfId="21443" xr:uid="{00000000-0005-0000-0000-00008D3E0000}"/>
    <cellStyle name="Normal 2 3 2 2 3 4 2 2 2 3" xfId="7972" xr:uid="{00000000-0005-0000-0000-00008E3E0000}"/>
    <cellStyle name="Normal 2 3 2 2 3 4 2 2 2 3 2" xfId="16118" xr:uid="{00000000-0005-0000-0000-00008F3E0000}"/>
    <cellStyle name="Normal 2 3 2 2 3 4 2 2 2 3 2 2" xfId="32414" xr:uid="{00000000-0005-0000-0000-0000903E0000}"/>
    <cellStyle name="Normal 2 3 2 2 3 4 2 2 2 3 3" xfId="24268" xr:uid="{00000000-0005-0000-0000-0000913E0000}"/>
    <cellStyle name="Normal 2 3 2 2 3 4 2 2 2 4" xfId="10819" xr:uid="{00000000-0005-0000-0000-0000923E0000}"/>
    <cellStyle name="Normal 2 3 2 2 3 4 2 2 2 4 2" xfId="27115" xr:uid="{00000000-0005-0000-0000-0000933E0000}"/>
    <cellStyle name="Normal 2 3 2 2 3 4 2 2 2 5" xfId="18969" xr:uid="{00000000-0005-0000-0000-0000943E0000}"/>
    <cellStyle name="Normal 2 3 2 2 3 4 2 2 3" xfId="3929" xr:uid="{00000000-0005-0000-0000-0000953E0000}"/>
    <cellStyle name="Normal 2 3 2 2 3 4 2 2 3 2" xfId="12075" xr:uid="{00000000-0005-0000-0000-0000963E0000}"/>
    <cellStyle name="Normal 2 3 2 2 3 4 2 2 3 2 2" xfId="28371" xr:uid="{00000000-0005-0000-0000-0000973E0000}"/>
    <cellStyle name="Normal 2 3 2 2 3 4 2 2 3 3" xfId="20225" xr:uid="{00000000-0005-0000-0000-0000983E0000}"/>
    <cellStyle name="Normal 2 3 2 2 3 4 2 2 4" xfId="6562" xr:uid="{00000000-0005-0000-0000-0000993E0000}"/>
    <cellStyle name="Normal 2 3 2 2 3 4 2 2 4 2" xfId="14708" xr:uid="{00000000-0005-0000-0000-00009A3E0000}"/>
    <cellStyle name="Normal 2 3 2 2 3 4 2 2 4 2 2" xfId="31004" xr:uid="{00000000-0005-0000-0000-00009B3E0000}"/>
    <cellStyle name="Normal 2 3 2 2 3 4 2 2 4 3" xfId="22858" xr:uid="{00000000-0005-0000-0000-00009C3E0000}"/>
    <cellStyle name="Normal 2 3 2 2 3 4 2 2 5" xfId="9409" xr:uid="{00000000-0005-0000-0000-00009D3E0000}"/>
    <cellStyle name="Normal 2 3 2 2 3 4 2 2 5 2" xfId="25705" xr:uid="{00000000-0005-0000-0000-00009E3E0000}"/>
    <cellStyle name="Normal 2 3 2 2 3 4 2 2 6" xfId="17559" xr:uid="{00000000-0005-0000-0000-00009F3E0000}"/>
    <cellStyle name="Normal 2 3 2 2 3 4 2 3" xfId="1968" xr:uid="{00000000-0005-0000-0000-0000A03E0000}"/>
    <cellStyle name="Normal 2 3 2 2 3 4 2 3 2" xfId="4538" xr:uid="{00000000-0005-0000-0000-0000A13E0000}"/>
    <cellStyle name="Normal 2 3 2 2 3 4 2 3 2 2" xfId="12684" xr:uid="{00000000-0005-0000-0000-0000A23E0000}"/>
    <cellStyle name="Normal 2 3 2 2 3 4 2 3 2 2 2" xfId="28980" xr:uid="{00000000-0005-0000-0000-0000A33E0000}"/>
    <cellStyle name="Normal 2 3 2 2 3 4 2 3 2 3" xfId="20834" xr:uid="{00000000-0005-0000-0000-0000A43E0000}"/>
    <cellStyle name="Normal 2 3 2 2 3 4 2 3 3" xfId="7267" xr:uid="{00000000-0005-0000-0000-0000A53E0000}"/>
    <cellStyle name="Normal 2 3 2 2 3 4 2 3 3 2" xfId="15413" xr:uid="{00000000-0005-0000-0000-0000A63E0000}"/>
    <cellStyle name="Normal 2 3 2 2 3 4 2 3 3 2 2" xfId="31709" xr:uid="{00000000-0005-0000-0000-0000A73E0000}"/>
    <cellStyle name="Normal 2 3 2 2 3 4 2 3 3 3" xfId="23563" xr:uid="{00000000-0005-0000-0000-0000A83E0000}"/>
    <cellStyle name="Normal 2 3 2 2 3 4 2 3 4" xfId="10114" xr:uid="{00000000-0005-0000-0000-0000A93E0000}"/>
    <cellStyle name="Normal 2 3 2 2 3 4 2 3 4 2" xfId="26410" xr:uid="{00000000-0005-0000-0000-0000AA3E0000}"/>
    <cellStyle name="Normal 2 3 2 2 3 4 2 3 5" xfId="18264" xr:uid="{00000000-0005-0000-0000-0000AB3E0000}"/>
    <cellStyle name="Normal 2 3 2 2 3 4 2 4" xfId="3320" xr:uid="{00000000-0005-0000-0000-0000AC3E0000}"/>
    <cellStyle name="Normal 2 3 2 2 3 4 2 4 2" xfId="11466" xr:uid="{00000000-0005-0000-0000-0000AD3E0000}"/>
    <cellStyle name="Normal 2 3 2 2 3 4 2 4 2 2" xfId="27762" xr:uid="{00000000-0005-0000-0000-0000AE3E0000}"/>
    <cellStyle name="Normal 2 3 2 2 3 4 2 4 3" xfId="19616" xr:uid="{00000000-0005-0000-0000-0000AF3E0000}"/>
    <cellStyle name="Normal 2 3 2 2 3 4 2 5" xfId="5857" xr:uid="{00000000-0005-0000-0000-0000B03E0000}"/>
    <cellStyle name="Normal 2 3 2 2 3 4 2 5 2" xfId="14003" xr:uid="{00000000-0005-0000-0000-0000B13E0000}"/>
    <cellStyle name="Normal 2 3 2 2 3 4 2 5 2 2" xfId="30299" xr:uid="{00000000-0005-0000-0000-0000B23E0000}"/>
    <cellStyle name="Normal 2 3 2 2 3 4 2 5 3" xfId="22153" xr:uid="{00000000-0005-0000-0000-0000B33E0000}"/>
    <cellStyle name="Normal 2 3 2 2 3 4 2 6" xfId="8704" xr:uid="{00000000-0005-0000-0000-0000B43E0000}"/>
    <cellStyle name="Normal 2 3 2 2 3 4 2 6 2" xfId="25000" xr:uid="{00000000-0005-0000-0000-0000B53E0000}"/>
    <cellStyle name="Normal 2 3 2 2 3 4 2 7" xfId="16854" xr:uid="{00000000-0005-0000-0000-0000B63E0000}"/>
    <cellStyle name="Normal 2 3 2 2 3 4 3" xfId="919" xr:uid="{00000000-0005-0000-0000-0000B73E0000}"/>
    <cellStyle name="Normal 2 3 2 2 3 4 3 2" xfId="2329" xr:uid="{00000000-0005-0000-0000-0000B83E0000}"/>
    <cellStyle name="Normal 2 3 2 2 3 4 3 2 2" xfId="4851" xr:uid="{00000000-0005-0000-0000-0000B93E0000}"/>
    <cellStyle name="Normal 2 3 2 2 3 4 3 2 2 2" xfId="12997" xr:uid="{00000000-0005-0000-0000-0000BA3E0000}"/>
    <cellStyle name="Normal 2 3 2 2 3 4 3 2 2 2 2" xfId="29293" xr:uid="{00000000-0005-0000-0000-0000BB3E0000}"/>
    <cellStyle name="Normal 2 3 2 2 3 4 3 2 2 3" xfId="21147" xr:uid="{00000000-0005-0000-0000-0000BC3E0000}"/>
    <cellStyle name="Normal 2 3 2 2 3 4 3 2 3" xfId="7628" xr:uid="{00000000-0005-0000-0000-0000BD3E0000}"/>
    <cellStyle name="Normal 2 3 2 2 3 4 3 2 3 2" xfId="15774" xr:uid="{00000000-0005-0000-0000-0000BE3E0000}"/>
    <cellStyle name="Normal 2 3 2 2 3 4 3 2 3 2 2" xfId="32070" xr:uid="{00000000-0005-0000-0000-0000BF3E0000}"/>
    <cellStyle name="Normal 2 3 2 2 3 4 3 2 3 3" xfId="23924" xr:uid="{00000000-0005-0000-0000-0000C03E0000}"/>
    <cellStyle name="Normal 2 3 2 2 3 4 3 2 4" xfId="10475" xr:uid="{00000000-0005-0000-0000-0000C13E0000}"/>
    <cellStyle name="Normal 2 3 2 2 3 4 3 2 4 2" xfId="26771" xr:uid="{00000000-0005-0000-0000-0000C23E0000}"/>
    <cellStyle name="Normal 2 3 2 2 3 4 3 2 5" xfId="18625" xr:uid="{00000000-0005-0000-0000-0000C33E0000}"/>
    <cellStyle name="Normal 2 3 2 2 3 4 3 3" xfId="3633" xr:uid="{00000000-0005-0000-0000-0000C43E0000}"/>
    <cellStyle name="Normal 2 3 2 2 3 4 3 3 2" xfId="11779" xr:uid="{00000000-0005-0000-0000-0000C53E0000}"/>
    <cellStyle name="Normal 2 3 2 2 3 4 3 3 2 2" xfId="28075" xr:uid="{00000000-0005-0000-0000-0000C63E0000}"/>
    <cellStyle name="Normal 2 3 2 2 3 4 3 3 3" xfId="19929" xr:uid="{00000000-0005-0000-0000-0000C73E0000}"/>
    <cellStyle name="Normal 2 3 2 2 3 4 3 4" xfId="6218" xr:uid="{00000000-0005-0000-0000-0000C83E0000}"/>
    <cellStyle name="Normal 2 3 2 2 3 4 3 4 2" xfId="14364" xr:uid="{00000000-0005-0000-0000-0000C93E0000}"/>
    <cellStyle name="Normal 2 3 2 2 3 4 3 4 2 2" xfId="30660" xr:uid="{00000000-0005-0000-0000-0000CA3E0000}"/>
    <cellStyle name="Normal 2 3 2 2 3 4 3 4 3" xfId="22514" xr:uid="{00000000-0005-0000-0000-0000CB3E0000}"/>
    <cellStyle name="Normal 2 3 2 2 3 4 3 5" xfId="9065" xr:uid="{00000000-0005-0000-0000-0000CC3E0000}"/>
    <cellStyle name="Normal 2 3 2 2 3 4 3 5 2" xfId="25361" xr:uid="{00000000-0005-0000-0000-0000CD3E0000}"/>
    <cellStyle name="Normal 2 3 2 2 3 4 3 6" xfId="17215" xr:uid="{00000000-0005-0000-0000-0000CE3E0000}"/>
    <cellStyle name="Normal 2 3 2 2 3 4 4" xfId="1624" xr:uid="{00000000-0005-0000-0000-0000CF3E0000}"/>
    <cellStyle name="Normal 2 3 2 2 3 4 4 2" xfId="4242" xr:uid="{00000000-0005-0000-0000-0000D03E0000}"/>
    <cellStyle name="Normal 2 3 2 2 3 4 4 2 2" xfId="12388" xr:uid="{00000000-0005-0000-0000-0000D13E0000}"/>
    <cellStyle name="Normal 2 3 2 2 3 4 4 2 2 2" xfId="28684" xr:uid="{00000000-0005-0000-0000-0000D23E0000}"/>
    <cellStyle name="Normal 2 3 2 2 3 4 4 2 3" xfId="20538" xr:uid="{00000000-0005-0000-0000-0000D33E0000}"/>
    <cellStyle name="Normal 2 3 2 2 3 4 4 3" xfId="6923" xr:uid="{00000000-0005-0000-0000-0000D43E0000}"/>
    <cellStyle name="Normal 2 3 2 2 3 4 4 3 2" xfId="15069" xr:uid="{00000000-0005-0000-0000-0000D53E0000}"/>
    <cellStyle name="Normal 2 3 2 2 3 4 4 3 2 2" xfId="31365" xr:uid="{00000000-0005-0000-0000-0000D63E0000}"/>
    <cellStyle name="Normal 2 3 2 2 3 4 4 3 3" xfId="23219" xr:uid="{00000000-0005-0000-0000-0000D73E0000}"/>
    <cellStyle name="Normal 2 3 2 2 3 4 4 4" xfId="9770" xr:uid="{00000000-0005-0000-0000-0000D83E0000}"/>
    <cellStyle name="Normal 2 3 2 2 3 4 4 4 2" xfId="26066" xr:uid="{00000000-0005-0000-0000-0000D93E0000}"/>
    <cellStyle name="Normal 2 3 2 2 3 4 4 5" xfId="17920" xr:uid="{00000000-0005-0000-0000-0000DA3E0000}"/>
    <cellStyle name="Normal 2 3 2 2 3 4 5" xfId="3024" xr:uid="{00000000-0005-0000-0000-0000DB3E0000}"/>
    <cellStyle name="Normal 2 3 2 2 3 4 5 2" xfId="11170" xr:uid="{00000000-0005-0000-0000-0000DC3E0000}"/>
    <cellStyle name="Normal 2 3 2 2 3 4 5 2 2" xfId="27466" xr:uid="{00000000-0005-0000-0000-0000DD3E0000}"/>
    <cellStyle name="Normal 2 3 2 2 3 4 5 3" xfId="19320" xr:uid="{00000000-0005-0000-0000-0000DE3E0000}"/>
    <cellStyle name="Normal 2 3 2 2 3 4 6" xfId="5513" xr:uid="{00000000-0005-0000-0000-0000DF3E0000}"/>
    <cellStyle name="Normal 2 3 2 2 3 4 6 2" xfId="13659" xr:uid="{00000000-0005-0000-0000-0000E03E0000}"/>
    <cellStyle name="Normal 2 3 2 2 3 4 6 2 2" xfId="29955" xr:uid="{00000000-0005-0000-0000-0000E13E0000}"/>
    <cellStyle name="Normal 2 3 2 2 3 4 6 3" xfId="21809" xr:uid="{00000000-0005-0000-0000-0000E23E0000}"/>
    <cellStyle name="Normal 2 3 2 2 3 4 7" xfId="8360" xr:uid="{00000000-0005-0000-0000-0000E33E0000}"/>
    <cellStyle name="Normal 2 3 2 2 3 4 7 2" xfId="24656" xr:uid="{00000000-0005-0000-0000-0000E43E0000}"/>
    <cellStyle name="Normal 2 3 2 2 3 4 8" xfId="16510" xr:uid="{00000000-0005-0000-0000-0000E53E0000}"/>
    <cellStyle name="Normal 2 3 2 2 3 5" xfId="293" xr:uid="{00000000-0005-0000-0000-0000E63E0000}"/>
    <cellStyle name="Normal 2 3 2 2 3 5 2" xfId="637" xr:uid="{00000000-0005-0000-0000-0000E73E0000}"/>
    <cellStyle name="Normal 2 3 2 2 3 5 2 2" xfId="1343" xr:uid="{00000000-0005-0000-0000-0000E83E0000}"/>
    <cellStyle name="Normal 2 3 2 2 3 5 2 2 2" xfId="2753" xr:uid="{00000000-0005-0000-0000-0000E93E0000}"/>
    <cellStyle name="Normal 2 3 2 2 3 5 2 2 2 2" xfId="5221" xr:uid="{00000000-0005-0000-0000-0000EA3E0000}"/>
    <cellStyle name="Normal 2 3 2 2 3 5 2 2 2 2 2" xfId="13367" xr:uid="{00000000-0005-0000-0000-0000EB3E0000}"/>
    <cellStyle name="Normal 2 3 2 2 3 5 2 2 2 2 2 2" xfId="29663" xr:uid="{00000000-0005-0000-0000-0000EC3E0000}"/>
    <cellStyle name="Normal 2 3 2 2 3 5 2 2 2 2 3" xfId="21517" xr:uid="{00000000-0005-0000-0000-0000ED3E0000}"/>
    <cellStyle name="Normal 2 3 2 2 3 5 2 2 2 3" xfId="8052" xr:uid="{00000000-0005-0000-0000-0000EE3E0000}"/>
    <cellStyle name="Normal 2 3 2 2 3 5 2 2 2 3 2" xfId="16198" xr:uid="{00000000-0005-0000-0000-0000EF3E0000}"/>
    <cellStyle name="Normal 2 3 2 2 3 5 2 2 2 3 2 2" xfId="32494" xr:uid="{00000000-0005-0000-0000-0000F03E0000}"/>
    <cellStyle name="Normal 2 3 2 2 3 5 2 2 2 3 3" xfId="24348" xr:uid="{00000000-0005-0000-0000-0000F13E0000}"/>
    <cellStyle name="Normal 2 3 2 2 3 5 2 2 2 4" xfId="10899" xr:uid="{00000000-0005-0000-0000-0000F23E0000}"/>
    <cellStyle name="Normal 2 3 2 2 3 5 2 2 2 4 2" xfId="27195" xr:uid="{00000000-0005-0000-0000-0000F33E0000}"/>
    <cellStyle name="Normal 2 3 2 2 3 5 2 2 2 5" xfId="19049" xr:uid="{00000000-0005-0000-0000-0000F43E0000}"/>
    <cellStyle name="Normal 2 3 2 2 3 5 2 2 3" xfId="4003" xr:uid="{00000000-0005-0000-0000-0000F53E0000}"/>
    <cellStyle name="Normal 2 3 2 2 3 5 2 2 3 2" xfId="12149" xr:uid="{00000000-0005-0000-0000-0000F63E0000}"/>
    <cellStyle name="Normal 2 3 2 2 3 5 2 2 3 2 2" xfId="28445" xr:uid="{00000000-0005-0000-0000-0000F73E0000}"/>
    <cellStyle name="Normal 2 3 2 2 3 5 2 2 3 3" xfId="20299" xr:uid="{00000000-0005-0000-0000-0000F83E0000}"/>
    <cellStyle name="Normal 2 3 2 2 3 5 2 2 4" xfId="6642" xr:uid="{00000000-0005-0000-0000-0000F93E0000}"/>
    <cellStyle name="Normal 2 3 2 2 3 5 2 2 4 2" xfId="14788" xr:uid="{00000000-0005-0000-0000-0000FA3E0000}"/>
    <cellStyle name="Normal 2 3 2 2 3 5 2 2 4 2 2" xfId="31084" xr:uid="{00000000-0005-0000-0000-0000FB3E0000}"/>
    <cellStyle name="Normal 2 3 2 2 3 5 2 2 4 3" xfId="22938" xr:uid="{00000000-0005-0000-0000-0000FC3E0000}"/>
    <cellStyle name="Normal 2 3 2 2 3 5 2 2 5" xfId="9489" xr:uid="{00000000-0005-0000-0000-0000FD3E0000}"/>
    <cellStyle name="Normal 2 3 2 2 3 5 2 2 5 2" xfId="25785" xr:uid="{00000000-0005-0000-0000-0000FE3E0000}"/>
    <cellStyle name="Normal 2 3 2 2 3 5 2 2 6" xfId="17639" xr:uid="{00000000-0005-0000-0000-0000FF3E0000}"/>
    <cellStyle name="Normal 2 3 2 2 3 5 2 3" xfId="2048" xr:uid="{00000000-0005-0000-0000-0000003F0000}"/>
    <cellStyle name="Normal 2 3 2 2 3 5 2 3 2" xfId="4612" xr:uid="{00000000-0005-0000-0000-0000013F0000}"/>
    <cellStyle name="Normal 2 3 2 2 3 5 2 3 2 2" xfId="12758" xr:uid="{00000000-0005-0000-0000-0000023F0000}"/>
    <cellStyle name="Normal 2 3 2 2 3 5 2 3 2 2 2" xfId="29054" xr:uid="{00000000-0005-0000-0000-0000033F0000}"/>
    <cellStyle name="Normal 2 3 2 2 3 5 2 3 2 3" xfId="20908" xr:uid="{00000000-0005-0000-0000-0000043F0000}"/>
    <cellStyle name="Normal 2 3 2 2 3 5 2 3 3" xfId="7347" xr:uid="{00000000-0005-0000-0000-0000053F0000}"/>
    <cellStyle name="Normal 2 3 2 2 3 5 2 3 3 2" xfId="15493" xr:uid="{00000000-0005-0000-0000-0000063F0000}"/>
    <cellStyle name="Normal 2 3 2 2 3 5 2 3 3 2 2" xfId="31789" xr:uid="{00000000-0005-0000-0000-0000073F0000}"/>
    <cellStyle name="Normal 2 3 2 2 3 5 2 3 3 3" xfId="23643" xr:uid="{00000000-0005-0000-0000-0000083F0000}"/>
    <cellStyle name="Normal 2 3 2 2 3 5 2 3 4" xfId="10194" xr:uid="{00000000-0005-0000-0000-0000093F0000}"/>
    <cellStyle name="Normal 2 3 2 2 3 5 2 3 4 2" xfId="26490" xr:uid="{00000000-0005-0000-0000-00000A3F0000}"/>
    <cellStyle name="Normal 2 3 2 2 3 5 2 3 5" xfId="18344" xr:uid="{00000000-0005-0000-0000-00000B3F0000}"/>
    <cellStyle name="Normal 2 3 2 2 3 5 2 4" xfId="3394" xr:uid="{00000000-0005-0000-0000-00000C3F0000}"/>
    <cellStyle name="Normal 2 3 2 2 3 5 2 4 2" xfId="11540" xr:uid="{00000000-0005-0000-0000-00000D3F0000}"/>
    <cellStyle name="Normal 2 3 2 2 3 5 2 4 2 2" xfId="27836" xr:uid="{00000000-0005-0000-0000-00000E3F0000}"/>
    <cellStyle name="Normal 2 3 2 2 3 5 2 4 3" xfId="19690" xr:uid="{00000000-0005-0000-0000-00000F3F0000}"/>
    <cellStyle name="Normal 2 3 2 2 3 5 2 5" xfId="5937" xr:uid="{00000000-0005-0000-0000-0000103F0000}"/>
    <cellStyle name="Normal 2 3 2 2 3 5 2 5 2" xfId="14083" xr:uid="{00000000-0005-0000-0000-0000113F0000}"/>
    <cellStyle name="Normal 2 3 2 2 3 5 2 5 2 2" xfId="30379" xr:uid="{00000000-0005-0000-0000-0000123F0000}"/>
    <cellStyle name="Normal 2 3 2 2 3 5 2 5 3" xfId="22233" xr:uid="{00000000-0005-0000-0000-0000133F0000}"/>
    <cellStyle name="Normal 2 3 2 2 3 5 2 6" xfId="8784" xr:uid="{00000000-0005-0000-0000-0000143F0000}"/>
    <cellStyle name="Normal 2 3 2 2 3 5 2 6 2" xfId="25080" xr:uid="{00000000-0005-0000-0000-0000153F0000}"/>
    <cellStyle name="Normal 2 3 2 2 3 5 2 7" xfId="16934" xr:uid="{00000000-0005-0000-0000-0000163F0000}"/>
    <cellStyle name="Normal 2 3 2 2 3 5 3" xfId="999" xr:uid="{00000000-0005-0000-0000-0000173F0000}"/>
    <cellStyle name="Normal 2 3 2 2 3 5 3 2" xfId="2409" xr:uid="{00000000-0005-0000-0000-0000183F0000}"/>
    <cellStyle name="Normal 2 3 2 2 3 5 3 2 2" xfId="4925" xr:uid="{00000000-0005-0000-0000-0000193F0000}"/>
    <cellStyle name="Normal 2 3 2 2 3 5 3 2 2 2" xfId="13071" xr:uid="{00000000-0005-0000-0000-00001A3F0000}"/>
    <cellStyle name="Normal 2 3 2 2 3 5 3 2 2 2 2" xfId="29367" xr:uid="{00000000-0005-0000-0000-00001B3F0000}"/>
    <cellStyle name="Normal 2 3 2 2 3 5 3 2 2 3" xfId="21221" xr:uid="{00000000-0005-0000-0000-00001C3F0000}"/>
    <cellStyle name="Normal 2 3 2 2 3 5 3 2 3" xfId="7708" xr:uid="{00000000-0005-0000-0000-00001D3F0000}"/>
    <cellStyle name="Normal 2 3 2 2 3 5 3 2 3 2" xfId="15854" xr:uid="{00000000-0005-0000-0000-00001E3F0000}"/>
    <cellStyle name="Normal 2 3 2 2 3 5 3 2 3 2 2" xfId="32150" xr:uid="{00000000-0005-0000-0000-00001F3F0000}"/>
    <cellStyle name="Normal 2 3 2 2 3 5 3 2 3 3" xfId="24004" xr:uid="{00000000-0005-0000-0000-0000203F0000}"/>
    <cellStyle name="Normal 2 3 2 2 3 5 3 2 4" xfId="10555" xr:uid="{00000000-0005-0000-0000-0000213F0000}"/>
    <cellStyle name="Normal 2 3 2 2 3 5 3 2 4 2" xfId="26851" xr:uid="{00000000-0005-0000-0000-0000223F0000}"/>
    <cellStyle name="Normal 2 3 2 2 3 5 3 2 5" xfId="18705" xr:uid="{00000000-0005-0000-0000-0000233F0000}"/>
    <cellStyle name="Normal 2 3 2 2 3 5 3 3" xfId="3707" xr:uid="{00000000-0005-0000-0000-0000243F0000}"/>
    <cellStyle name="Normal 2 3 2 2 3 5 3 3 2" xfId="11853" xr:uid="{00000000-0005-0000-0000-0000253F0000}"/>
    <cellStyle name="Normal 2 3 2 2 3 5 3 3 2 2" xfId="28149" xr:uid="{00000000-0005-0000-0000-0000263F0000}"/>
    <cellStyle name="Normal 2 3 2 2 3 5 3 3 3" xfId="20003" xr:uid="{00000000-0005-0000-0000-0000273F0000}"/>
    <cellStyle name="Normal 2 3 2 2 3 5 3 4" xfId="6298" xr:uid="{00000000-0005-0000-0000-0000283F0000}"/>
    <cellStyle name="Normal 2 3 2 2 3 5 3 4 2" xfId="14444" xr:uid="{00000000-0005-0000-0000-0000293F0000}"/>
    <cellStyle name="Normal 2 3 2 2 3 5 3 4 2 2" xfId="30740" xr:uid="{00000000-0005-0000-0000-00002A3F0000}"/>
    <cellStyle name="Normal 2 3 2 2 3 5 3 4 3" xfId="22594" xr:uid="{00000000-0005-0000-0000-00002B3F0000}"/>
    <cellStyle name="Normal 2 3 2 2 3 5 3 5" xfId="9145" xr:uid="{00000000-0005-0000-0000-00002C3F0000}"/>
    <cellStyle name="Normal 2 3 2 2 3 5 3 5 2" xfId="25441" xr:uid="{00000000-0005-0000-0000-00002D3F0000}"/>
    <cellStyle name="Normal 2 3 2 2 3 5 3 6" xfId="17295" xr:uid="{00000000-0005-0000-0000-00002E3F0000}"/>
    <cellStyle name="Normal 2 3 2 2 3 5 4" xfId="1704" xr:uid="{00000000-0005-0000-0000-00002F3F0000}"/>
    <cellStyle name="Normal 2 3 2 2 3 5 4 2" xfId="4316" xr:uid="{00000000-0005-0000-0000-0000303F0000}"/>
    <cellStyle name="Normal 2 3 2 2 3 5 4 2 2" xfId="12462" xr:uid="{00000000-0005-0000-0000-0000313F0000}"/>
    <cellStyle name="Normal 2 3 2 2 3 5 4 2 2 2" xfId="28758" xr:uid="{00000000-0005-0000-0000-0000323F0000}"/>
    <cellStyle name="Normal 2 3 2 2 3 5 4 2 3" xfId="20612" xr:uid="{00000000-0005-0000-0000-0000333F0000}"/>
    <cellStyle name="Normal 2 3 2 2 3 5 4 3" xfId="7003" xr:uid="{00000000-0005-0000-0000-0000343F0000}"/>
    <cellStyle name="Normal 2 3 2 2 3 5 4 3 2" xfId="15149" xr:uid="{00000000-0005-0000-0000-0000353F0000}"/>
    <cellStyle name="Normal 2 3 2 2 3 5 4 3 2 2" xfId="31445" xr:uid="{00000000-0005-0000-0000-0000363F0000}"/>
    <cellStyle name="Normal 2 3 2 2 3 5 4 3 3" xfId="23299" xr:uid="{00000000-0005-0000-0000-0000373F0000}"/>
    <cellStyle name="Normal 2 3 2 2 3 5 4 4" xfId="9850" xr:uid="{00000000-0005-0000-0000-0000383F0000}"/>
    <cellStyle name="Normal 2 3 2 2 3 5 4 4 2" xfId="26146" xr:uid="{00000000-0005-0000-0000-0000393F0000}"/>
    <cellStyle name="Normal 2 3 2 2 3 5 4 5" xfId="18000" xr:uid="{00000000-0005-0000-0000-00003A3F0000}"/>
    <cellStyle name="Normal 2 3 2 2 3 5 5" xfId="3098" xr:uid="{00000000-0005-0000-0000-00003B3F0000}"/>
    <cellStyle name="Normal 2 3 2 2 3 5 5 2" xfId="11244" xr:uid="{00000000-0005-0000-0000-00003C3F0000}"/>
    <cellStyle name="Normal 2 3 2 2 3 5 5 2 2" xfId="27540" xr:uid="{00000000-0005-0000-0000-00003D3F0000}"/>
    <cellStyle name="Normal 2 3 2 2 3 5 5 3" xfId="19394" xr:uid="{00000000-0005-0000-0000-00003E3F0000}"/>
    <cellStyle name="Normal 2 3 2 2 3 5 6" xfId="5593" xr:uid="{00000000-0005-0000-0000-00003F3F0000}"/>
    <cellStyle name="Normal 2 3 2 2 3 5 6 2" xfId="13739" xr:uid="{00000000-0005-0000-0000-0000403F0000}"/>
    <cellStyle name="Normal 2 3 2 2 3 5 6 2 2" xfId="30035" xr:uid="{00000000-0005-0000-0000-0000413F0000}"/>
    <cellStyle name="Normal 2 3 2 2 3 5 6 3" xfId="21889" xr:uid="{00000000-0005-0000-0000-0000423F0000}"/>
    <cellStyle name="Normal 2 3 2 2 3 5 7" xfId="8440" xr:uid="{00000000-0005-0000-0000-0000433F0000}"/>
    <cellStyle name="Normal 2 3 2 2 3 5 7 2" xfId="24736" xr:uid="{00000000-0005-0000-0000-0000443F0000}"/>
    <cellStyle name="Normal 2 3 2 2 3 5 8" xfId="16590" xr:uid="{00000000-0005-0000-0000-0000453F0000}"/>
    <cellStyle name="Normal 2 3 2 2 3 6" xfId="383" xr:uid="{00000000-0005-0000-0000-0000463F0000}"/>
    <cellStyle name="Normal 2 3 2 2 3 6 2" xfId="1089" xr:uid="{00000000-0005-0000-0000-0000473F0000}"/>
    <cellStyle name="Normal 2 3 2 2 3 6 2 2" xfId="2499" xr:uid="{00000000-0005-0000-0000-0000483F0000}"/>
    <cellStyle name="Normal 2 3 2 2 3 6 2 2 2" xfId="4999" xr:uid="{00000000-0005-0000-0000-0000493F0000}"/>
    <cellStyle name="Normal 2 3 2 2 3 6 2 2 2 2" xfId="13145" xr:uid="{00000000-0005-0000-0000-00004A3F0000}"/>
    <cellStyle name="Normal 2 3 2 2 3 6 2 2 2 2 2" xfId="29441" xr:uid="{00000000-0005-0000-0000-00004B3F0000}"/>
    <cellStyle name="Normal 2 3 2 2 3 6 2 2 2 3" xfId="21295" xr:uid="{00000000-0005-0000-0000-00004C3F0000}"/>
    <cellStyle name="Normal 2 3 2 2 3 6 2 2 3" xfId="7798" xr:uid="{00000000-0005-0000-0000-00004D3F0000}"/>
    <cellStyle name="Normal 2 3 2 2 3 6 2 2 3 2" xfId="15944" xr:uid="{00000000-0005-0000-0000-00004E3F0000}"/>
    <cellStyle name="Normal 2 3 2 2 3 6 2 2 3 2 2" xfId="32240" xr:uid="{00000000-0005-0000-0000-00004F3F0000}"/>
    <cellStyle name="Normal 2 3 2 2 3 6 2 2 3 3" xfId="24094" xr:uid="{00000000-0005-0000-0000-0000503F0000}"/>
    <cellStyle name="Normal 2 3 2 2 3 6 2 2 4" xfId="10645" xr:uid="{00000000-0005-0000-0000-0000513F0000}"/>
    <cellStyle name="Normal 2 3 2 2 3 6 2 2 4 2" xfId="26941" xr:uid="{00000000-0005-0000-0000-0000523F0000}"/>
    <cellStyle name="Normal 2 3 2 2 3 6 2 2 5" xfId="18795" xr:uid="{00000000-0005-0000-0000-0000533F0000}"/>
    <cellStyle name="Normal 2 3 2 2 3 6 2 3" xfId="3781" xr:uid="{00000000-0005-0000-0000-0000543F0000}"/>
    <cellStyle name="Normal 2 3 2 2 3 6 2 3 2" xfId="11927" xr:uid="{00000000-0005-0000-0000-0000553F0000}"/>
    <cellStyle name="Normal 2 3 2 2 3 6 2 3 2 2" xfId="28223" xr:uid="{00000000-0005-0000-0000-0000563F0000}"/>
    <cellStyle name="Normal 2 3 2 2 3 6 2 3 3" xfId="20077" xr:uid="{00000000-0005-0000-0000-0000573F0000}"/>
    <cellStyle name="Normal 2 3 2 2 3 6 2 4" xfId="6388" xr:uid="{00000000-0005-0000-0000-0000583F0000}"/>
    <cellStyle name="Normal 2 3 2 2 3 6 2 4 2" xfId="14534" xr:uid="{00000000-0005-0000-0000-0000593F0000}"/>
    <cellStyle name="Normal 2 3 2 2 3 6 2 4 2 2" xfId="30830" xr:uid="{00000000-0005-0000-0000-00005A3F0000}"/>
    <cellStyle name="Normal 2 3 2 2 3 6 2 4 3" xfId="22684" xr:uid="{00000000-0005-0000-0000-00005B3F0000}"/>
    <cellStyle name="Normal 2 3 2 2 3 6 2 5" xfId="9235" xr:uid="{00000000-0005-0000-0000-00005C3F0000}"/>
    <cellStyle name="Normal 2 3 2 2 3 6 2 5 2" xfId="25531" xr:uid="{00000000-0005-0000-0000-00005D3F0000}"/>
    <cellStyle name="Normal 2 3 2 2 3 6 2 6" xfId="17385" xr:uid="{00000000-0005-0000-0000-00005E3F0000}"/>
    <cellStyle name="Normal 2 3 2 2 3 6 3" xfId="1794" xr:uid="{00000000-0005-0000-0000-00005F3F0000}"/>
    <cellStyle name="Normal 2 3 2 2 3 6 3 2" xfId="4390" xr:uid="{00000000-0005-0000-0000-0000603F0000}"/>
    <cellStyle name="Normal 2 3 2 2 3 6 3 2 2" xfId="12536" xr:uid="{00000000-0005-0000-0000-0000613F0000}"/>
    <cellStyle name="Normal 2 3 2 2 3 6 3 2 2 2" xfId="28832" xr:uid="{00000000-0005-0000-0000-0000623F0000}"/>
    <cellStyle name="Normal 2 3 2 2 3 6 3 2 3" xfId="20686" xr:uid="{00000000-0005-0000-0000-0000633F0000}"/>
    <cellStyle name="Normal 2 3 2 2 3 6 3 3" xfId="7093" xr:uid="{00000000-0005-0000-0000-0000643F0000}"/>
    <cellStyle name="Normal 2 3 2 2 3 6 3 3 2" xfId="15239" xr:uid="{00000000-0005-0000-0000-0000653F0000}"/>
    <cellStyle name="Normal 2 3 2 2 3 6 3 3 2 2" xfId="31535" xr:uid="{00000000-0005-0000-0000-0000663F0000}"/>
    <cellStyle name="Normal 2 3 2 2 3 6 3 3 3" xfId="23389" xr:uid="{00000000-0005-0000-0000-0000673F0000}"/>
    <cellStyle name="Normal 2 3 2 2 3 6 3 4" xfId="9940" xr:uid="{00000000-0005-0000-0000-0000683F0000}"/>
    <cellStyle name="Normal 2 3 2 2 3 6 3 4 2" xfId="26236" xr:uid="{00000000-0005-0000-0000-0000693F0000}"/>
    <cellStyle name="Normal 2 3 2 2 3 6 3 5" xfId="18090" xr:uid="{00000000-0005-0000-0000-00006A3F0000}"/>
    <cellStyle name="Normal 2 3 2 2 3 6 4" xfId="3172" xr:uid="{00000000-0005-0000-0000-00006B3F0000}"/>
    <cellStyle name="Normal 2 3 2 2 3 6 4 2" xfId="11318" xr:uid="{00000000-0005-0000-0000-00006C3F0000}"/>
    <cellStyle name="Normal 2 3 2 2 3 6 4 2 2" xfId="27614" xr:uid="{00000000-0005-0000-0000-00006D3F0000}"/>
    <cellStyle name="Normal 2 3 2 2 3 6 4 3" xfId="19468" xr:uid="{00000000-0005-0000-0000-00006E3F0000}"/>
    <cellStyle name="Normal 2 3 2 2 3 6 5" xfId="5683" xr:uid="{00000000-0005-0000-0000-00006F3F0000}"/>
    <cellStyle name="Normal 2 3 2 2 3 6 5 2" xfId="13829" xr:uid="{00000000-0005-0000-0000-0000703F0000}"/>
    <cellStyle name="Normal 2 3 2 2 3 6 5 2 2" xfId="30125" xr:uid="{00000000-0005-0000-0000-0000713F0000}"/>
    <cellStyle name="Normal 2 3 2 2 3 6 5 3" xfId="21979" xr:uid="{00000000-0005-0000-0000-0000723F0000}"/>
    <cellStyle name="Normal 2 3 2 2 3 6 6" xfId="8530" xr:uid="{00000000-0005-0000-0000-0000733F0000}"/>
    <cellStyle name="Normal 2 3 2 2 3 6 6 2" xfId="24826" xr:uid="{00000000-0005-0000-0000-0000743F0000}"/>
    <cellStyle name="Normal 2 3 2 2 3 6 7" xfId="16680" xr:uid="{00000000-0005-0000-0000-0000753F0000}"/>
    <cellStyle name="Normal 2 3 2 2 3 7" xfId="745" xr:uid="{00000000-0005-0000-0000-0000763F0000}"/>
    <cellStyle name="Normal 2 3 2 2 3 7 2" xfId="2155" xr:uid="{00000000-0005-0000-0000-0000773F0000}"/>
    <cellStyle name="Normal 2 3 2 2 3 7 2 2" xfId="4703" xr:uid="{00000000-0005-0000-0000-0000783F0000}"/>
    <cellStyle name="Normal 2 3 2 2 3 7 2 2 2" xfId="12849" xr:uid="{00000000-0005-0000-0000-0000793F0000}"/>
    <cellStyle name="Normal 2 3 2 2 3 7 2 2 2 2" xfId="29145" xr:uid="{00000000-0005-0000-0000-00007A3F0000}"/>
    <cellStyle name="Normal 2 3 2 2 3 7 2 2 3" xfId="20999" xr:uid="{00000000-0005-0000-0000-00007B3F0000}"/>
    <cellStyle name="Normal 2 3 2 2 3 7 2 3" xfId="7454" xr:uid="{00000000-0005-0000-0000-00007C3F0000}"/>
    <cellStyle name="Normal 2 3 2 2 3 7 2 3 2" xfId="15600" xr:uid="{00000000-0005-0000-0000-00007D3F0000}"/>
    <cellStyle name="Normal 2 3 2 2 3 7 2 3 2 2" xfId="31896" xr:uid="{00000000-0005-0000-0000-00007E3F0000}"/>
    <cellStyle name="Normal 2 3 2 2 3 7 2 3 3" xfId="23750" xr:uid="{00000000-0005-0000-0000-00007F3F0000}"/>
    <cellStyle name="Normal 2 3 2 2 3 7 2 4" xfId="10301" xr:uid="{00000000-0005-0000-0000-0000803F0000}"/>
    <cellStyle name="Normal 2 3 2 2 3 7 2 4 2" xfId="26597" xr:uid="{00000000-0005-0000-0000-0000813F0000}"/>
    <cellStyle name="Normal 2 3 2 2 3 7 2 5" xfId="18451" xr:uid="{00000000-0005-0000-0000-0000823F0000}"/>
    <cellStyle name="Normal 2 3 2 2 3 7 3" xfId="3485" xr:uid="{00000000-0005-0000-0000-0000833F0000}"/>
    <cellStyle name="Normal 2 3 2 2 3 7 3 2" xfId="11631" xr:uid="{00000000-0005-0000-0000-0000843F0000}"/>
    <cellStyle name="Normal 2 3 2 2 3 7 3 2 2" xfId="27927" xr:uid="{00000000-0005-0000-0000-0000853F0000}"/>
    <cellStyle name="Normal 2 3 2 2 3 7 3 3" xfId="19781" xr:uid="{00000000-0005-0000-0000-0000863F0000}"/>
    <cellStyle name="Normal 2 3 2 2 3 7 4" xfId="6044" xr:uid="{00000000-0005-0000-0000-0000873F0000}"/>
    <cellStyle name="Normal 2 3 2 2 3 7 4 2" xfId="14190" xr:uid="{00000000-0005-0000-0000-0000883F0000}"/>
    <cellStyle name="Normal 2 3 2 2 3 7 4 2 2" xfId="30486" xr:uid="{00000000-0005-0000-0000-0000893F0000}"/>
    <cellStyle name="Normal 2 3 2 2 3 7 4 3" xfId="22340" xr:uid="{00000000-0005-0000-0000-00008A3F0000}"/>
    <cellStyle name="Normal 2 3 2 2 3 7 5" xfId="8891" xr:uid="{00000000-0005-0000-0000-00008B3F0000}"/>
    <cellStyle name="Normal 2 3 2 2 3 7 5 2" xfId="25187" xr:uid="{00000000-0005-0000-0000-00008C3F0000}"/>
    <cellStyle name="Normal 2 3 2 2 3 7 6" xfId="17041" xr:uid="{00000000-0005-0000-0000-00008D3F0000}"/>
    <cellStyle name="Normal 2 3 2 2 3 8" xfId="1450" xr:uid="{00000000-0005-0000-0000-00008E3F0000}"/>
    <cellStyle name="Normal 2 3 2 2 3 8 2" xfId="4094" xr:uid="{00000000-0005-0000-0000-00008F3F0000}"/>
    <cellStyle name="Normal 2 3 2 2 3 8 2 2" xfId="12240" xr:uid="{00000000-0005-0000-0000-0000903F0000}"/>
    <cellStyle name="Normal 2 3 2 2 3 8 2 2 2" xfId="28536" xr:uid="{00000000-0005-0000-0000-0000913F0000}"/>
    <cellStyle name="Normal 2 3 2 2 3 8 2 3" xfId="20390" xr:uid="{00000000-0005-0000-0000-0000923F0000}"/>
    <cellStyle name="Normal 2 3 2 2 3 8 3" xfId="6749" xr:uid="{00000000-0005-0000-0000-0000933F0000}"/>
    <cellStyle name="Normal 2 3 2 2 3 8 3 2" xfId="14895" xr:uid="{00000000-0005-0000-0000-0000943F0000}"/>
    <cellStyle name="Normal 2 3 2 2 3 8 3 2 2" xfId="31191" xr:uid="{00000000-0005-0000-0000-0000953F0000}"/>
    <cellStyle name="Normal 2 3 2 2 3 8 3 3" xfId="23045" xr:uid="{00000000-0005-0000-0000-0000963F0000}"/>
    <cellStyle name="Normal 2 3 2 2 3 8 4" xfId="9596" xr:uid="{00000000-0005-0000-0000-0000973F0000}"/>
    <cellStyle name="Normal 2 3 2 2 3 8 4 2" xfId="25892" xr:uid="{00000000-0005-0000-0000-0000983F0000}"/>
    <cellStyle name="Normal 2 3 2 2 3 8 5" xfId="17746" xr:uid="{00000000-0005-0000-0000-0000993F0000}"/>
    <cellStyle name="Normal 2 3 2 2 3 9" xfId="2876" xr:uid="{00000000-0005-0000-0000-00009A3F0000}"/>
    <cellStyle name="Normal 2 3 2 2 3 9 2" xfId="11022" xr:uid="{00000000-0005-0000-0000-00009B3F0000}"/>
    <cellStyle name="Normal 2 3 2 2 3 9 2 2" xfId="27318" xr:uid="{00000000-0005-0000-0000-00009C3F0000}"/>
    <cellStyle name="Normal 2 3 2 2 3 9 3" xfId="19172" xr:uid="{00000000-0005-0000-0000-00009D3F0000}"/>
    <cellStyle name="Normal 2 3 2 2 4" xfId="61" xr:uid="{00000000-0005-0000-0000-00009E3F0000}"/>
    <cellStyle name="Normal 2 3 2 2 4 10" xfId="8208" xr:uid="{00000000-0005-0000-0000-00009F3F0000}"/>
    <cellStyle name="Normal 2 3 2 2 4 10 2" xfId="24504" xr:uid="{00000000-0005-0000-0000-0000A03F0000}"/>
    <cellStyle name="Normal 2 3 2 2 4 11" xfId="16358" xr:uid="{00000000-0005-0000-0000-0000A13F0000}"/>
    <cellStyle name="Normal 2 3 2 2 4 2" xfId="151" xr:uid="{00000000-0005-0000-0000-0000A23F0000}"/>
    <cellStyle name="Normal 2 3 2 2 4 2 2" xfId="495" xr:uid="{00000000-0005-0000-0000-0000A33F0000}"/>
    <cellStyle name="Normal 2 3 2 2 4 2 2 2" xfId="1201" xr:uid="{00000000-0005-0000-0000-0000A43F0000}"/>
    <cellStyle name="Normal 2 3 2 2 4 2 2 2 2" xfId="2611" xr:uid="{00000000-0005-0000-0000-0000A53F0000}"/>
    <cellStyle name="Normal 2 3 2 2 4 2 2 2 2 2" xfId="5091" xr:uid="{00000000-0005-0000-0000-0000A63F0000}"/>
    <cellStyle name="Normal 2 3 2 2 4 2 2 2 2 2 2" xfId="13237" xr:uid="{00000000-0005-0000-0000-0000A73F0000}"/>
    <cellStyle name="Normal 2 3 2 2 4 2 2 2 2 2 2 2" xfId="29533" xr:uid="{00000000-0005-0000-0000-0000A83F0000}"/>
    <cellStyle name="Normal 2 3 2 2 4 2 2 2 2 2 3" xfId="21387" xr:uid="{00000000-0005-0000-0000-0000A93F0000}"/>
    <cellStyle name="Normal 2 3 2 2 4 2 2 2 2 3" xfId="7910" xr:uid="{00000000-0005-0000-0000-0000AA3F0000}"/>
    <cellStyle name="Normal 2 3 2 2 4 2 2 2 2 3 2" xfId="16056" xr:uid="{00000000-0005-0000-0000-0000AB3F0000}"/>
    <cellStyle name="Normal 2 3 2 2 4 2 2 2 2 3 2 2" xfId="32352" xr:uid="{00000000-0005-0000-0000-0000AC3F0000}"/>
    <cellStyle name="Normal 2 3 2 2 4 2 2 2 2 3 3" xfId="24206" xr:uid="{00000000-0005-0000-0000-0000AD3F0000}"/>
    <cellStyle name="Normal 2 3 2 2 4 2 2 2 2 4" xfId="10757" xr:uid="{00000000-0005-0000-0000-0000AE3F0000}"/>
    <cellStyle name="Normal 2 3 2 2 4 2 2 2 2 4 2" xfId="27053" xr:uid="{00000000-0005-0000-0000-0000AF3F0000}"/>
    <cellStyle name="Normal 2 3 2 2 4 2 2 2 2 5" xfId="18907" xr:uid="{00000000-0005-0000-0000-0000B03F0000}"/>
    <cellStyle name="Normal 2 3 2 2 4 2 2 2 3" xfId="3873" xr:uid="{00000000-0005-0000-0000-0000B13F0000}"/>
    <cellStyle name="Normal 2 3 2 2 4 2 2 2 3 2" xfId="12019" xr:uid="{00000000-0005-0000-0000-0000B23F0000}"/>
    <cellStyle name="Normal 2 3 2 2 4 2 2 2 3 2 2" xfId="28315" xr:uid="{00000000-0005-0000-0000-0000B33F0000}"/>
    <cellStyle name="Normal 2 3 2 2 4 2 2 2 3 3" xfId="20169" xr:uid="{00000000-0005-0000-0000-0000B43F0000}"/>
    <cellStyle name="Normal 2 3 2 2 4 2 2 2 4" xfId="6500" xr:uid="{00000000-0005-0000-0000-0000B53F0000}"/>
    <cellStyle name="Normal 2 3 2 2 4 2 2 2 4 2" xfId="14646" xr:uid="{00000000-0005-0000-0000-0000B63F0000}"/>
    <cellStyle name="Normal 2 3 2 2 4 2 2 2 4 2 2" xfId="30942" xr:uid="{00000000-0005-0000-0000-0000B73F0000}"/>
    <cellStyle name="Normal 2 3 2 2 4 2 2 2 4 3" xfId="22796" xr:uid="{00000000-0005-0000-0000-0000B83F0000}"/>
    <cellStyle name="Normal 2 3 2 2 4 2 2 2 5" xfId="9347" xr:uid="{00000000-0005-0000-0000-0000B93F0000}"/>
    <cellStyle name="Normal 2 3 2 2 4 2 2 2 5 2" xfId="25643" xr:uid="{00000000-0005-0000-0000-0000BA3F0000}"/>
    <cellStyle name="Normal 2 3 2 2 4 2 2 2 6" xfId="17497" xr:uid="{00000000-0005-0000-0000-0000BB3F0000}"/>
    <cellStyle name="Normal 2 3 2 2 4 2 2 3" xfId="1906" xr:uid="{00000000-0005-0000-0000-0000BC3F0000}"/>
    <cellStyle name="Normal 2 3 2 2 4 2 2 3 2" xfId="4482" xr:uid="{00000000-0005-0000-0000-0000BD3F0000}"/>
    <cellStyle name="Normal 2 3 2 2 4 2 2 3 2 2" xfId="12628" xr:uid="{00000000-0005-0000-0000-0000BE3F0000}"/>
    <cellStyle name="Normal 2 3 2 2 4 2 2 3 2 2 2" xfId="28924" xr:uid="{00000000-0005-0000-0000-0000BF3F0000}"/>
    <cellStyle name="Normal 2 3 2 2 4 2 2 3 2 3" xfId="20778" xr:uid="{00000000-0005-0000-0000-0000C03F0000}"/>
    <cellStyle name="Normal 2 3 2 2 4 2 2 3 3" xfId="7205" xr:uid="{00000000-0005-0000-0000-0000C13F0000}"/>
    <cellStyle name="Normal 2 3 2 2 4 2 2 3 3 2" xfId="15351" xr:uid="{00000000-0005-0000-0000-0000C23F0000}"/>
    <cellStyle name="Normal 2 3 2 2 4 2 2 3 3 2 2" xfId="31647" xr:uid="{00000000-0005-0000-0000-0000C33F0000}"/>
    <cellStyle name="Normal 2 3 2 2 4 2 2 3 3 3" xfId="23501" xr:uid="{00000000-0005-0000-0000-0000C43F0000}"/>
    <cellStyle name="Normal 2 3 2 2 4 2 2 3 4" xfId="10052" xr:uid="{00000000-0005-0000-0000-0000C53F0000}"/>
    <cellStyle name="Normal 2 3 2 2 4 2 2 3 4 2" xfId="26348" xr:uid="{00000000-0005-0000-0000-0000C63F0000}"/>
    <cellStyle name="Normal 2 3 2 2 4 2 2 3 5" xfId="18202" xr:uid="{00000000-0005-0000-0000-0000C73F0000}"/>
    <cellStyle name="Normal 2 3 2 2 4 2 2 4" xfId="3264" xr:uid="{00000000-0005-0000-0000-0000C83F0000}"/>
    <cellStyle name="Normal 2 3 2 2 4 2 2 4 2" xfId="11410" xr:uid="{00000000-0005-0000-0000-0000C93F0000}"/>
    <cellStyle name="Normal 2 3 2 2 4 2 2 4 2 2" xfId="27706" xr:uid="{00000000-0005-0000-0000-0000CA3F0000}"/>
    <cellStyle name="Normal 2 3 2 2 4 2 2 4 3" xfId="19560" xr:uid="{00000000-0005-0000-0000-0000CB3F0000}"/>
    <cellStyle name="Normal 2 3 2 2 4 2 2 5" xfId="5795" xr:uid="{00000000-0005-0000-0000-0000CC3F0000}"/>
    <cellStyle name="Normal 2 3 2 2 4 2 2 5 2" xfId="13941" xr:uid="{00000000-0005-0000-0000-0000CD3F0000}"/>
    <cellStyle name="Normal 2 3 2 2 4 2 2 5 2 2" xfId="30237" xr:uid="{00000000-0005-0000-0000-0000CE3F0000}"/>
    <cellStyle name="Normal 2 3 2 2 4 2 2 5 3" xfId="22091" xr:uid="{00000000-0005-0000-0000-0000CF3F0000}"/>
    <cellStyle name="Normal 2 3 2 2 4 2 2 6" xfId="8642" xr:uid="{00000000-0005-0000-0000-0000D03F0000}"/>
    <cellStyle name="Normal 2 3 2 2 4 2 2 6 2" xfId="24938" xr:uid="{00000000-0005-0000-0000-0000D13F0000}"/>
    <cellStyle name="Normal 2 3 2 2 4 2 2 7" xfId="16792" xr:uid="{00000000-0005-0000-0000-0000D23F0000}"/>
    <cellStyle name="Normal 2 3 2 2 4 2 3" xfId="857" xr:uid="{00000000-0005-0000-0000-0000D33F0000}"/>
    <cellStyle name="Normal 2 3 2 2 4 2 3 2" xfId="2267" xr:uid="{00000000-0005-0000-0000-0000D43F0000}"/>
    <cellStyle name="Normal 2 3 2 2 4 2 3 2 2" xfId="4795" xr:uid="{00000000-0005-0000-0000-0000D53F0000}"/>
    <cellStyle name="Normal 2 3 2 2 4 2 3 2 2 2" xfId="12941" xr:uid="{00000000-0005-0000-0000-0000D63F0000}"/>
    <cellStyle name="Normal 2 3 2 2 4 2 3 2 2 2 2" xfId="29237" xr:uid="{00000000-0005-0000-0000-0000D73F0000}"/>
    <cellStyle name="Normal 2 3 2 2 4 2 3 2 2 3" xfId="21091" xr:uid="{00000000-0005-0000-0000-0000D83F0000}"/>
    <cellStyle name="Normal 2 3 2 2 4 2 3 2 3" xfId="7566" xr:uid="{00000000-0005-0000-0000-0000D93F0000}"/>
    <cellStyle name="Normal 2 3 2 2 4 2 3 2 3 2" xfId="15712" xr:uid="{00000000-0005-0000-0000-0000DA3F0000}"/>
    <cellStyle name="Normal 2 3 2 2 4 2 3 2 3 2 2" xfId="32008" xr:uid="{00000000-0005-0000-0000-0000DB3F0000}"/>
    <cellStyle name="Normal 2 3 2 2 4 2 3 2 3 3" xfId="23862" xr:uid="{00000000-0005-0000-0000-0000DC3F0000}"/>
    <cellStyle name="Normal 2 3 2 2 4 2 3 2 4" xfId="10413" xr:uid="{00000000-0005-0000-0000-0000DD3F0000}"/>
    <cellStyle name="Normal 2 3 2 2 4 2 3 2 4 2" xfId="26709" xr:uid="{00000000-0005-0000-0000-0000DE3F0000}"/>
    <cellStyle name="Normal 2 3 2 2 4 2 3 2 5" xfId="18563" xr:uid="{00000000-0005-0000-0000-0000DF3F0000}"/>
    <cellStyle name="Normal 2 3 2 2 4 2 3 3" xfId="3577" xr:uid="{00000000-0005-0000-0000-0000E03F0000}"/>
    <cellStyle name="Normal 2 3 2 2 4 2 3 3 2" xfId="11723" xr:uid="{00000000-0005-0000-0000-0000E13F0000}"/>
    <cellStyle name="Normal 2 3 2 2 4 2 3 3 2 2" xfId="28019" xr:uid="{00000000-0005-0000-0000-0000E23F0000}"/>
    <cellStyle name="Normal 2 3 2 2 4 2 3 3 3" xfId="19873" xr:uid="{00000000-0005-0000-0000-0000E33F0000}"/>
    <cellStyle name="Normal 2 3 2 2 4 2 3 4" xfId="6156" xr:uid="{00000000-0005-0000-0000-0000E43F0000}"/>
    <cellStyle name="Normal 2 3 2 2 4 2 3 4 2" xfId="14302" xr:uid="{00000000-0005-0000-0000-0000E53F0000}"/>
    <cellStyle name="Normal 2 3 2 2 4 2 3 4 2 2" xfId="30598" xr:uid="{00000000-0005-0000-0000-0000E63F0000}"/>
    <cellStyle name="Normal 2 3 2 2 4 2 3 4 3" xfId="22452" xr:uid="{00000000-0005-0000-0000-0000E73F0000}"/>
    <cellStyle name="Normal 2 3 2 2 4 2 3 5" xfId="9003" xr:uid="{00000000-0005-0000-0000-0000E83F0000}"/>
    <cellStyle name="Normal 2 3 2 2 4 2 3 5 2" xfId="25299" xr:uid="{00000000-0005-0000-0000-0000E93F0000}"/>
    <cellStyle name="Normal 2 3 2 2 4 2 3 6" xfId="17153" xr:uid="{00000000-0005-0000-0000-0000EA3F0000}"/>
    <cellStyle name="Normal 2 3 2 2 4 2 4" xfId="1562" xr:uid="{00000000-0005-0000-0000-0000EB3F0000}"/>
    <cellStyle name="Normal 2 3 2 2 4 2 4 2" xfId="4186" xr:uid="{00000000-0005-0000-0000-0000EC3F0000}"/>
    <cellStyle name="Normal 2 3 2 2 4 2 4 2 2" xfId="12332" xr:uid="{00000000-0005-0000-0000-0000ED3F0000}"/>
    <cellStyle name="Normal 2 3 2 2 4 2 4 2 2 2" xfId="28628" xr:uid="{00000000-0005-0000-0000-0000EE3F0000}"/>
    <cellStyle name="Normal 2 3 2 2 4 2 4 2 3" xfId="20482" xr:uid="{00000000-0005-0000-0000-0000EF3F0000}"/>
    <cellStyle name="Normal 2 3 2 2 4 2 4 3" xfId="6861" xr:uid="{00000000-0005-0000-0000-0000F03F0000}"/>
    <cellStyle name="Normal 2 3 2 2 4 2 4 3 2" xfId="15007" xr:uid="{00000000-0005-0000-0000-0000F13F0000}"/>
    <cellStyle name="Normal 2 3 2 2 4 2 4 3 2 2" xfId="31303" xr:uid="{00000000-0005-0000-0000-0000F23F0000}"/>
    <cellStyle name="Normal 2 3 2 2 4 2 4 3 3" xfId="23157" xr:uid="{00000000-0005-0000-0000-0000F33F0000}"/>
    <cellStyle name="Normal 2 3 2 2 4 2 4 4" xfId="9708" xr:uid="{00000000-0005-0000-0000-0000F43F0000}"/>
    <cellStyle name="Normal 2 3 2 2 4 2 4 4 2" xfId="26004" xr:uid="{00000000-0005-0000-0000-0000F53F0000}"/>
    <cellStyle name="Normal 2 3 2 2 4 2 4 5" xfId="17858" xr:uid="{00000000-0005-0000-0000-0000F63F0000}"/>
    <cellStyle name="Normal 2 3 2 2 4 2 5" xfId="2968" xr:uid="{00000000-0005-0000-0000-0000F73F0000}"/>
    <cellStyle name="Normal 2 3 2 2 4 2 5 2" xfId="11114" xr:uid="{00000000-0005-0000-0000-0000F83F0000}"/>
    <cellStyle name="Normal 2 3 2 2 4 2 5 2 2" xfId="27410" xr:uid="{00000000-0005-0000-0000-0000F93F0000}"/>
    <cellStyle name="Normal 2 3 2 2 4 2 5 3" xfId="19264" xr:uid="{00000000-0005-0000-0000-0000FA3F0000}"/>
    <cellStyle name="Normal 2 3 2 2 4 2 6" xfId="5451" xr:uid="{00000000-0005-0000-0000-0000FB3F0000}"/>
    <cellStyle name="Normal 2 3 2 2 4 2 6 2" xfId="13597" xr:uid="{00000000-0005-0000-0000-0000FC3F0000}"/>
    <cellStyle name="Normal 2 3 2 2 4 2 6 2 2" xfId="29893" xr:uid="{00000000-0005-0000-0000-0000FD3F0000}"/>
    <cellStyle name="Normal 2 3 2 2 4 2 6 3" xfId="21747" xr:uid="{00000000-0005-0000-0000-0000FE3F0000}"/>
    <cellStyle name="Normal 2 3 2 2 4 2 7" xfId="8298" xr:uid="{00000000-0005-0000-0000-0000FF3F0000}"/>
    <cellStyle name="Normal 2 3 2 2 4 2 7 2" xfId="24594" xr:uid="{00000000-0005-0000-0000-000000400000}"/>
    <cellStyle name="Normal 2 3 2 2 4 2 8" xfId="16448" xr:uid="{00000000-0005-0000-0000-000001400000}"/>
    <cellStyle name="Normal 2 3 2 2 4 3" xfId="231" xr:uid="{00000000-0005-0000-0000-000002400000}"/>
    <cellStyle name="Normal 2 3 2 2 4 3 2" xfId="575" xr:uid="{00000000-0005-0000-0000-000003400000}"/>
    <cellStyle name="Normal 2 3 2 2 4 3 2 2" xfId="1281" xr:uid="{00000000-0005-0000-0000-000004400000}"/>
    <cellStyle name="Normal 2 3 2 2 4 3 2 2 2" xfId="2691" xr:uid="{00000000-0005-0000-0000-000005400000}"/>
    <cellStyle name="Normal 2 3 2 2 4 3 2 2 2 2" xfId="5165" xr:uid="{00000000-0005-0000-0000-000006400000}"/>
    <cellStyle name="Normal 2 3 2 2 4 3 2 2 2 2 2" xfId="13311" xr:uid="{00000000-0005-0000-0000-000007400000}"/>
    <cellStyle name="Normal 2 3 2 2 4 3 2 2 2 2 2 2" xfId="29607" xr:uid="{00000000-0005-0000-0000-000008400000}"/>
    <cellStyle name="Normal 2 3 2 2 4 3 2 2 2 2 3" xfId="21461" xr:uid="{00000000-0005-0000-0000-000009400000}"/>
    <cellStyle name="Normal 2 3 2 2 4 3 2 2 2 3" xfId="7990" xr:uid="{00000000-0005-0000-0000-00000A400000}"/>
    <cellStyle name="Normal 2 3 2 2 4 3 2 2 2 3 2" xfId="16136" xr:uid="{00000000-0005-0000-0000-00000B400000}"/>
    <cellStyle name="Normal 2 3 2 2 4 3 2 2 2 3 2 2" xfId="32432" xr:uid="{00000000-0005-0000-0000-00000C400000}"/>
    <cellStyle name="Normal 2 3 2 2 4 3 2 2 2 3 3" xfId="24286" xr:uid="{00000000-0005-0000-0000-00000D400000}"/>
    <cellStyle name="Normal 2 3 2 2 4 3 2 2 2 4" xfId="10837" xr:uid="{00000000-0005-0000-0000-00000E400000}"/>
    <cellStyle name="Normal 2 3 2 2 4 3 2 2 2 4 2" xfId="27133" xr:uid="{00000000-0005-0000-0000-00000F400000}"/>
    <cellStyle name="Normal 2 3 2 2 4 3 2 2 2 5" xfId="18987" xr:uid="{00000000-0005-0000-0000-000010400000}"/>
    <cellStyle name="Normal 2 3 2 2 4 3 2 2 3" xfId="3947" xr:uid="{00000000-0005-0000-0000-000011400000}"/>
    <cellStyle name="Normal 2 3 2 2 4 3 2 2 3 2" xfId="12093" xr:uid="{00000000-0005-0000-0000-000012400000}"/>
    <cellStyle name="Normal 2 3 2 2 4 3 2 2 3 2 2" xfId="28389" xr:uid="{00000000-0005-0000-0000-000013400000}"/>
    <cellStyle name="Normal 2 3 2 2 4 3 2 2 3 3" xfId="20243" xr:uid="{00000000-0005-0000-0000-000014400000}"/>
    <cellStyle name="Normal 2 3 2 2 4 3 2 2 4" xfId="6580" xr:uid="{00000000-0005-0000-0000-000015400000}"/>
    <cellStyle name="Normal 2 3 2 2 4 3 2 2 4 2" xfId="14726" xr:uid="{00000000-0005-0000-0000-000016400000}"/>
    <cellStyle name="Normal 2 3 2 2 4 3 2 2 4 2 2" xfId="31022" xr:uid="{00000000-0005-0000-0000-000017400000}"/>
    <cellStyle name="Normal 2 3 2 2 4 3 2 2 4 3" xfId="22876" xr:uid="{00000000-0005-0000-0000-000018400000}"/>
    <cellStyle name="Normal 2 3 2 2 4 3 2 2 5" xfId="9427" xr:uid="{00000000-0005-0000-0000-000019400000}"/>
    <cellStyle name="Normal 2 3 2 2 4 3 2 2 5 2" xfId="25723" xr:uid="{00000000-0005-0000-0000-00001A400000}"/>
    <cellStyle name="Normal 2 3 2 2 4 3 2 2 6" xfId="17577" xr:uid="{00000000-0005-0000-0000-00001B400000}"/>
    <cellStyle name="Normal 2 3 2 2 4 3 2 3" xfId="1986" xr:uid="{00000000-0005-0000-0000-00001C400000}"/>
    <cellStyle name="Normal 2 3 2 2 4 3 2 3 2" xfId="4556" xr:uid="{00000000-0005-0000-0000-00001D400000}"/>
    <cellStyle name="Normal 2 3 2 2 4 3 2 3 2 2" xfId="12702" xr:uid="{00000000-0005-0000-0000-00001E400000}"/>
    <cellStyle name="Normal 2 3 2 2 4 3 2 3 2 2 2" xfId="28998" xr:uid="{00000000-0005-0000-0000-00001F400000}"/>
    <cellStyle name="Normal 2 3 2 2 4 3 2 3 2 3" xfId="20852" xr:uid="{00000000-0005-0000-0000-000020400000}"/>
    <cellStyle name="Normal 2 3 2 2 4 3 2 3 3" xfId="7285" xr:uid="{00000000-0005-0000-0000-000021400000}"/>
    <cellStyle name="Normal 2 3 2 2 4 3 2 3 3 2" xfId="15431" xr:uid="{00000000-0005-0000-0000-000022400000}"/>
    <cellStyle name="Normal 2 3 2 2 4 3 2 3 3 2 2" xfId="31727" xr:uid="{00000000-0005-0000-0000-000023400000}"/>
    <cellStyle name="Normal 2 3 2 2 4 3 2 3 3 3" xfId="23581" xr:uid="{00000000-0005-0000-0000-000024400000}"/>
    <cellStyle name="Normal 2 3 2 2 4 3 2 3 4" xfId="10132" xr:uid="{00000000-0005-0000-0000-000025400000}"/>
    <cellStyle name="Normal 2 3 2 2 4 3 2 3 4 2" xfId="26428" xr:uid="{00000000-0005-0000-0000-000026400000}"/>
    <cellStyle name="Normal 2 3 2 2 4 3 2 3 5" xfId="18282" xr:uid="{00000000-0005-0000-0000-000027400000}"/>
    <cellStyle name="Normal 2 3 2 2 4 3 2 4" xfId="3338" xr:uid="{00000000-0005-0000-0000-000028400000}"/>
    <cellStyle name="Normal 2 3 2 2 4 3 2 4 2" xfId="11484" xr:uid="{00000000-0005-0000-0000-000029400000}"/>
    <cellStyle name="Normal 2 3 2 2 4 3 2 4 2 2" xfId="27780" xr:uid="{00000000-0005-0000-0000-00002A400000}"/>
    <cellStyle name="Normal 2 3 2 2 4 3 2 4 3" xfId="19634" xr:uid="{00000000-0005-0000-0000-00002B400000}"/>
    <cellStyle name="Normal 2 3 2 2 4 3 2 5" xfId="5875" xr:uid="{00000000-0005-0000-0000-00002C400000}"/>
    <cellStyle name="Normal 2 3 2 2 4 3 2 5 2" xfId="14021" xr:uid="{00000000-0005-0000-0000-00002D400000}"/>
    <cellStyle name="Normal 2 3 2 2 4 3 2 5 2 2" xfId="30317" xr:uid="{00000000-0005-0000-0000-00002E400000}"/>
    <cellStyle name="Normal 2 3 2 2 4 3 2 5 3" xfId="22171" xr:uid="{00000000-0005-0000-0000-00002F400000}"/>
    <cellStyle name="Normal 2 3 2 2 4 3 2 6" xfId="8722" xr:uid="{00000000-0005-0000-0000-000030400000}"/>
    <cellStyle name="Normal 2 3 2 2 4 3 2 6 2" xfId="25018" xr:uid="{00000000-0005-0000-0000-000031400000}"/>
    <cellStyle name="Normal 2 3 2 2 4 3 2 7" xfId="16872" xr:uid="{00000000-0005-0000-0000-000032400000}"/>
    <cellStyle name="Normal 2 3 2 2 4 3 3" xfId="937" xr:uid="{00000000-0005-0000-0000-000033400000}"/>
    <cellStyle name="Normal 2 3 2 2 4 3 3 2" xfId="2347" xr:uid="{00000000-0005-0000-0000-000034400000}"/>
    <cellStyle name="Normal 2 3 2 2 4 3 3 2 2" xfId="4869" xr:uid="{00000000-0005-0000-0000-000035400000}"/>
    <cellStyle name="Normal 2 3 2 2 4 3 3 2 2 2" xfId="13015" xr:uid="{00000000-0005-0000-0000-000036400000}"/>
    <cellStyle name="Normal 2 3 2 2 4 3 3 2 2 2 2" xfId="29311" xr:uid="{00000000-0005-0000-0000-000037400000}"/>
    <cellStyle name="Normal 2 3 2 2 4 3 3 2 2 3" xfId="21165" xr:uid="{00000000-0005-0000-0000-000038400000}"/>
    <cellStyle name="Normal 2 3 2 2 4 3 3 2 3" xfId="7646" xr:uid="{00000000-0005-0000-0000-000039400000}"/>
    <cellStyle name="Normal 2 3 2 2 4 3 3 2 3 2" xfId="15792" xr:uid="{00000000-0005-0000-0000-00003A400000}"/>
    <cellStyle name="Normal 2 3 2 2 4 3 3 2 3 2 2" xfId="32088" xr:uid="{00000000-0005-0000-0000-00003B400000}"/>
    <cellStyle name="Normal 2 3 2 2 4 3 3 2 3 3" xfId="23942" xr:uid="{00000000-0005-0000-0000-00003C400000}"/>
    <cellStyle name="Normal 2 3 2 2 4 3 3 2 4" xfId="10493" xr:uid="{00000000-0005-0000-0000-00003D400000}"/>
    <cellStyle name="Normal 2 3 2 2 4 3 3 2 4 2" xfId="26789" xr:uid="{00000000-0005-0000-0000-00003E400000}"/>
    <cellStyle name="Normal 2 3 2 2 4 3 3 2 5" xfId="18643" xr:uid="{00000000-0005-0000-0000-00003F400000}"/>
    <cellStyle name="Normal 2 3 2 2 4 3 3 3" xfId="3651" xr:uid="{00000000-0005-0000-0000-000040400000}"/>
    <cellStyle name="Normal 2 3 2 2 4 3 3 3 2" xfId="11797" xr:uid="{00000000-0005-0000-0000-000041400000}"/>
    <cellStyle name="Normal 2 3 2 2 4 3 3 3 2 2" xfId="28093" xr:uid="{00000000-0005-0000-0000-000042400000}"/>
    <cellStyle name="Normal 2 3 2 2 4 3 3 3 3" xfId="19947" xr:uid="{00000000-0005-0000-0000-000043400000}"/>
    <cellStyle name="Normal 2 3 2 2 4 3 3 4" xfId="6236" xr:uid="{00000000-0005-0000-0000-000044400000}"/>
    <cellStyle name="Normal 2 3 2 2 4 3 3 4 2" xfId="14382" xr:uid="{00000000-0005-0000-0000-000045400000}"/>
    <cellStyle name="Normal 2 3 2 2 4 3 3 4 2 2" xfId="30678" xr:uid="{00000000-0005-0000-0000-000046400000}"/>
    <cellStyle name="Normal 2 3 2 2 4 3 3 4 3" xfId="22532" xr:uid="{00000000-0005-0000-0000-000047400000}"/>
    <cellStyle name="Normal 2 3 2 2 4 3 3 5" xfId="9083" xr:uid="{00000000-0005-0000-0000-000048400000}"/>
    <cellStyle name="Normal 2 3 2 2 4 3 3 5 2" xfId="25379" xr:uid="{00000000-0005-0000-0000-000049400000}"/>
    <cellStyle name="Normal 2 3 2 2 4 3 3 6" xfId="17233" xr:uid="{00000000-0005-0000-0000-00004A400000}"/>
    <cellStyle name="Normal 2 3 2 2 4 3 4" xfId="1642" xr:uid="{00000000-0005-0000-0000-00004B400000}"/>
    <cellStyle name="Normal 2 3 2 2 4 3 4 2" xfId="4260" xr:uid="{00000000-0005-0000-0000-00004C400000}"/>
    <cellStyle name="Normal 2 3 2 2 4 3 4 2 2" xfId="12406" xr:uid="{00000000-0005-0000-0000-00004D400000}"/>
    <cellStyle name="Normal 2 3 2 2 4 3 4 2 2 2" xfId="28702" xr:uid="{00000000-0005-0000-0000-00004E400000}"/>
    <cellStyle name="Normal 2 3 2 2 4 3 4 2 3" xfId="20556" xr:uid="{00000000-0005-0000-0000-00004F400000}"/>
    <cellStyle name="Normal 2 3 2 2 4 3 4 3" xfId="6941" xr:uid="{00000000-0005-0000-0000-000050400000}"/>
    <cellStyle name="Normal 2 3 2 2 4 3 4 3 2" xfId="15087" xr:uid="{00000000-0005-0000-0000-000051400000}"/>
    <cellStyle name="Normal 2 3 2 2 4 3 4 3 2 2" xfId="31383" xr:uid="{00000000-0005-0000-0000-000052400000}"/>
    <cellStyle name="Normal 2 3 2 2 4 3 4 3 3" xfId="23237" xr:uid="{00000000-0005-0000-0000-000053400000}"/>
    <cellStyle name="Normal 2 3 2 2 4 3 4 4" xfId="9788" xr:uid="{00000000-0005-0000-0000-000054400000}"/>
    <cellStyle name="Normal 2 3 2 2 4 3 4 4 2" xfId="26084" xr:uid="{00000000-0005-0000-0000-000055400000}"/>
    <cellStyle name="Normal 2 3 2 2 4 3 4 5" xfId="17938" xr:uid="{00000000-0005-0000-0000-000056400000}"/>
    <cellStyle name="Normal 2 3 2 2 4 3 5" xfId="3042" xr:uid="{00000000-0005-0000-0000-000057400000}"/>
    <cellStyle name="Normal 2 3 2 2 4 3 5 2" xfId="11188" xr:uid="{00000000-0005-0000-0000-000058400000}"/>
    <cellStyle name="Normal 2 3 2 2 4 3 5 2 2" xfId="27484" xr:uid="{00000000-0005-0000-0000-000059400000}"/>
    <cellStyle name="Normal 2 3 2 2 4 3 5 3" xfId="19338" xr:uid="{00000000-0005-0000-0000-00005A400000}"/>
    <cellStyle name="Normal 2 3 2 2 4 3 6" xfId="5531" xr:uid="{00000000-0005-0000-0000-00005B400000}"/>
    <cellStyle name="Normal 2 3 2 2 4 3 6 2" xfId="13677" xr:uid="{00000000-0005-0000-0000-00005C400000}"/>
    <cellStyle name="Normal 2 3 2 2 4 3 6 2 2" xfId="29973" xr:uid="{00000000-0005-0000-0000-00005D400000}"/>
    <cellStyle name="Normal 2 3 2 2 4 3 6 3" xfId="21827" xr:uid="{00000000-0005-0000-0000-00005E400000}"/>
    <cellStyle name="Normal 2 3 2 2 4 3 7" xfId="8378" xr:uid="{00000000-0005-0000-0000-00005F400000}"/>
    <cellStyle name="Normal 2 3 2 2 4 3 7 2" xfId="24674" xr:uid="{00000000-0005-0000-0000-000060400000}"/>
    <cellStyle name="Normal 2 3 2 2 4 3 8" xfId="16528" xr:uid="{00000000-0005-0000-0000-000061400000}"/>
    <cellStyle name="Normal 2 3 2 2 4 4" xfId="315" xr:uid="{00000000-0005-0000-0000-000062400000}"/>
    <cellStyle name="Normal 2 3 2 2 4 4 2" xfId="659" xr:uid="{00000000-0005-0000-0000-000063400000}"/>
    <cellStyle name="Normal 2 3 2 2 4 4 2 2" xfId="1365" xr:uid="{00000000-0005-0000-0000-000064400000}"/>
    <cellStyle name="Normal 2 3 2 2 4 4 2 2 2" xfId="2775" xr:uid="{00000000-0005-0000-0000-000065400000}"/>
    <cellStyle name="Normal 2 3 2 2 4 4 2 2 2 2" xfId="5239" xr:uid="{00000000-0005-0000-0000-000066400000}"/>
    <cellStyle name="Normal 2 3 2 2 4 4 2 2 2 2 2" xfId="13385" xr:uid="{00000000-0005-0000-0000-000067400000}"/>
    <cellStyle name="Normal 2 3 2 2 4 4 2 2 2 2 2 2" xfId="29681" xr:uid="{00000000-0005-0000-0000-000068400000}"/>
    <cellStyle name="Normal 2 3 2 2 4 4 2 2 2 2 3" xfId="21535" xr:uid="{00000000-0005-0000-0000-000069400000}"/>
    <cellStyle name="Normal 2 3 2 2 4 4 2 2 2 3" xfId="8074" xr:uid="{00000000-0005-0000-0000-00006A400000}"/>
    <cellStyle name="Normal 2 3 2 2 4 4 2 2 2 3 2" xfId="16220" xr:uid="{00000000-0005-0000-0000-00006B400000}"/>
    <cellStyle name="Normal 2 3 2 2 4 4 2 2 2 3 2 2" xfId="32516" xr:uid="{00000000-0005-0000-0000-00006C400000}"/>
    <cellStyle name="Normal 2 3 2 2 4 4 2 2 2 3 3" xfId="24370" xr:uid="{00000000-0005-0000-0000-00006D400000}"/>
    <cellStyle name="Normal 2 3 2 2 4 4 2 2 2 4" xfId="10921" xr:uid="{00000000-0005-0000-0000-00006E400000}"/>
    <cellStyle name="Normal 2 3 2 2 4 4 2 2 2 4 2" xfId="27217" xr:uid="{00000000-0005-0000-0000-00006F400000}"/>
    <cellStyle name="Normal 2 3 2 2 4 4 2 2 2 5" xfId="19071" xr:uid="{00000000-0005-0000-0000-000070400000}"/>
    <cellStyle name="Normal 2 3 2 2 4 4 2 2 3" xfId="4021" xr:uid="{00000000-0005-0000-0000-000071400000}"/>
    <cellStyle name="Normal 2 3 2 2 4 4 2 2 3 2" xfId="12167" xr:uid="{00000000-0005-0000-0000-000072400000}"/>
    <cellStyle name="Normal 2 3 2 2 4 4 2 2 3 2 2" xfId="28463" xr:uid="{00000000-0005-0000-0000-000073400000}"/>
    <cellStyle name="Normal 2 3 2 2 4 4 2 2 3 3" xfId="20317" xr:uid="{00000000-0005-0000-0000-000074400000}"/>
    <cellStyle name="Normal 2 3 2 2 4 4 2 2 4" xfId="6664" xr:uid="{00000000-0005-0000-0000-000075400000}"/>
    <cellStyle name="Normal 2 3 2 2 4 4 2 2 4 2" xfId="14810" xr:uid="{00000000-0005-0000-0000-000076400000}"/>
    <cellStyle name="Normal 2 3 2 2 4 4 2 2 4 2 2" xfId="31106" xr:uid="{00000000-0005-0000-0000-000077400000}"/>
    <cellStyle name="Normal 2 3 2 2 4 4 2 2 4 3" xfId="22960" xr:uid="{00000000-0005-0000-0000-000078400000}"/>
    <cellStyle name="Normal 2 3 2 2 4 4 2 2 5" xfId="9511" xr:uid="{00000000-0005-0000-0000-000079400000}"/>
    <cellStyle name="Normal 2 3 2 2 4 4 2 2 5 2" xfId="25807" xr:uid="{00000000-0005-0000-0000-00007A400000}"/>
    <cellStyle name="Normal 2 3 2 2 4 4 2 2 6" xfId="17661" xr:uid="{00000000-0005-0000-0000-00007B400000}"/>
    <cellStyle name="Normal 2 3 2 2 4 4 2 3" xfId="2070" xr:uid="{00000000-0005-0000-0000-00007C400000}"/>
    <cellStyle name="Normal 2 3 2 2 4 4 2 3 2" xfId="4630" xr:uid="{00000000-0005-0000-0000-00007D400000}"/>
    <cellStyle name="Normal 2 3 2 2 4 4 2 3 2 2" xfId="12776" xr:uid="{00000000-0005-0000-0000-00007E400000}"/>
    <cellStyle name="Normal 2 3 2 2 4 4 2 3 2 2 2" xfId="29072" xr:uid="{00000000-0005-0000-0000-00007F400000}"/>
    <cellStyle name="Normal 2 3 2 2 4 4 2 3 2 3" xfId="20926" xr:uid="{00000000-0005-0000-0000-000080400000}"/>
    <cellStyle name="Normal 2 3 2 2 4 4 2 3 3" xfId="7369" xr:uid="{00000000-0005-0000-0000-000081400000}"/>
    <cellStyle name="Normal 2 3 2 2 4 4 2 3 3 2" xfId="15515" xr:uid="{00000000-0005-0000-0000-000082400000}"/>
    <cellStyle name="Normal 2 3 2 2 4 4 2 3 3 2 2" xfId="31811" xr:uid="{00000000-0005-0000-0000-000083400000}"/>
    <cellStyle name="Normal 2 3 2 2 4 4 2 3 3 3" xfId="23665" xr:uid="{00000000-0005-0000-0000-000084400000}"/>
    <cellStyle name="Normal 2 3 2 2 4 4 2 3 4" xfId="10216" xr:uid="{00000000-0005-0000-0000-000085400000}"/>
    <cellStyle name="Normal 2 3 2 2 4 4 2 3 4 2" xfId="26512" xr:uid="{00000000-0005-0000-0000-000086400000}"/>
    <cellStyle name="Normal 2 3 2 2 4 4 2 3 5" xfId="18366" xr:uid="{00000000-0005-0000-0000-000087400000}"/>
    <cellStyle name="Normal 2 3 2 2 4 4 2 4" xfId="3412" xr:uid="{00000000-0005-0000-0000-000088400000}"/>
    <cellStyle name="Normal 2 3 2 2 4 4 2 4 2" xfId="11558" xr:uid="{00000000-0005-0000-0000-000089400000}"/>
    <cellStyle name="Normal 2 3 2 2 4 4 2 4 2 2" xfId="27854" xr:uid="{00000000-0005-0000-0000-00008A400000}"/>
    <cellStyle name="Normal 2 3 2 2 4 4 2 4 3" xfId="19708" xr:uid="{00000000-0005-0000-0000-00008B400000}"/>
    <cellStyle name="Normal 2 3 2 2 4 4 2 5" xfId="5959" xr:uid="{00000000-0005-0000-0000-00008C400000}"/>
    <cellStyle name="Normal 2 3 2 2 4 4 2 5 2" xfId="14105" xr:uid="{00000000-0005-0000-0000-00008D400000}"/>
    <cellStyle name="Normal 2 3 2 2 4 4 2 5 2 2" xfId="30401" xr:uid="{00000000-0005-0000-0000-00008E400000}"/>
    <cellStyle name="Normal 2 3 2 2 4 4 2 5 3" xfId="22255" xr:uid="{00000000-0005-0000-0000-00008F400000}"/>
    <cellStyle name="Normal 2 3 2 2 4 4 2 6" xfId="8806" xr:uid="{00000000-0005-0000-0000-000090400000}"/>
    <cellStyle name="Normal 2 3 2 2 4 4 2 6 2" xfId="25102" xr:uid="{00000000-0005-0000-0000-000091400000}"/>
    <cellStyle name="Normal 2 3 2 2 4 4 2 7" xfId="16956" xr:uid="{00000000-0005-0000-0000-000092400000}"/>
    <cellStyle name="Normal 2 3 2 2 4 4 3" xfId="1021" xr:uid="{00000000-0005-0000-0000-000093400000}"/>
    <cellStyle name="Normal 2 3 2 2 4 4 3 2" xfId="2431" xr:uid="{00000000-0005-0000-0000-000094400000}"/>
    <cellStyle name="Normal 2 3 2 2 4 4 3 2 2" xfId="4943" xr:uid="{00000000-0005-0000-0000-000095400000}"/>
    <cellStyle name="Normal 2 3 2 2 4 4 3 2 2 2" xfId="13089" xr:uid="{00000000-0005-0000-0000-000096400000}"/>
    <cellStyle name="Normal 2 3 2 2 4 4 3 2 2 2 2" xfId="29385" xr:uid="{00000000-0005-0000-0000-000097400000}"/>
    <cellStyle name="Normal 2 3 2 2 4 4 3 2 2 3" xfId="21239" xr:uid="{00000000-0005-0000-0000-000098400000}"/>
    <cellStyle name="Normal 2 3 2 2 4 4 3 2 3" xfId="7730" xr:uid="{00000000-0005-0000-0000-000099400000}"/>
    <cellStyle name="Normal 2 3 2 2 4 4 3 2 3 2" xfId="15876" xr:uid="{00000000-0005-0000-0000-00009A400000}"/>
    <cellStyle name="Normal 2 3 2 2 4 4 3 2 3 2 2" xfId="32172" xr:uid="{00000000-0005-0000-0000-00009B400000}"/>
    <cellStyle name="Normal 2 3 2 2 4 4 3 2 3 3" xfId="24026" xr:uid="{00000000-0005-0000-0000-00009C400000}"/>
    <cellStyle name="Normal 2 3 2 2 4 4 3 2 4" xfId="10577" xr:uid="{00000000-0005-0000-0000-00009D400000}"/>
    <cellStyle name="Normal 2 3 2 2 4 4 3 2 4 2" xfId="26873" xr:uid="{00000000-0005-0000-0000-00009E400000}"/>
    <cellStyle name="Normal 2 3 2 2 4 4 3 2 5" xfId="18727" xr:uid="{00000000-0005-0000-0000-00009F400000}"/>
    <cellStyle name="Normal 2 3 2 2 4 4 3 3" xfId="3725" xr:uid="{00000000-0005-0000-0000-0000A0400000}"/>
    <cellStyle name="Normal 2 3 2 2 4 4 3 3 2" xfId="11871" xr:uid="{00000000-0005-0000-0000-0000A1400000}"/>
    <cellStyle name="Normal 2 3 2 2 4 4 3 3 2 2" xfId="28167" xr:uid="{00000000-0005-0000-0000-0000A2400000}"/>
    <cellStyle name="Normal 2 3 2 2 4 4 3 3 3" xfId="20021" xr:uid="{00000000-0005-0000-0000-0000A3400000}"/>
    <cellStyle name="Normal 2 3 2 2 4 4 3 4" xfId="6320" xr:uid="{00000000-0005-0000-0000-0000A4400000}"/>
    <cellStyle name="Normal 2 3 2 2 4 4 3 4 2" xfId="14466" xr:uid="{00000000-0005-0000-0000-0000A5400000}"/>
    <cellStyle name="Normal 2 3 2 2 4 4 3 4 2 2" xfId="30762" xr:uid="{00000000-0005-0000-0000-0000A6400000}"/>
    <cellStyle name="Normal 2 3 2 2 4 4 3 4 3" xfId="22616" xr:uid="{00000000-0005-0000-0000-0000A7400000}"/>
    <cellStyle name="Normal 2 3 2 2 4 4 3 5" xfId="9167" xr:uid="{00000000-0005-0000-0000-0000A8400000}"/>
    <cellStyle name="Normal 2 3 2 2 4 4 3 5 2" xfId="25463" xr:uid="{00000000-0005-0000-0000-0000A9400000}"/>
    <cellStyle name="Normal 2 3 2 2 4 4 3 6" xfId="17317" xr:uid="{00000000-0005-0000-0000-0000AA400000}"/>
    <cellStyle name="Normal 2 3 2 2 4 4 4" xfId="1726" xr:uid="{00000000-0005-0000-0000-0000AB400000}"/>
    <cellStyle name="Normal 2 3 2 2 4 4 4 2" xfId="4334" xr:uid="{00000000-0005-0000-0000-0000AC400000}"/>
    <cellStyle name="Normal 2 3 2 2 4 4 4 2 2" xfId="12480" xr:uid="{00000000-0005-0000-0000-0000AD400000}"/>
    <cellStyle name="Normal 2 3 2 2 4 4 4 2 2 2" xfId="28776" xr:uid="{00000000-0005-0000-0000-0000AE400000}"/>
    <cellStyle name="Normal 2 3 2 2 4 4 4 2 3" xfId="20630" xr:uid="{00000000-0005-0000-0000-0000AF400000}"/>
    <cellStyle name="Normal 2 3 2 2 4 4 4 3" xfId="7025" xr:uid="{00000000-0005-0000-0000-0000B0400000}"/>
    <cellStyle name="Normal 2 3 2 2 4 4 4 3 2" xfId="15171" xr:uid="{00000000-0005-0000-0000-0000B1400000}"/>
    <cellStyle name="Normal 2 3 2 2 4 4 4 3 2 2" xfId="31467" xr:uid="{00000000-0005-0000-0000-0000B2400000}"/>
    <cellStyle name="Normal 2 3 2 2 4 4 4 3 3" xfId="23321" xr:uid="{00000000-0005-0000-0000-0000B3400000}"/>
    <cellStyle name="Normal 2 3 2 2 4 4 4 4" xfId="9872" xr:uid="{00000000-0005-0000-0000-0000B4400000}"/>
    <cellStyle name="Normal 2 3 2 2 4 4 4 4 2" xfId="26168" xr:uid="{00000000-0005-0000-0000-0000B5400000}"/>
    <cellStyle name="Normal 2 3 2 2 4 4 4 5" xfId="18022" xr:uid="{00000000-0005-0000-0000-0000B6400000}"/>
    <cellStyle name="Normal 2 3 2 2 4 4 5" xfId="3116" xr:uid="{00000000-0005-0000-0000-0000B7400000}"/>
    <cellStyle name="Normal 2 3 2 2 4 4 5 2" xfId="11262" xr:uid="{00000000-0005-0000-0000-0000B8400000}"/>
    <cellStyle name="Normal 2 3 2 2 4 4 5 2 2" xfId="27558" xr:uid="{00000000-0005-0000-0000-0000B9400000}"/>
    <cellStyle name="Normal 2 3 2 2 4 4 5 3" xfId="19412" xr:uid="{00000000-0005-0000-0000-0000BA400000}"/>
    <cellStyle name="Normal 2 3 2 2 4 4 6" xfId="5615" xr:uid="{00000000-0005-0000-0000-0000BB400000}"/>
    <cellStyle name="Normal 2 3 2 2 4 4 6 2" xfId="13761" xr:uid="{00000000-0005-0000-0000-0000BC400000}"/>
    <cellStyle name="Normal 2 3 2 2 4 4 6 2 2" xfId="30057" xr:uid="{00000000-0005-0000-0000-0000BD400000}"/>
    <cellStyle name="Normal 2 3 2 2 4 4 6 3" xfId="21911" xr:uid="{00000000-0005-0000-0000-0000BE400000}"/>
    <cellStyle name="Normal 2 3 2 2 4 4 7" xfId="8462" xr:uid="{00000000-0005-0000-0000-0000BF400000}"/>
    <cellStyle name="Normal 2 3 2 2 4 4 7 2" xfId="24758" xr:uid="{00000000-0005-0000-0000-0000C0400000}"/>
    <cellStyle name="Normal 2 3 2 2 4 4 8" xfId="16612" xr:uid="{00000000-0005-0000-0000-0000C1400000}"/>
    <cellStyle name="Normal 2 3 2 2 4 5" xfId="405" xr:uid="{00000000-0005-0000-0000-0000C2400000}"/>
    <cellStyle name="Normal 2 3 2 2 4 5 2" xfId="1111" xr:uid="{00000000-0005-0000-0000-0000C3400000}"/>
    <cellStyle name="Normal 2 3 2 2 4 5 2 2" xfId="2521" xr:uid="{00000000-0005-0000-0000-0000C4400000}"/>
    <cellStyle name="Normal 2 3 2 2 4 5 2 2 2" xfId="5017" xr:uid="{00000000-0005-0000-0000-0000C5400000}"/>
    <cellStyle name="Normal 2 3 2 2 4 5 2 2 2 2" xfId="13163" xr:uid="{00000000-0005-0000-0000-0000C6400000}"/>
    <cellStyle name="Normal 2 3 2 2 4 5 2 2 2 2 2" xfId="29459" xr:uid="{00000000-0005-0000-0000-0000C7400000}"/>
    <cellStyle name="Normal 2 3 2 2 4 5 2 2 2 3" xfId="21313" xr:uid="{00000000-0005-0000-0000-0000C8400000}"/>
    <cellStyle name="Normal 2 3 2 2 4 5 2 2 3" xfId="7820" xr:uid="{00000000-0005-0000-0000-0000C9400000}"/>
    <cellStyle name="Normal 2 3 2 2 4 5 2 2 3 2" xfId="15966" xr:uid="{00000000-0005-0000-0000-0000CA400000}"/>
    <cellStyle name="Normal 2 3 2 2 4 5 2 2 3 2 2" xfId="32262" xr:uid="{00000000-0005-0000-0000-0000CB400000}"/>
    <cellStyle name="Normal 2 3 2 2 4 5 2 2 3 3" xfId="24116" xr:uid="{00000000-0005-0000-0000-0000CC400000}"/>
    <cellStyle name="Normal 2 3 2 2 4 5 2 2 4" xfId="10667" xr:uid="{00000000-0005-0000-0000-0000CD400000}"/>
    <cellStyle name="Normal 2 3 2 2 4 5 2 2 4 2" xfId="26963" xr:uid="{00000000-0005-0000-0000-0000CE400000}"/>
    <cellStyle name="Normal 2 3 2 2 4 5 2 2 5" xfId="18817" xr:uid="{00000000-0005-0000-0000-0000CF400000}"/>
    <cellStyle name="Normal 2 3 2 2 4 5 2 3" xfId="3799" xr:uid="{00000000-0005-0000-0000-0000D0400000}"/>
    <cellStyle name="Normal 2 3 2 2 4 5 2 3 2" xfId="11945" xr:uid="{00000000-0005-0000-0000-0000D1400000}"/>
    <cellStyle name="Normal 2 3 2 2 4 5 2 3 2 2" xfId="28241" xr:uid="{00000000-0005-0000-0000-0000D2400000}"/>
    <cellStyle name="Normal 2 3 2 2 4 5 2 3 3" xfId="20095" xr:uid="{00000000-0005-0000-0000-0000D3400000}"/>
    <cellStyle name="Normal 2 3 2 2 4 5 2 4" xfId="6410" xr:uid="{00000000-0005-0000-0000-0000D4400000}"/>
    <cellStyle name="Normal 2 3 2 2 4 5 2 4 2" xfId="14556" xr:uid="{00000000-0005-0000-0000-0000D5400000}"/>
    <cellStyle name="Normal 2 3 2 2 4 5 2 4 2 2" xfId="30852" xr:uid="{00000000-0005-0000-0000-0000D6400000}"/>
    <cellStyle name="Normal 2 3 2 2 4 5 2 4 3" xfId="22706" xr:uid="{00000000-0005-0000-0000-0000D7400000}"/>
    <cellStyle name="Normal 2 3 2 2 4 5 2 5" xfId="9257" xr:uid="{00000000-0005-0000-0000-0000D8400000}"/>
    <cellStyle name="Normal 2 3 2 2 4 5 2 5 2" xfId="25553" xr:uid="{00000000-0005-0000-0000-0000D9400000}"/>
    <cellStyle name="Normal 2 3 2 2 4 5 2 6" xfId="17407" xr:uid="{00000000-0005-0000-0000-0000DA400000}"/>
    <cellStyle name="Normal 2 3 2 2 4 5 3" xfId="1816" xr:uid="{00000000-0005-0000-0000-0000DB400000}"/>
    <cellStyle name="Normal 2 3 2 2 4 5 3 2" xfId="4408" xr:uid="{00000000-0005-0000-0000-0000DC400000}"/>
    <cellStyle name="Normal 2 3 2 2 4 5 3 2 2" xfId="12554" xr:uid="{00000000-0005-0000-0000-0000DD400000}"/>
    <cellStyle name="Normal 2 3 2 2 4 5 3 2 2 2" xfId="28850" xr:uid="{00000000-0005-0000-0000-0000DE400000}"/>
    <cellStyle name="Normal 2 3 2 2 4 5 3 2 3" xfId="20704" xr:uid="{00000000-0005-0000-0000-0000DF400000}"/>
    <cellStyle name="Normal 2 3 2 2 4 5 3 3" xfId="7115" xr:uid="{00000000-0005-0000-0000-0000E0400000}"/>
    <cellStyle name="Normal 2 3 2 2 4 5 3 3 2" xfId="15261" xr:uid="{00000000-0005-0000-0000-0000E1400000}"/>
    <cellStyle name="Normal 2 3 2 2 4 5 3 3 2 2" xfId="31557" xr:uid="{00000000-0005-0000-0000-0000E2400000}"/>
    <cellStyle name="Normal 2 3 2 2 4 5 3 3 3" xfId="23411" xr:uid="{00000000-0005-0000-0000-0000E3400000}"/>
    <cellStyle name="Normal 2 3 2 2 4 5 3 4" xfId="9962" xr:uid="{00000000-0005-0000-0000-0000E4400000}"/>
    <cellStyle name="Normal 2 3 2 2 4 5 3 4 2" xfId="26258" xr:uid="{00000000-0005-0000-0000-0000E5400000}"/>
    <cellStyle name="Normal 2 3 2 2 4 5 3 5" xfId="18112" xr:uid="{00000000-0005-0000-0000-0000E6400000}"/>
    <cellStyle name="Normal 2 3 2 2 4 5 4" xfId="3190" xr:uid="{00000000-0005-0000-0000-0000E7400000}"/>
    <cellStyle name="Normal 2 3 2 2 4 5 4 2" xfId="11336" xr:uid="{00000000-0005-0000-0000-0000E8400000}"/>
    <cellStyle name="Normal 2 3 2 2 4 5 4 2 2" xfId="27632" xr:uid="{00000000-0005-0000-0000-0000E9400000}"/>
    <cellStyle name="Normal 2 3 2 2 4 5 4 3" xfId="19486" xr:uid="{00000000-0005-0000-0000-0000EA400000}"/>
    <cellStyle name="Normal 2 3 2 2 4 5 5" xfId="5705" xr:uid="{00000000-0005-0000-0000-0000EB400000}"/>
    <cellStyle name="Normal 2 3 2 2 4 5 5 2" xfId="13851" xr:uid="{00000000-0005-0000-0000-0000EC400000}"/>
    <cellStyle name="Normal 2 3 2 2 4 5 5 2 2" xfId="30147" xr:uid="{00000000-0005-0000-0000-0000ED400000}"/>
    <cellStyle name="Normal 2 3 2 2 4 5 5 3" xfId="22001" xr:uid="{00000000-0005-0000-0000-0000EE400000}"/>
    <cellStyle name="Normal 2 3 2 2 4 5 6" xfId="8552" xr:uid="{00000000-0005-0000-0000-0000EF400000}"/>
    <cellStyle name="Normal 2 3 2 2 4 5 6 2" xfId="24848" xr:uid="{00000000-0005-0000-0000-0000F0400000}"/>
    <cellStyle name="Normal 2 3 2 2 4 5 7" xfId="16702" xr:uid="{00000000-0005-0000-0000-0000F1400000}"/>
    <cellStyle name="Normal 2 3 2 2 4 6" xfId="767" xr:uid="{00000000-0005-0000-0000-0000F2400000}"/>
    <cellStyle name="Normal 2 3 2 2 4 6 2" xfId="2177" xr:uid="{00000000-0005-0000-0000-0000F3400000}"/>
    <cellStyle name="Normal 2 3 2 2 4 6 2 2" xfId="4721" xr:uid="{00000000-0005-0000-0000-0000F4400000}"/>
    <cellStyle name="Normal 2 3 2 2 4 6 2 2 2" xfId="12867" xr:uid="{00000000-0005-0000-0000-0000F5400000}"/>
    <cellStyle name="Normal 2 3 2 2 4 6 2 2 2 2" xfId="29163" xr:uid="{00000000-0005-0000-0000-0000F6400000}"/>
    <cellStyle name="Normal 2 3 2 2 4 6 2 2 3" xfId="21017" xr:uid="{00000000-0005-0000-0000-0000F7400000}"/>
    <cellStyle name="Normal 2 3 2 2 4 6 2 3" xfId="7476" xr:uid="{00000000-0005-0000-0000-0000F8400000}"/>
    <cellStyle name="Normal 2 3 2 2 4 6 2 3 2" xfId="15622" xr:uid="{00000000-0005-0000-0000-0000F9400000}"/>
    <cellStyle name="Normal 2 3 2 2 4 6 2 3 2 2" xfId="31918" xr:uid="{00000000-0005-0000-0000-0000FA400000}"/>
    <cellStyle name="Normal 2 3 2 2 4 6 2 3 3" xfId="23772" xr:uid="{00000000-0005-0000-0000-0000FB400000}"/>
    <cellStyle name="Normal 2 3 2 2 4 6 2 4" xfId="10323" xr:uid="{00000000-0005-0000-0000-0000FC400000}"/>
    <cellStyle name="Normal 2 3 2 2 4 6 2 4 2" xfId="26619" xr:uid="{00000000-0005-0000-0000-0000FD400000}"/>
    <cellStyle name="Normal 2 3 2 2 4 6 2 5" xfId="18473" xr:uid="{00000000-0005-0000-0000-0000FE400000}"/>
    <cellStyle name="Normal 2 3 2 2 4 6 3" xfId="3503" xr:uid="{00000000-0005-0000-0000-0000FF400000}"/>
    <cellStyle name="Normal 2 3 2 2 4 6 3 2" xfId="11649" xr:uid="{00000000-0005-0000-0000-000000410000}"/>
    <cellStyle name="Normal 2 3 2 2 4 6 3 2 2" xfId="27945" xr:uid="{00000000-0005-0000-0000-000001410000}"/>
    <cellStyle name="Normal 2 3 2 2 4 6 3 3" xfId="19799" xr:uid="{00000000-0005-0000-0000-000002410000}"/>
    <cellStyle name="Normal 2 3 2 2 4 6 4" xfId="6066" xr:uid="{00000000-0005-0000-0000-000003410000}"/>
    <cellStyle name="Normal 2 3 2 2 4 6 4 2" xfId="14212" xr:uid="{00000000-0005-0000-0000-000004410000}"/>
    <cellStyle name="Normal 2 3 2 2 4 6 4 2 2" xfId="30508" xr:uid="{00000000-0005-0000-0000-000005410000}"/>
    <cellStyle name="Normal 2 3 2 2 4 6 4 3" xfId="22362" xr:uid="{00000000-0005-0000-0000-000006410000}"/>
    <cellStyle name="Normal 2 3 2 2 4 6 5" xfId="8913" xr:uid="{00000000-0005-0000-0000-000007410000}"/>
    <cellStyle name="Normal 2 3 2 2 4 6 5 2" xfId="25209" xr:uid="{00000000-0005-0000-0000-000008410000}"/>
    <cellStyle name="Normal 2 3 2 2 4 6 6" xfId="17063" xr:uid="{00000000-0005-0000-0000-000009410000}"/>
    <cellStyle name="Normal 2 3 2 2 4 7" xfId="1472" xr:uid="{00000000-0005-0000-0000-00000A410000}"/>
    <cellStyle name="Normal 2 3 2 2 4 7 2" xfId="4112" xr:uid="{00000000-0005-0000-0000-00000B410000}"/>
    <cellStyle name="Normal 2 3 2 2 4 7 2 2" xfId="12258" xr:uid="{00000000-0005-0000-0000-00000C410000}"/>
    <cellStyle name="Normal 2 3 2 2 4 7 2 2 2" xfId="28554" xr:uid="{00000000-0005-0000-0000-00000D410000}"/>
    <cellStyle name="Normal 2 3 2 2 4 7 2 3" xfId="20408" xr:uid="{00000000-0005-0000-0000-00000E410000}"/>
    <cellStyle name="Normal 2 3 2 2 4 7 3" xfId="6771" xr:uid="{00000000-0005-0000-0000-00000F410000}"/>
    <cellStyle name="Normal 2 3 2 2 4 7 3 2" xfId="14917" xr:uid="{00000000-0005-0000-0000-000010410000}"/>
    <cellStyle name="Normal 2 3 2 2 4 7 3 2 2" xfId="31213" xr:uid="{00000000-0005-0000-0000-000011410000}"/>
    <cellStyle name="Normal 2 3 2 2 4 7 3 3" xfId="23067" xr:uid="{00000000-0005-0000-0000-000012410000}"/>
    <cellStyle name="Normal 2 3 2 2 4 7 4" xfId="9618" xr:uid="{00000000-0005-0000-0000-000013410000}"/>
    <cellStyle name="Normal 2 3 2 2 4 7 4 2" xfId="25914" xr:uid="{00000000-0005-0000-0000-000014410000}"/>
    <cellStyle name="Normal 2 3 2 2 4 7 5" xfId="17768" xr:uid="{00000000-0005-0000-0000-000015410000}"/>
    <cellStyle name="Normal 2 3 2 2 4 8" xfId="2894" xr:uid="{00000000-0005-0000-0000-000016410000}"/>
    <cellStyle name="Normal 2 3 2 2 4 8 2" xfId="11040" xr:uid="{00000000-0005-0000-0000-000017410000}"/>
    <cellStyle name="Normal 2 3 2 2 4 8 2 2" xfId="27336" xr:uid="{00000000-0005-0000-0000-000018410000}"/>
    <cellStyle name="Normal 2 3 2 2 4 8 3" xfId="19190" xr:uid="{00000000-0005-0000-0000-000019410000}"/>
    <cellStyle name="Normal 2 3 2 2 4 9" xfId="5361" xr:uid="{00000000-0005-0000-0000-00001A410000}"/>
    <cellStyle name="Normal 2 3 2 2 4 9 2" xfId="13507" xr:uid="{00000000-0005-0000-0000-00001B410000}"/>
    <cellStyle name="Normal 2 3 2 2 4 9 2 2" xfId="29803" xr:uid="{00000000-0005-0000-0000-00001C410000}"/>
    <cellStyle name="Normal 2 3 2 2 4 9 3" xfId="21657" xr:uid="{00000000-0005-0000-0000-00001D410000}"/>
    <cellStyle name="Normal 2 3 2 2 5" xfId="107" xr:uid="{00000000-0005-0000-0000-00001E410000}"/>
    <cellStyle name="Normal 2 3 2 2 5 2" xfId="451" xr:uid="{00000000-0005-0000-0000-00001F410000}"/>
    <cellStyle name="Normal 2 3 2 2 5 2 2" xfId="1157" xr:uid="{00000000-0005-0000-0000-000020410000}"/>
    <cellStyle name="Normal 2 3 2 2 5 2 2 2" xfId="2567" xr:uid="{00000000-0005-0000-0000-000021410000}"/>
    <cellStyle name="Normal 2 3 2 2 5 2 2 2 2" xfId="5055" xr:uid="{00000000-0005-0000-0000-000022410000}"/>
    <cellStyle name="Normal 2 3 2 2 5 2 2 2 2 2" xfId="13201" xr:uid="{00000000-0005-0000-0000-000023410000}"/>
    <cellStyle name="Normal 2 3 2 2 5 2 2 2 2 2 2" xfId="29497" xr:uid="{00000000-0005-0000-0000-000024410000}"/>
    <cellStyle name="Normal 2 3 2 2 5 2 2 2 2 3" xfId="21351" xr:uid="{00000000-0005-0000-0000-000025410000}"/>
    <cellStyle name="Normal 2 3 2 2 5 2 2 2 3" xfId="7866" xr:uid="{00000000-0005-0000-0000-000026410000}"/>
    <cellStyle name="Normal 2 3 2 2 5 2 2 2 3 2" xfId="16012" xr:uid="{00000000-0005-0000-0000-000027410000}"/>
    <cellStyle name="Normal 2 3 2 2 5 2 2 2 3 2 2" xfId="32308" xr:uid="{00000000-0005-0000-0000-000028410000}"/>
    <cellStyle name="Normal 2 3 2 2 5 2 2 2 3 3" xfId="24162" xr:uid="{00000000-0005-0000-0000-000029410000}"/>
    <cellStyle name="Normal 2 3 2 2 5 2 2 2 4" xfId="10713" xr:uid="{00000000-0005-0000-0000-00002A410000}"/>
    <cellStyle name="Normal 2 3 2 2 5 2 2 2 4 2" xfId="27009" xr:uid="{00000000-0005-0000-0000-00002B410000}"/>
    <cellStyle name="Normal 2 3 2 2 5 2 2 2 5" xfId="18863" xr:uid="{00000000-0005-0000-0000-00002C410000}"/>
    <cellStyle name="Normal 2 3 2 2 5 2 2 3" xfId="3837" xr:uid="{00000000-0005-0000-0000-00002D410000}"/>
    <cellStyle name="Normal 2 3 2 2 5 2 2 3 2" xfId="11983" xr:uid="{00000000-0005-0000-0000-00002E410000}"/>
    <cellStyle name="Normal 2 3 2 2 5 2 2 3 2 2" xfId="28279" xr:uid="{00000000-0005-0000-0000-00002F410000}"/>
    <cellStyle name="Normal 2 3 2 2 5 2 2 3 3" xfId="20133" xr:uid="{00000000-0005-0000-0000-000030410000}"/>
    <cellStyle name="Normal 2 3 2 2 5 2 2 4" xfId="6456" xr:uid="{00000000-0005-0000-0000-000031410000}"/>
    <cellStyle name="Normal 2 3 2 2 5 2 2 4 2" xfId="14602" xr:uid="{00000000-0005-0000-0000-000032410000}"/>
    <cellStyle name="Normal 2 3 2 2 5 2 2 4 2 2" xfId="30898" xr:uid="{00000000-0005-0000-0000-000033410000}"/>
    <cellStyle name="Normal 2 3 2 2 5 2 2 4 3" xfId="22752" xr:uid="{00000000-0005-0000-0000-000034410000}"/>
    <cellStyle name="Normal 2 3 2 2 5 2 2 5" xfId="9303" xr:uid="{00000000-0005-0000-0000-000035410000}"/>
    <cellStyle name="Normal 2 3 2 2 5 2 2 5 2" xfId="25599" xr:uid="{00000000-0005-0000-0000-000036410000}"/>
    <cellStyle name="Normal 2 3 2 2 5 2 2 6" xfId="17453" xr:uid="{00000000-0005-0000-0000-000037410000}"/>
    <cellStyle name="Normal 2 3 2 2 5 2 3" xfId="1862" xr:uid="{00000000-0005-0000-0000-000038410000}"/>
    <cellStyle name="Normal 2 3 2 2 5 2 3 2" xfId="4446" xr:uid="{00000000-0005-0000-0000-000039410000}"/>
    <cellStyle name="Normal 2 3 2 2 5 2 3 2 2" xfId="12592" xr:uid="{00000000-0005-0000-0000-00003A410000}"/>
    <cellStyle name="Normal 2 3 2 2 5 2 3 2 2 2" xfId="28888" xr:uid="{00000000-0005-0000-0000-00003B410000}"/>
    <cellStyle name="Normal 2 3 2 2 5 2 3 2 3" xfId="20742" xr:uid="{00000000-0005-0000-0000-00003C410000}"/>
    <cellStyle name="Normal 2 3 2 2 5 2 3 3" xfId="7161" xr:uid="{00000000-0005-0000-0000-00003D410000}"/>
    <cellStyle name="Normal 2 3 2 2 5 2 3 3 2" xfId="15307" xr:uid="{00000000-0005-0000-0000-00003E410000}"/>
    <cellStyle name="Normal 2 3 2 2 5 2 3 3 2 2" xfId="31603" xr:uid="{00000000-0005-0000-0000-00003F410000}"/>
    <cellStyle name="Normal 2 3 2 2 5 2 3 3 3" xfId="23457" xr:uid="{00000000-0005-0000-0000-000040410000}"/>
    <cellStyle name="Normal 2 3 2 2 5 2 3 4" xfId="10008" xr:uid="{00000000-0005-0000-0000-000041410000}"/>
    <cellStyle name="Normal 2 3 2 2 5 2 3 4 2" xfId="26304" xr:uid="{00000000-0005-0000-0000-000042410000}"/>
    <cellStyle name="Normal 2 3 2 2 5 2 3 5" xfId="18158" xr:uid="{00000000-0005-0000-0000-000043410000}"/>
    <cellStyle name="Normal 2 3 2 2 5 2 4" xfId="3228" xr:uid="{00000000-0005-0000-0000-000044410000}"/>
    <cellStyle name="Normal 2 3 2 2 5 2 4 2" xfId="11374" xr:uid="{00000000-0005-0000-0000-000045410000}"/>
    <cellStyle name="Normal 2 3 2 2 5 2 4 2 2" xfId="27670" xr:uid="{00000000-0005-0000-0000-000046410000}"/>
    <cellStyle name="Normal 2 3 2 2 5 2 4 3" xfId="19524" xr:uid="{00000000-0005-0000-0000-000047410000}"/>
    <cellStyle name="Normal 2 3 2 2 5 2 5" xfId="5751" xr:uid="{00000000-0005-0000-0000-000048410000}"/>
    <cellStyle name="Normal 2 3 2 2 5 2 5 2" xfId="13897" xr:uid="{00000000-0005-0000-0000-000049410000}"/>
    <cellStyle name="Normal 2 3 2 2 5 2 5 2 2" xfId="30193" xr:uid="{00000000-0005-0000-0000-00004A410000}"/>
    <cellStyle name="Normal 2 3 2 2 5 2 5 3" xfId="22047" xr:uid="{00000000-0005-0000-0000-00004B410000}"/>
    <cellStyle name="Normal 2 3 2 2 5 2 6" xfId="8598" xr:uid="{00000000-0005-0000-0000-00004C410000}"/>
    <cellStyle name="Normal 2 3 2 2 5 2 6 2" xfId="24894" xr:uid="{00000000-0005-0000-0000-00004D410000}"/>
    <cellStyle name="Normal 2 3 2 2 5 2 7" xfId="16748" xr:uid="{00000000-0005-0000-0000-00004E410000}"/>
    <cellStyle name="Normal 2 3 2 2 5 3" xfId="813" xr:uid="{00000000-0005-0000-0000-00004F410000}"/>
    <cellStyle name="Normal 2 3 2 2 5 3 2" xfId="2223" xr:uid="{00000000-0005-0000-0000-000050410000}"/>
    <cellStyle name="Normal 2 3 2 2 5 3 2 2" xfId="4759" xr:uid="{00000000-0005-0000-0000-000051410000}"/>
    <cellStyle name="Normal 2 3 2 2 5 3 2 2 2" xfId="12905" xr:uid="{00000000-0005-0000-0000-000052410000}"/>
    <cellStyle name="Normal 2 3 2 2 5 3 2 2 2 2" xfId="29201" xr:uid="{00000000-0005-0000-0000-000053410000}"/>
    <cellStyle name="Normal 2 3 2 2 5 3 2 2 3" xfId="21055" xr:uid="{00000000-0005-0000-0000-000054410000}"/>
    <cellStyle name="Normal 2 3 2 2 5 3 2 3" xfId="7522" xr:uid="{00000000-0005-0000-0000-000055410000}"/>
    <cellStyle name="Normal 2 3 2 2 5 3 2 3 2" xfId="15668" xr:uid="{00000000-0005-0000-0000-000056410000}"/>
    <cellStyle name="Normal 2 3 2 2 5 3 2 3 2 2" xfId="31964" xr:uid="{00000000-0005-0000-0000-000057410000}"/>
    <cellStyle name="Normal 2 3 2 2 5 3 2 3 3" xfId="23818" xr:uid="{00000000-0005-0000-0000-000058410000}"/>
    <cellStyle name="Normal 2 3 2 2 5 3 2 4" xfId="10369" xr:uid="{00000000-0005-0000-0000-000059410000}"/>
    <cellStyle name="Normal 2 3 2 2 5 3 2 4 2" xfId="26665" xr:uid="{00000000-0005-0000-0000-00005A410000}"/>
    <cellStyle name="Normal 2 3 2 2 5 3 2 5" xfId="18519" xr:uid="{00000000-0005-0000-0000-00005B410000}"/>
    <cellStyle name="Normal 2 3 2 2 5 3 3" xfId="3541" xr:uid="{00000000-0005-0000-0000-00005C410000}"/>
    <cellStyle name="Normal 2 3 2 2 5 3 3 2" xfId="11687" xr:uid="{00000000-0005-0000-0000-00005D410000}"/>
    <cellStyle name="Normal 2 3 2 2 5 3 3 2 2" xfId="27983" xr:uid="{00000000-0005-0000-0000-00005E410000}"/>
    <cellStyle name="Normal 2 3 2 2 5 3 3 3" xfId="19837" xr:uid="{00000000-0005-0000-0000-00005F410000}"/>
    <cellStyle name="Normal 2 3 2 2 5 3 4" xfId="6112" xr:uid="{00000000-0005-0000-0000-000060410000}"/>
    <cellStyle name="Normal 2 3 2 2 5 3 4 2" xfId="14258" xr:uid="{00000000-0005-0000-0000-000061410000}"/>
    <cellStyle name="Normal 2 3 2 2 5 3 4 2 2" xfId="30554" xr:uid="{00000000-0005-0000-0000-000062410000}"/>
    <cellStyle name="Normal 2 3 2 2 5 3 4 3" xfId="22408" xr:uid="{00000000-0005-0000-0000-000063410000}"/>
    <cellStyle name="Normal 2 3 2 2 5 3 5" xfId="8959" xr:uid="{00000000-0005-0000-0000-000064410000}"/>
    <cellStyle name="Normal 2 3 2 2 5 3 5 2" xfId="25255" xr:uid="{00000000-0005-0000-0000-000065410000}"/>
    <cellStyle name="Normal 2 3 2 2 5 3 6" xfId="17109" xr:uid="{00000000-0005-0000-0000-000066410000}"/>
    <cellStyle name="Normal 2 3 2 2 5 4" xfId="1518" xr:uid="{00000000-0005-0000-0000-000067410000}"/>
    <cellStyle name="Normal 2 3 2 2 5 4 2" xfId="4150" xr:uid="{00000000-0005-0000-0000-000068410000}"/>
    <cellStyle name="Normal 2 3 2 2 5 4 2 2" xfId="12296" xr:uid="{00000000-0005-0000-0000-000069410000}"/>
    <cellStyle name="Normal 2 3 2 2 5 4 2 2 2" xfId="28592" xr:uid="{00000000-0005-0000-0000-00006A410000}"/>
    <cellStyle name="Normal 2 3 2 2 5 4 2 3" xfId="20446" xr:uid="{00000000-0005-0000-0000-00006B410000}"/>
    <cellStyle name="Normal 2 3 2 2 5 4 3" xfId="6817" xr:uid="{00000000-0005-0000-0000-00006C410000}"/>
    <cellStyle name="Normal 2 3 2 2 5 4 3 2" xfId="14963" xr:uid="{00000000-0005-0000-0000-00006D410000}"/>
    <cellStyle name="Normal 2 3 2 2 5 4 3 2 2" xfId="31259" xr:uid="{00000000-0005-0000-0000-00006E410000}"/>
    <cellStyle name="Normal 2 3 2 2 5 4 3 3" xfId="23113" xr:uid="{00000000-0005-0000-0000-00006F410000}"/>
    <cellStyle name="Normal 2 3 2 2 5 4 4" xfId="9664" xr:uid="{00000000-0005-0000-0000-000070410000}"/>
    <cellStyle name="Normal 2 3 2 2 5 4 4 2" xfId="25960" xr:uid="{00000000-0005-0000-0000-000071410000}"/>
    <cellStyle name="Normal 2 3 2 2 5 4 5" xfId="17814" xr:uid="{00000000-0005-0000-0000-000072410000}"/>
    <cellStyle name="Normal 2 3 2 2 5 5" xfId="2932" xr:uid="{00000000-0005-0000-0000-000073410000}"/>
    <cellStyle name="Normal 2 3 2 2 5 5 2" xfId="11078" xr:uid="{00000000-0005-0000-0000-000074410000}"/>
    <cellStyle name="Normal 2 3 2 2 5 5 2 2" xfId="27374" xr:uid="{00000000-0005-0000-0000-000075410000}"/>
    <cellStyle name="Normal 2 3 2 2 5 5 3" xfId="19228" xr:uid="{00000000-0005-0000-0000-000076410000}"/>
    <cellStyle name="Normal 2 3 2 2 5 6" xfId="5407" xr:uid="{00000000-0005-0000-0000-000077410000}"/>
    <cellStyle name="Normal 2 3 2 2 5 6 2" xfId="13553" xr:uid="{00000000-0005-0000-0000-000078410000}"/>
    <cellStyle name="Normal 2 3 2 2 5 6 2 2" xfId="29849" xr:uid="{00000000-0005-0000-0000-000079410000}"/>
    <cellStyle name="Normal 2 3 2 2 5 6 3" xfId="21703" xr:uid="{00000000-0005-0000-0000-00007A410000}"/>
    <cellStyle name="Normal 2 3 2 2 5 7" xfId="8254" xr:uid="{00000000-0005-0000-0000-00007B410000}"/>
    <cellStyle name="Normal 2 3 2 2 5 7 2" xfId="24550" xr:uid="{00000000-0005-0000-0000-00007C410000}"/>
    <cellStyle name="Normal 2 3 2 2 5 8" xfId="16404" xr:uid="{00000000-0005-0000-0000-00007D410000}"/>
    <cellStyle name="Normal 2 3 2 2 6" xfId="195" xr:uid="{00000000-0005-0000-0000-00007E410000}"/>
    <cellStyle name="Normal 2 3 2 2 6 2" xfId="539" xr:uid="{00000000-0005-0000-0000-00007F410000}"/>
    <cellStyle name="Normal 2 3 2 2 6 2 2" xfId="1245" xr:uid="{00000000-0005-0000-0000-000080410000}"/>
    <cellStyle name="Normal 2 3 2 2 6 2 2 2" xfId="2655" xr:uid="{00000000-0005-0000-0000-000081410000}"/>
    <cellStyle name="Normal 2 3 2 2 6 2 2 2 2" xfId="5129" xr:uid="{00000000-0005-0000-0000-000082410000}"/>
    <cellStyle name="Normal 2 3 2 2 6 2 2 2 2 2" xfId="13275" xr:uid="{00000000-0005-0000-0000-000083410000}"/>
    <cellStyle name="Normal 2 3 2 2 6 2 2 2 2 2 2" xfId="29571" xr:uid="{00000000-0005-0000-0000-000084410000}"/>
    <cellStyle name="Normal 2 3 2 2 6 2 2 2 2 3" xfId="21425" xr:uid="{00000000-0005-0000-0000-000085410000}"/>
    <cellStyle name="Normal 2 3 2 2 6 2 2 2 3" xfId="7954" xr:uid="{00000000-0005-0000-0000-000086410000}"/>
    <cellStyle name="Normal 2 3 2 2 6 2 2 2 3 2" xfId="16100" xr:uid="{00000000-0005-0000-0000-000087410000}"/>
    <cellStyle name="Normal 2 3 2 2 6 2 2 2 3 2 2" xfId="32396" xr:uid="{00000000-0005-0000-0000-000088410000}"/>
    <cellStyle name="Normal 2 3 2 2 6 2 2 2 3 3" xfId="24250" xr:uid="{00000000-0005-0000-0000-000089410000}"/>
    <cellStyle name="Normal 2 3 2 2 6 2 2 2 4" xfId="10801" xr:uid="{00000000-0005-0000-0000-00008A410000}"/>
    <cellStyle name="Normal 2 3 2 2 6 2 2 2 4 2" xfId="27097" xr:uid="{00000000-0005-0000-0000-00008B410000}"/>
    <cellStyle name="Normal 2 3 2 2 6 2 2 2 5" xfId="18951" xr:uid="{00000000-0005-0000-0000-00008C410000}"/>
    <cellStyle name="Normal 2 3 2 2 6 2 2 3" xfId="3911" xr:uid="{00000000-0005-0000-0000-00008D410000}"/>
    <cellStyle name="Normal 2 3 2 2 6 2 2 3 2" xfId="12057" xr:uid="{00000000-0005-0000-0000-00008E410000}"/>
    <cellStyle name="Normal 2 3 2 2 6 2 2 3 2 2" xfId="28353" xr:uid="{00000000-0005-0000-0000-00008F410000}"/>
    <cellStyle name="Normal 2 3 2 2 6 2 2 3 3" xfId="20207" xr:uid="{00000000-0005-0000-0000-000090410000}"/>
    <cellStyle name="Normal 2 3 2 2 6 2 2 4" xfId="6544" xr:uid="{00000000-0005-0000-0000-000091410000}"/>
    <cellStyle name="Normal 2 3 2 2 6 2 2 4 2" xfId="14690" xr:uid="{00000000-0005-0000-0000-000092410000}"/>
    <cellStyle name="Normal 2 3 2 2 6 2 2 4 2 2" xfId="30986" xr:uid="{00000000-0005-0000-0000-000093410000}"/>
    <cellStyle name="Normal 2 3 2 2 6 2 2 4 3" xfId="22840" xr:uid="{00000000-0005-0000-0000-000094410000}"/>
    <cellStyle name="Normal 2 3 2 2 6 2 2 5" xfId="9391" xr:uid="{00000000-0005-0000-0000-000095410000}"/>
    <cellStyle name="Normal 2 3 2 2 6 2 2 5 2" xfId="25687" xr:uid="{00000000-0005-0000-0000-000096410000}"/>
    <cellStyle name="Normal 2 3 2 2 6 2 2 6" xfId="17541" xr:uid="{00000000-0005-0000-0000-000097410000}"/>
    <cellStyle name="Normal 2 3 2 2 6 2 3" xfId="1950" xr:uid="{00000000-0005-0000-0000-000098410000}"/>
    <cellStyle name="Normal 2 3 2 2 6 2 3 2" xfId="4520" xr:uid="{00000000-0005-0000-0000-000099410000}"/>
    <cellStyle name="Normal 2 3 2 2 6 2 3 2 2" xfId="12666" xr:uid="{00000000-0005-0000-0000-00009A410000}"/>
    <cellStyle name="Normal 2 3 2 2 6 2 3 2 2 2" xfId="28962" xr:uid="{00000000-0005-0000-0000-00009B410000}"/>
    <cellStyle name="Normal 2 3 2 2 6 2 3 2 3" xfId="20816" xr:uid="{00000000-0005-0000-0000-00009C410000}"/>
    <cellStyle name="Normal 2 3 2 2 6 2 3 3" xfId="7249" xr:uid="{00000000-0005-0000-0000-00009D410000}"/>
    <cellStyle name="Normal 2 3 2 2 6 2 3 3 2" xfId="15395" xr:uid="{00000000-0005-0000-0000-00009E410000}"/>
    <cellStyle name="Normal 2 3 2 2 6 2 3 3 2 2" xfId="31691" xr:uid="{00000000-0005-0000-0000-00009F410000}"/>
    <cellStyle name="Normal 2 3 2 2 6 2 3 3 3" xfId="23545" xr:uid="{00000000-0005-0000-0000-0000A0410000}"/>
    <cellStyle name="Normal 2 3 2 2 6 2 3 4" xfId="10096" xr:uid="{00000000-0005-0000-0000-0000A1410000}"/>
    <cellStyle name="Normal 2 3 2 2 6 2 3 4 2" xfId="26392" xr:uid="{00000000-0005-0000-0000-0000A2410000}"/>
    <cellStyle name="Normal 2 3 2 2 6 2 3 5" xfId="18246" xr:uid="{00000000-0005-0000-0000-0000A3410000}"/>
    <cellStyle name="Normal 2 3 2 2 6 2 4" xfId="3302" xr:uid="{00000000-0005-0000-0000-0000A4410000}"/>
    <cellStyle name="Normal 2 3 2 2 6 2 4 2" xfId="11448" xr:uid="{00000000-0005-0000-0000-0000A5410000}"/>
    <cellStyle name="Normal 2 3 2 2 6 2 4 2 2" xfId="27744" xr:uid="{00000000-0005-0000-0000-0000A6410000}"/>
    <cellStyle name="Normal 2 3 2 2 6 2 4 3" xfId="19598" xr:uid="{00000000-0005-0000-0000-0000A7410000}"/>
    <cellStyle name="Normal 2 3 2 2 6 2 5" xfId="5839" xr:uid="{00000000-0005-0000-0000-0000A8410000}"/>
    <cellStyle name="Normal 2 3 2 2 6 2 5 2" xfId="13985" xr:uid="{00000000-0005-0000-0000-0000A9410000}"/>
    <cellStyle name="Normal 2 3 2 2 6 2 5 2 2" xfId="30281" xr:uid="{00000000-0005-0000-0000-0000AA410000}"/>
    <cellStyle name="Normal 2 3 2 2 6 2 5 3" xfId="22135" xr:uid="{00000000-0005-0000-0000-0000AB410000}"/>
    <cellStyle name="Normal 2 3 2 2 6 2 6" xfId="8686" xr:uid="{00000000-0005-0000-0000-0000AC410000}"/>
    <cellStyle name="Normal 2 3 2 2 6 2 6 2" xfId="24982" xr:uid="{00000000-0005-0000-0000-0000AD410000}"/>
    <cellStyle name="Normal 2 3 2 2 6 2 7" xfId="16836" xr:uid="{00000000-0005-0000-0000-0000AE410000}"/>
    <cellStyle name="Normal 2 3 2 2 6 3" xfId="901" xr:uid="{00000000-0005-0000-0000-0000AF410000}"/>
    <cellStyle name="Normal 2 3 2 2 6 3 2" xfId="2311" xr:uid="{00000000-0005-0000-0000-0000B0410000}"/>
    <cellStyle name="Normal 2 3 2 2 6 3 2 2" xfId="4833" xr:uid="{00000000-0005-0000-0000-0000B1410000}"/>
    <cellStyle name="Normal 2 3 2 2 6 3 2 2 2" xfId="12979" xr:uid="{00000000-0005-0000-0000-0000B2410000}"/>
    <cellStyle name="Normal 2 3 2 2 6 3 2 2 2 2" xfId="29275" xr:uid="{00000000-0005-0000-0000-0000B3410000}"/>
    <cellStyle name="Normal 2 3 2 2 6 3 2 2 3" xfId="21129" xr:uid="{00000000-0005-0000-0000-0000B4410000}"/>
    <cellStyle name="Normal 2 3 2 2 6 3 2 3" xfId="7610" xr:uid="{00000000-0005-0000-0000-0000B5410000}"/>
    <cellStyle name="Normal 2 3 2 2 6 3 2 3 2" xfId="15756" xr:uid="{00000000-0005-0000-0000-0000B6410000}"/>
    <cellStyle name="Normal 2 3 2 2 6 3 2 3 2 2" xfId="32052" xr:uid="{00000000-0005-0000-0000-0000B7410000}"/>
    <cellStyle name="Normal 2 3 2 2 6 3 2 3 3" xfId="23906" xr:uid="{00000000-0005-0000-0000-0000B8410000}"/>
    <cellStyle name="Normal 2 3 2 2 6 3 2 4" xfId="10457" xr:uid="{00000000-0005-0000-0000-0000B9410000}"/>
    <cellStyle name="Normal 2 3 2 2 6 3 2 4 2" xfId="26753" xr:uid="{00000000-0005-0000-0000-0000BA410000}"/>
    <cellStyle name="Normal 2 3 2 2 6 3 2 5" xfId="18607" xr:uid="{00000000-0005-0000-0000-0000BB410000}"/>
    <cellStyle name="Normal 2 3 2 2 6 3 3" xfId="3615" xr:uid="{00000000-0005-0000-0000-0000BC410000}"/>
    <cellStyle name="Normal 2 3 2 2 6 3 3 2" xfId="11761" xr:uid="{00000000-0005-0000-0000-0000BD410000}"/>
    <cellStyle name="Normal 2 3 2 2 6 3 3 2 2" xfId="28057" xr:uid="{00000000-0005-0000-0000-0000BE410000}"/>
    <cellStyle name="Normal 2 3 2 2 6 3 3 3" xfId="19911" xr:uid="{00000000-0005-0000-0000-0000BF410000}"/>
    <cellStyle name="Normal 2 3 2 2 6 3 4" xfId="6200" xr:uid="{00000000-0005-0000-0000-0000C0410000}"/>
    <cellStyle name="Normal 2 3 2 2 6 3 4 2" xfId="14346" xr:uid="{00000000-0005-0000-0000-0000C1410000}"/>
    <cellStyle name="Normal 2 3 2 2 6 3 4 2 2" xfId="30642" xr:uid="{00000000-0005-0000-0000-0000C2410000}"/>
    <cellStyle name="Normal 2 3 2 2 6 3 4 3" xfId="22496" xr:uid="{00000000-0005-0000-0000-0000C3410000}"/>
    <cellStyle name="Normal 2 3 2 2 6 3 5" xfId="9047" xr:uid="{00000000-0005-0000-0000-0000C4410000}"/>
    <cellStyle name="Normal 2 3 2 2 6 3 5 2" xfId="25343" xr:uid="{00000000-0005-0000-0000-0000C5410000}"/>
    <cellStyle name="Normal 2 3 2 2 6 3 6" xfId="17197" xr:uid="{00000000-0005-0000-0000-0000C6410000}"/>
    <cellStyle name="Normal 2 3 2 2 6 4" xfId="1606" xr:uid="{00000000-0005-0000-0000-0000C7410000}"/>
    <cellStyle name="Normal 2 3 2 2 6 4 2" xfId="4224" xr:uid="{00000000-0005-0000-0000-0000C8410000}"/>
    <cellStyle name="Normal 2 3 2 2 6 4 2 2" xfId="12370" xr:uid="{00000000-0005-0000-0000-0000C9410000}"/>
    <cellStyle name="Normal 2 3 2 2 6 4 2 2 2" xfId="28666" xr:uid="{00000000-0005-0000-0000-0000CA410000}"/>
    <cellStyle name="Normal 2 3 2 2 6 4 2 3" xfId="20520" xr:uid="{00000000-0005-0000-0000-0000CB410000}"/>
    <cellStyle name="Normal 2 3 2 2 6 4 3" xfId="6905" xr:uid="{00000000-0005-0000-0000-0000CC410000}"/>
    <cellStyle name="Normal 2 3 2 2 6 4 3 2" xfId="15051" xr:uid="{00000000-0005-0000-0000-0000CD410000}"/>
    <cellStyle name="Normal 2 3 2 2 6 4 3 2 2" xfId="31347" xr:uid="{00000000-0005-0000-0000-0000CE410000}"/>
    <cellStyle name="Normal 2 3 2 2 6 4 3 3" xfId="23201" xr:uid="{00000000-0005-0000-0000-0000CF410000}"/>
    <cellStyle name="Normal 2 3 2 2 6 4 4" xfId="9752" xr:uid="{00000000-0005-0000-0000-0000D0410000}"/>
    <cellStyle name="Normal 2 3 2 2 6 4 4 2" xfId="26048" xr:uid="{00000000-0005-0000-0000-0000D1410000}"/>
    <cellStyle name="Normal 2 3 2 2 6 4 5" xfId="17902" xr:uid="{00000000-0005-0000-0000-0000D2410000}"/>
    <cellStyle name="Normal 2 3 2 2 6 5" xfId="3006" xr:uid="{00000000-0005-0000-0000-0000D3410000}"/>
    <cellStyle name="Normal 2 3 2 2 6 5 2" xfId="11152" xr:uid="{00000000-0005-0000-0000-0000D4410000}"/>
    <cellStyle name="Normal 2 3 2 2 6 5 2 2" xfId="27448" xr:uid="{00000000-0005-0000-0000-0000D5410000}"/>
    <cellStyle name="Normal 2 3 2 2 6 5 3" xfId="19302" xr:uid="{00000000-0005-0000-0000-0000D6410000}"/>
    <cellStyle name="Normal 2 3 2 2 6 6" xfId="5495" xr:uid="{00000000-0005-0000-0000-0000D7410000}"/>
    <cellStyle name="Normal 2 3 2 2 6 6 2" xfId="13641" xr:uid="{00000000-0005-0000-0000-0000D8410000}"/>
    <cellStyle name="Normal 2 3 2 2 6 6 2 2" xfId="29937" xr:uid="{00000000-0005-0000-0000-0000D9410000}"/>
    <cellStyle name="Normal 2 3 2 2 6 6 3" xfId="21791" xr:uid="{00000000-0005-0000-0000-0000DA410000}"/>
    <cellStyle name="Normal 2 3 2 2 6 7" xfId="8342" xr:uid="{00000000-0005-0000-0000-0000DB410000}"/>
    <cellStyle name="Normal 2 3 2 2 6 7 2" xfId="24638" xr:uid="{00000000-0005-0000-0000-0000DC410000}"/>
    <cellStyle name="Normal 2 3 2 2 6 8" xfId="16492" xr:uid="{00000000-0005-0000-0000-0000DD410000}"/>
    <cellStyle name="Normal 2 3 2 2 7" xfId="271" xr:uid="{00000000-0005-0000-0000-0000DE410000}"/>
    <cellStyle name="Normal 2 3 2 2 7 2" xfId="615" xr:uid="{00000000-0005-0000-0000-0000DF410000}"/>
    <cellStyle name="Normal 2 3 2 2 7 2 2" xfId="1321" xr:uid="{00000000-0005-0000-0000-0000E0410000}"/>
    <cellStyle name="Normal 2 3 2 2 7 2 2 2" xfId="2731" xr:uid="{00000000-0005-0000-0000-0000E1410000}"/>
    <cellStyle name="Normal 2 3 2 2 7 2 2 2 2" xfId="5203" xr:uid="{00000000-0005-0000-0000-0000E2410000}"/>
    <cellStyle name="Normal 2 3 2 2 7 2 2 2 2 2" xfId="13349" xr:uid="{00000000-0005-0000-0000-0000E3410000}"/>
    <cellStyle name="Normal 2 3 2 2 7 2 2 2 2 2 2" xfId="29645" xr:uid="{00000000-0005-0000-0000-0000E4410000}"/>
    <cellStyle name="Normal 2 3 2 2 7 2 2 2 2 3" xfId="21499" xr:uid="{00000000-0005-0000-0000-0000E5410000}"/>
    <cellStyle name="Normal 2 3 2 2 7 2 2 2 3" xfId="8030" xr:uid="{00000000-0005-0000-0000-0000E6410000}"/>
    <cellStyle name="Normal 2 3 2 2 7 2 2 2 3 2" xfId="16176" xr:uid="{00000000-0005-0000-0000-0000E7410000}"/>
    <cellStyle name="Normal 2 3 2 2 7 2 2 2 3 2 2" xfId="32472" xr:uid="{00000000-0005-0000-0000-0000E8410000}"/>
    <cellStyle name="Normal 2 3 2 2 7 2 2 2 3 3" xfId="24326" xr:uid="{00000000-0005-0000-0000-0000E9410000}"/>
    <cellStyle name="Normal 2 3 2 2 7 2 2 2 4" xfId="10877" xr:uid="{00000000-0005-0000-0000-0000EA410000}"/>
    <cellStyle name="Normal 2 3 2 2 7 2 2 2 4 2" xfId="27173" xr:uid="{00000000-0005-0000-0000-0000EB410000}"/>
    <cellStyle name="Normal 2 3 2 2 7 2 2 2 5" xfId="19027" xr:uid="{00000000-0005-0000-0000-0000EC410000}"/>
    <cellStyle name="Normal 2 3 2 2 7 2 2 3" xfId="3985" xr:uid="{00000000-0005-0000-0000-0000ED410000}"/>
    <cellStyle name="Normal 2 3 2 2 7 2 2 3 2" xfId="12131" xr:uid="{00000000-0005-0000-0000-0000EE410000}"/>
    <cellStyle name="Normal 2 3 2 2 7 2 2 3 2 2" xfId="28427" xr:uid="{00000000-0005-0000-0000-0000EF410000}"/>
    <cellStyle name="Normal 2 3 2 2 7 2 2 3 3" xfId="20281" xr:uid="{00000000-0005-0000-0000-0000F0410000}"/>
    <cellStyle name="Normal 2 3 2 2 7 2 2 4" xfId="6620" xr:uid="{00000000-0005-0000-0000-0000F1410000}"/>
    <cellStyle name="Normal 2 3 2 2 7 2 2 4 2" xfId="14766" xr:uid="{00000000-0005-0000-0000-0000F2410000}"/>
    <cellStyle name="Normal 2 3 2 2 7 2 2 4 2 2" xfId="31062" xr:uid="{00000000-0005-0000-0000-0000F3410000}"/>
    <cellStyle name="Normal 2 3 2 2 7 2 2 4 3" xfId="22916" xr:uid="{00000000-0005-0000-0000-0000F4410000}"/>
    <cellStyle name="Normal 2 3 2 2 7 2 2 5" xfId="9467" xr:uid="{00000000-0005-0000-0000-0000F5410000}"/>
    <cellStyle name="Normal 2 3 2 2 7 2 2 5 2" xfId="25763" xr:uid="{00000000-0005-0000-0000-0000F6410000}"/>
    <cellStyle name="Normal 2 3 2 2 7 2 2 6" xfId="17617" xr:uid="{00000000-0005-0000-0000-0000F7410000}"/>
    <cellStyle name="Normal 2 3 2 2 7 2 3" xfId="2026" xr:uid="{00000000-0005-0000-0000-0000F8410000}"/>
    <cellStyle name="Normal 2 3 2 2 7 2 3 2" xfId="4594" xr:uid="{00000000-0005-0000-0000-0000F9410000}"/>
    <cellStyle name="Normal 2 3 2 2 7 2 3 2 2" xfId="12740" xr:uid="{00000000-0005-0000-0000-0000FA410000}"/>
    <cellStyle name="Normal 2 3 2 2 7 2 3 2 2 2" xfId="29036" xr:uid="{00000000-0005-0000-0000-0000FB410000}"/>
    <cellStyle name="Normal 2 3 2 2 7 2 3 2 3" xfId="20890" xr:uid="{00000000-0005-0000-0000-0000FC410000}"/>
    <cellStyle name="Normal 2 3 2 2 7 2 3 3" xfId="7325" xr:uid="{00000000-0005-0000-0000-0000FD410000}"/>
    <cellStyle name="Normal 2 3 2 2 7 2 3 3 2" xfId="15471" xr:uid="{00000000-0005-0000-0000-0000FE410000}"/>
    <cellStyle name="Normal 2 3 2 2 7 2 3 3 2 2" xfId="31767" xr:uid="{00000000-0005-0000-0000-0000FF410000}"/>
    <cellStyle name="Normal 2 3 2 2 7 2 3 3 3" xfId="23621" xr:uid="{00000000-0005-0000-0000-000000420000}"/>
    <cellStyle name="Normal 2 3 2 2 7 2 3 4" xfId="10172" xr:uid="{00000000-0005-0000-0000-000001420000}"/>
    <cellStyle name="Normal 2 3 2 2 7 2 3 4 2" xfId="26468" xr:uid="{00000000-0005-0000-0000-000002420000}"/>
    <cellStyle name="Normal 2 3 2 2 7 2 3 5" xfId="18322" xr:uid="{00000000-0005-0000-0000-000003420000}"/>
    <cellStyle name="Normal 2 3 2 2 7 2 4" xfId="3376" xr:uid="{00000000-0005-0000-0000-000004420000}"/>
    <cellStyle name="Normal 2 3 2 2 7 2 4 2" xfId="11522" xr:uid="{00000000-0005-0000-0000-000005420000}"/>
    <cellStyle name="Normal 2 3 2 2 7 2 4 2 2" xfId="27818" xr:uid="{00000000-0005-0000-0000-000006420000}"/>
    <cellStyle name="Normal 2 3 2 2 7 2 4 3" xfId="19672" xr:uid="{00000000-0005-0000-0000-000007420000}"/>
    <cellStyle name="Normal 2 3 2 2 7 2 5" xfId="5915" xr:uid="{00000000-0005-0000-0000-000008420000}"/>
    <cellStyle name="Normal 2 3 2 2 7 2 5 2" xfId="14061" xr:uid="{00000000-0005-0000-0000-000009420000}"/>
    <cellStyle name="Normal 2 3 2 2 7 2 5 2 2" xfId="30357" xr:uid="{00000000-0005-0000-0000-00000A420000}"/>
    <cellStyle name="Normal 2 3 2 2 7 2 5 3" xfId="22211" xr:uid="{00000000-0005-0000-0000-00000B420000}"/>
    <cellStyle name="Normal 2 3 2 2 7 2 6" xfId="8762" xr:uid="{00000000-0005-0000-0000-00000C420000}"/>
    <cellStyle name="Normal 2 3 2 2 7 2 6 2" xfId="25058" xr:uid="{00000000-0005-0000-0000-00000D420000}"/>
    <cellStyle name="Normal 2 3 2 2 7 2 7" xfId="16912" xr:uid="{00000000-0005-0000-0000-00000E420000}"/>
    <cellStyle name="Normal 2 3 2 2 7 3" xfId="977" xr:uid="{00000000-0005-0000-0000-00000F420000}"/>
    <cellStyle name="Normal 2 3 2 2 7 3 2" xfId="2387" xr:uid="{00000000-0005-0000-0000-000010420000}"/>
    <cellStyle name="Normal 2 3 2 2 7 3 2 2" xfId="4907" xr:uid="{00000000-0005-0000-0000-000011420000}"/>
    <cellStyle name="Normal 2 3 2 2 7 3 2 2 2" xfId="13053" xr:uid="{00000000-0005-0000-0000-000012420000}"/>
    <cellStyle name="Normal 2 3 2 2 7 3 2 2 2 2" xfId="29349" xr:uid="{00000000-0005-0000-0000-000013420000}"/>
    <cellStyle name="Normal 2 3 2 2 7 3 2 2 3" xfId="21203" xr:uid="{00000000-0005-0000-0000-000014420000}"/>
    <cellStyle name="Normal 2 3 2 2 7 3 2 3" xfId="7686" xr:uid="{00000000-0005-0000-0000-000015420000}"/>
    <cellStyle name="Normal 2 3 2 2 7 3 2 3 2" xfId="15832" xr:uid="{00000000-0005-0000-0000-000016420000}"/>
    <cellStyle name="Normal 2 3 2 2 7 3 2 3 2 2" xfId="32128" xr:uid="{00000000-0005-0000-0000-000017420000}"/>
    <cellStyle name="Normal 2 3 2 2 7 3 2 3 3" xfId="23982" xr:uid="{00000000-0005-0000-0000-000018420000}"/>
    <cellStyle name="Normal 2 3 2 2 7 3 2 4" xfId="10533" xr:uid="{00000000-0005-0000-0000-000019420000}"/>
    <cellStyle name="Normal 2 3 2 2 7 3 2 4 2" xfId="26829" xr:uid="{00000000-0005-0000-0000-00001A420000}"/>
    <cellStyle name="Normal 2 3 2 2 7 3 2 5" xfId="18683" xr:uid="{00000000-0005-0000-0000-00001B420000}"/>
    <cellStyle name="Normal 2 3 2 2 7 3 3" xfId="3689" xr:uid="{00000000-0005-0000-0000-00001C420000}"/>
    <cellStyle name="Normal 2 3 2 2 7 3 3 2" xfId="11835" xr:uid="{00000000-0005-0000-0000-00001D420000}"/>
    <cellStyle name="Normal 2 3 2 2 7 3 3 2 2" xfId="28131" xr:uid="{00000000-0005-0000-0000-00001E420000}"/>
    <cellStyle name="Normal 2 3 2 2 7 3 3 3" xfId="19985" xr:uid="{00000000-0005-0000-0000-00001F420000}"/>
    <cellStyle name="Normal 2 3 2 2 7 3 4" xfId="6276" xr:uid="{00000000-0005-0000-0000-000020420000}"/>
    <cellStyle name="Normal 2 3 2 2 7 3 4 2" xfId="14422" xr:uid="{00000000-0005-0000-0000-000021420000}"/>
    <cellStyle name="Normal 2 3 2 2 7 3 4 2 2" xfId="30718" xr:uid="{00000000-0005-0000-0000-000022420000}"/>
    <cellStyle name="Normal 2 3 2 2 7 3 4 3" xfId="22572" xr:uid="{00000000-0005-0000-0000-000023420000}"/>
    <cellStyle name="Normal 2 3 2 2 7 3 5" xfId="9123" xr:uid="{00000000-0005-0000-0000-000024420000}"/>
    <cellStyle name="Normal 2 3 2 2 7 3 5 2" xfId="25419" xr:uid="{00000000-0005-0000-0000-000025420000}"/>
    <cellStyle name="Normal 2 3 2 2 7 3 6" xfId="17273" xr:uid="{00000000-0005-0000-0000-000026420000}"/>
    <cellStyle name="Normal 2 3 2 2 7 4" xfId="1682" xr:uid="{00000000-0005-0000-0000-000027420000}"/>
    <cellStyle name="Normal 2 3 2 2 7 4 2" xfId="4298" xr:uid="{00000000-0005-0000-0000-000028420000}"/>
    <cellStyle name="Normal 2 3 2 2 7 4 2 2" xfId="12444" xr:uid="{00000000-0005-0000-0000-000029420000}"/>
    <cellStyle name="Normal 2 3 2 2 7 4 2 2 2" xfId="28740" xr:uid="{00000000-0005-0000-0000-00002A420000}"/>
    <cellStyle name="Normal 2 3 2 2 7 4 2 3" xfId="20594" xr:uid="{00000000-0005-0000-0000-00002B420000}"/>
    <cellStyle name="Normal 2 3 2 2 7 4 3" xfId="6981" xr:uid="{00000000-0005-0000-0000-00002C420000}"/>
    <cellStyle name="Normal 2 3 2 2 7 4 3 2" xfId="15127" xr:uid="{00000000-0005-0000-0000-00002D420000}"/>
    <cellStyle name="Normal 2 3 2 2 7 4 3 2 2" xfId="31423" xr:uid="{00000000-0005-0000-0000-00002E420000}"/>
    <cellStyle name="Normal 2 3 2 2 7 4 3 3" xfId="23277" xr:uid="{00000000-0005-0000-0000-00002F420000}"/>
    <cellStyle name="Normal 2 3 2 2 7 4 4" xfId="9828" xr:uid="{00000000-0005-0000-0000-000030420000}"/>
    <cellStyle name="Normal 2 3 2 2 7 4 4 2" xfId="26124" xr:uid="{00000000-0005-0000-0000-000031420000}"/>
    <cellStyle name="Normal 2 3 2 2 7 4 5" xfId="17978" xr:uid="{00000000-0005-0000-0000-000032420000}"/>
    <cellStyle name="Normal 2 3 2 2 7 5" xfId="3080" xr:uid="{00000000-0005-0000-0000-000033420000}"/>
    <cellStyle name="Normal 2 3 2 2 7 5 2" xfId="11226" xr:uid="{00000000-0005-0000-0000-000034420000}"/>
    <cellStyle name="Normal 2 3 2 2 7 5 2 2" xfId="27522" xr:uid="{00000000-0005-0000-0000-000035420000}"/>
    <cellStyle name="Normal 2 3 2 2 7 5 3" xfId="19376" xr:uid="{00000000-0005-0000-0000-000036420000}"/>
    <cellStyle name="Normal 2 3 2 2 7 6" xfId="5571" xr:uid="{00000000-0005-0000-0000-000037420000}"/>
    <cellStyle name="Normal 2 3 2 2 7 6 2" xfId="13717" xr:uid="{00000000-0005-0000-0000-000038420000}"/>
    <cellStyle name="Normal 2 3 2 2 7 6 2 2" xfId="30013" xr:uid="{00000000-0005-0000-0000-000039420000}"/>
    <cellStyle name="Normal 2 3 2 2 7 6 3" xfId="21867" xr:uid="{00000000-0005-0000-0000-00003A420000}"/>
    <cellStyle name="Normal 2 3 2 2 7 7" xfId="8418" xr:uid="{00000000-0005-0000-0000-00003B420000}"/>
    <cellStyle name="Normal 2 3 2 2 7 7 2" xfId="24714" xr:uid="{00000000-0005-0000-0000-00003C420000}"/>
    <cellStyle name="Normal 2 3 2 2 7 8" xfId="16568" xr:uid="{00000000-0005-0000-0000-00003D420000}"/>
    <cellStyle name="Normal 2 3 2 2 8" xfId="361" xr:uid="{00000000-0005-0000-0000-00003E420000}"/>
    <cellStyle name="Normal 2 3 2 2 8 2" xfId="1067" xr:uid="{00000000-0005-0000-0000-00003F420000}"/>
    <cellStyle name="Normal 2 3 2 2 8 2 2" xfId="2477" xr:uid="{00000000-0005-0000-0000-000040420000}"/>
    <cellStyle name="Normal 2 3 2 2 8 2 2 2" xfId="4981" xr:uid="{00000000-0005-0000-0000-000041420000}"/>
    <cellStyle name="Normal 2 3 2 2 8 2 2 2 2" xfId="13127" xr:uid="{00000000-0005-0000-0000-000042420000}"/>
    <cellStyle name="Normal 2 3 2 2 8 2 2 2 2 2" xfId="29423" xr:uid="{00000000-0005-0000-0000-000043420000}"/>
    <cellStyle name="Normal 2 3 2 2 8 2 2 2 3" xfId="21277" xr:uid="{00000000-0005-0000-0000-000044420000}"/>
    <cellStyle name="Normal 2 3 2 2 8 2 2 3" xfId="7776" xr:uid="{00000000-0005-0000-0000-000045420000}"/>
    <cellStyle name="Normal 2 3 2 2 8 2 2 3 2" xfId="15922" xr:uid="{00000000-0005-0000-0000-000046420000}"/>
    <cellStyle name="Normal 2 3 2 2 8 2 2 3 2 2" xfId="32218" xr:uid="{00000000-0005-0000-0000-000047420000}"/>
    <cellStyle name="Normal 2 3 2 2 8 2 2 3 3" xfId="24072" xr:uid="{00000000-0005-0000-0000-000048420000}"/>
    <cellStyle name="Normal 2 3 2 2 8 2 2 4" xfId="10623" xr:uid="{00000000-0005-0000-0000-000049420000}"/>
    <cellStyle name="Normal 2 3 2 2 8 2 2 4 2" xfId="26919" xr:uid="{00000000-0005-0000-0000-00004A420000}"/>
    <cellStyle name="Normal 2 3 2 2 8 2 2 5" xfId="18773" xr:uid="{00000000-0005-0000-0000-00004B420000}"/>
    <cellStyle name="Normal 2 3 2 2 8 2 3" xfId="3763" xr:uid="{00000000-0005-0000-0000-00004C420000}"/>
    <cellStyle name="Normal 2 3 2 2 8 2 3 2" xfId="11909" xr:uid="{00000000-0005-0000-0000-00004D420000}"/>
    <cellStyle name="Normal 2 3 2 2 8 2 3 2 2" xfId="28205" xr:uid="{00000000-0005-0000-0000-00004E420000}"/>
    <cellStyle name="Normal 2 3 2 2 8 2 3 3" xfId="20059" xr:uid="{00000000-0005-0000-0000-00004F420000}"/>
    <cellStyle name="Normal 2 3 2 2 8 2 4" xfId="6366" xr:uid="{00000000-0005-0000-0000-000050420000}"/>
    <cellStyle name="Normal 2 3 2 2 8 2 4 2" xfId="14512" xr:uid="{00000000-0005-0000-0000-000051420000}"/>
    <cellStyle name="Normal 2 3 2 2 8 2 4 2 2" xfId="30808" xr:uid="{00000000-0005-0000-0000-000052420000}"/>
    <cellStyle name="Normal 2 3 2 2 8 2 4 3" xfId="22662" xr:uid="{00000000-0005-0000-0000-000053420000}"/>
    <cellStyle name="Normal 2 3 2 2 8 2 5" xfId="9213" xr:uid="{00000000-0005-0000-0000-000054420000}"/>
    <cellStyle name="Normal 2 3 2 2 8 2 5 2" xfId="25509" xr:uid="{00000000-0005-0000-0000-000055420000}"/>
    <cellStyle name="Normal 2 3 2 2 8 2 6" xfId="17363" xr:uid="{00000000-0005-0000-0000-000056420000}"/>
    <cellStyle name="Normal 2 3 2 2 8 3" xfId="1772" xr:uid="{00000000-0005-0000-0000-000057420000}"/>
    <cellStyle name="Normal 2 3 2 2 8 3 2" xfId="4372" xr:uid="{00000000-0005-0000-0000-000058420000}"/>
    <cellStyle name="Normal 2 3 2 2 8 3 2 2" xfId="12518" xr:uid="{00000000-0005-0000-0000-000059420000}"/>
    <cellStyle name="Normal 2 3 2 2 8 3 2 2 2" xfId="28814" xr:uid="{00000000-0005-0000-0000-00005A420000}"/>
    <cellStyle name="Normal 2 3 2 2 8 3 2 3" xfId="20668" xr:uid="{00000000-0005-0000-0000-00005B420000}"/>
    <cellStyle name="Normal 2 3 2 2 8 3 3" xfId="7071" xr:uid="{00000000-0005-0000-0000-00005C420000}"/>
    <cellStyle name="Normal 2 3 2 2 8 3 3 2" xfId="15217" xr:uid="{00000000-0005-0000-0000-00005D420000}"/>
    <cellStyle name="Normal 2 3 2 2 8 3 3 2 2" xfId="31513" xr:uid="{00000000-0005-0000-0000-00005E420000}"/>
    <cellStyle name="Normal 2 3 2 2 8 3 3 3" xfId="23367" xr:uid="{00000000-0005-0000-0000-00005F420000}"/>
    <cellStyle name="Normal 2 3 2 2 8 3 4" xfId="9918" xr:uid="{00000000-0005-0000-0000-000060420000}"/>
    <cellStyle name="Normal 2 3 2 2 8 3 4 2" xfId="26214" xr:uid="{00000000-0005-0000-0000-000061420000}"/>
    <cellStyle name="Normal 2 3 2 2 8 3 5" xfId="18068" xr:uid="{00000000-0005-0000-0000-000062420000}"/>
    <cellStyle name="Normal 2 3 2 2 8 4" xfId="3154" xr:uid="{00000000-0005-0000-0000-000063420000}"/>
    <cellStyle name="Normal 2 3 2 2 8 4 2" xfId="11300" xr:uid="{00000000-0005-0000-0000-000064420000}"/>
    <cellStyle name="Normal 2 3 2 2 8 4 2 2" xfId="27596" xr:uid="{00000000-0005-0000-0000-000065420000}"/>
    <cellStyle name="Normal 2 3 2 2 8 4 3" xfId="19450" xr:uid="{00000000-0005-0000-0000-000066420000}"/>
    <cellStyle name="Normal 2 3 2 2 8 5" xfId="5661" xr:uid="{00000000-0005-0000-0000-000067420000}"/>
    <cellStyle name="Normal 2 3 2 2 8 5 2" xfId="13807" xr:uid="{00000000-0005-0000-0000-000068420000}"/>
    <cellStyle name="Normal 2 3 2 2 8 5 2 2" xfId="30103" xr:uid="{00000000-0005-0000-0000-000069420000}"/>
    <cellStyle name="Normal 2 3 2 2 8 5 3" xfId="21957" xr:uid="{00000000-0005-0000-0000-00006A420000}"/>
    <cellStyle name="Normal 2 3 2 2 8 6" xfId="8508" xr:uid="{00000000-0005-0000-0000-00006B420000}"/>
    <cellStyle name="Normal 2 3 2 2 8 6 2" xfId="24804" xr:uid="{00000000-0005-0000-0000-00006C420000}"/>
    <cellStyle name="Normal 2 3 2 2 8 7" xfId="16658" xr:uid="{00000000-0005-0000-0000-00006D420000}"/>
    <cellStyle name="Normal 2 3 2 2 9" xfId="695" xr:uid="{00000000-0005-0000-0000-00006E420000}"/>
    <cellStyle name="Normal 2 3 2 2 9 2" xfId="696" xr:uid="{00000000-0005-0000-0000-00006F420000}"/>
    <cellStyle name="Normal 2 3 2 2 9 2 2" xfId="711" xr:uid="{00000000-0005-0000-0000-000070420000}"/>
    <cellStyle name="Normal 2 3 2 2 9 2 2 10" xfId="6010" xr:uid="{00000000-0005-0000-0000-000071420000}"/>
    <cellStyle name="Normal 2 3 2 2 9 2 2 10 2" xfId="14156" xr:uid="{00000000-0005-0000-0000-000072420000}"/>
    <cellStyle name="Normal 2 3 2 2 9 2 2 10 2 2" xfId="30452" xr:uid="{00000000-0005-0000-0000-000073420000}"/>
    <cellStyle name="Normal 2 3 2 2 9 2 2 10 3" xfId="22306" xr:uid="{00000000-0005-0000-0000-000074420000}"/>
    <cellStyle name="Normal 2 3 2 2 9 2 2 11" xfId="8857" xr:uid="{00000000-0005-0000-0000-000075420000}"/>
    <cellStyle name="Normal 2 3 2 2 9 2 2 11 2" xfId="25153" xr:uid="{00000000-0005-0000-0000-000076420000}"/>
    <cellStyle name="Normal 2 3 2 2 9 2 2 12" xfId="17007" xr:uid="{00000000-0005-0000-0000-000077420000}"/>
    <cellStyle name="Normal 2 3 2 2 9 2 2 2" xfId="1416" xr:uid="{00000000-0005-0000-0000-000078420000}"/>
    <cellStyle name="Normal 2 3 2 2 9 2 2 2 2" xfId="2826" xr:uid="{00000000-0005-0000-0000-000079420000}"/>
    <cellStyle name="Normal 2 3 2 2 9 2 2 2 2 2" xfId="5284" xr:uid="{00000000-0005-0000-0000-00007A420000}"/>
    <cellStyle name="Normal 2 3 2 2 9 2 2 2 2 2 2" xfId="13430" xr:uid="{00000000-0005-0000-0000-00007B420000}"/>
    <cellStyle name="Normal 2 3 2 2 9 2 2 2 2 2 2 2" xfId="29726" xr:uid="{00000000-0005-0000-0000-00007C420000}"/>
    <cellStyle name="Normal 2 3 2 2 9 2 2 2 2 2 3" xfId="21580" xr:uid="{00000000-0005-0000-0000-00007D420000}"/>
    <cellStyle name="Normal 2 3 2 2 9 2 2 2 2 3" xfId="8125" xr:uid="{00000000-0005-0000-0000-00007E420000}"/>
    <cellStyle name="Normal 2 3 2 2 9 2 2 2 2 3 2" xfId="16271" xr:uid="{00000000-0005-0000-0000-00007F420000}"/>
    <cellStyle name="Normal 2 3 2 2 9 2 2 2 2 3 2 2" xfId="32567" xr:uid="{00000000-0005-0000-0000-000080420000}"/>
    <cellStyle name="Normal 2 3 2 2 9 2 2 2 2 3 3" xfId="24421" xr:uid="{00000000-0005-0000-0000-000081420000}"/>
    <cellStyle name="Normal 2 3 2 2 9 2 2 2 2 4" xfId="10972" xr:uid="{00000000-0005-0000-0000-000082420000}"/>
    <cellStyle name="Normal 2 3 2 2 9 2 2 2 2 4 2" xfId="27268" xr:uid="{00000000-0005-0000-0000-000083420000}"/>
    <cellStyle name="Normal 2 3 2 2 9 2 2 2 2 5" xfId="19122" xr:uid="{00000000-0005-0000-0000-000084420000}"/>
    <cellStyle name="Normal 2 3 2 2 9 2 2 2 3" xfId="4066" xr:uid="{00000000-0005-0000-0000-000085420000}"/>
    <cellStyle name="Normal 2 3 2 2 9 2 2 2 3 2" xfId="12212" xr:uid="{00000000-0005-0000-0000-000086420000}"/>
    <cellStyle name="Normal 2 3 2 2 9 2 2 2 3 2 2" xfId="28508" xr:uid="{00000000-0005-0000-0000-000087420000}"/>
    <cellStyle name="Normal 2 3 2 2 9 2 2 2 3 3" xfId="20362" xr:uid="{00000000-0005-0000-0000-000088420000}"/>
    <cellStyle name="Normal 2 3 2 2 9 2 2 2 4" xfId="6715" xr:uid="{00000000-0005-0000-0000-000089420000}"/>
    <cellStyle name="Normal 2 3 2 2 9 2 2 2 4 2" xfId="14861" xr:uid="{00000000-0005-0000-0000-00008A420000}"/>
    <cellStyle name="Normal 2 3 2 2 9 2 2 2 4 2 2" xfId="31157" xr:uid="{00000000-0005-0000-0000-00008B420000}"/>
    <cellStyle name="Normal 2 3 2 2 9 2 2 2 4 3" xfId="23011" xr:uid="{00000000-0005-0000-0000-00008C420000}"/>
    <cellStyle name="Normal 2 3 2 2 9 2 2 2 5" xfId="9562" xr:uid="{00000000-0005-0000-0000-00008D420000}"/>
    <cellStyle name="Normal 2 3 2 2 9 2 2 2 5 2" xfId="25858" xr:uid="{00000000-0005-0000-0000-00008E420000}"/>
    <cellStyle name="Normal 2 3 2 2 9 2 2 2 6" xfId="17712" xr:uid="{00000000-0005-0000-0000-00008F420000}"/>
    <cellStyle name="Normal 2 3 2 2 9 2 2 3" xfId="2121" xr:uid="{00000000-0005-0000-0000-000090420000}"/>
    <cellStyle name="Normal 2 3 2 2 9 2 2 3 2" xfId="4675" xr:uid="{00000000-0005-0000-0000-000091420000}"/>
    <cellStyle name="Normal 2 3 2 2 9 2 2 3 2 2" xfId="12821" xr:uid="{00000000-0005-0000-0000-000092420000}"/>
    <cellStyle name="Normal 2 3 2 2 9 2 2 3 2 2 2" xfId="29117" xr:uid="{00000000-0005-0000-0000-000093420000}"/>
    <cellStyle name="Normal 2 3 2 2 9 2 2 3 2 3" xfId="20971" xr:uid="{00000000-0005-0000-0000-000094420000}"/>
    <cellStyle name="Normal 2 3 2 2 9 2 2 3 3" xfId="7420" xr:uid="{00000000-0005-0000-0000-000095420000}"/>
    <cellStyle name="Normal 2 3 2 2 9 2 2 3 3 2" xfId="15566" xr:uid="{00000000-0005-0000-0000-000096420000}"/>
    <cellStyle name="Normal 2 3 2 2 9 2 2 3 3 2 2" xfId="31862" xr:uid="{00000000-0005-0000-0000-000097420000}"/>
    <cellStyle name="Normal 2 3 2 2 9 2 2 3 3 3" xfId="23716" xr:uid="{00000000-0005-0000-0000-000098420000}"/>
    <cellStyle name="Normal 2 3 2 2 9 2 2 3 4" xfId="10267" xr:uid="{00000000-0005-0000-0000-000099420000}"/>
    <cellStyle name="Normal 2 3 2 2 9 2 2 3 4 2" xfId="26563" xr:uid="{00000000-0005-0000-0000-00009A420000}"/>
    <cellStyle name="Normal 2 3 2 2 9 2 2 3 5" xfId="18417" xr:uid="{00000000-0005-0000-0000-00009B420000}"/>
    <cellStyle name="Normal 2 3 2 2 9 2 2 4" xfId="2830" xr:uid="{00000000-0005-0000-0000-00009C420000}"/>
    <cellStyle name="Normal 2 3 2 2 9 2 2 4 2" xfId="2832" xr:uid="{00000000-0005-0000-0000-00009D420000}"/>
    <cellStyle name="Normal 2 3 2 2 9 2 2 4 2 2" xfId="5289" xr:uid="{00000000-0005-0000-0000-00009E420000}"/>
    <cellStyle name="Normal 2 3 2 2 9 2 2 4 2 2 2" xfId="13435" xr:uid="{00000000-0005-0000-0000-00009F420000}"/>
    <cellStyle name="Normal 2 3 2 2 9 2 2 4 2 2 2 2" xfId="29731" xr:uid="{00000000-0005-0000-0000-0000A0420000}"/>
    <cellStyle name="Normal 2 3 2 2 9 2 2 4 2 2 3" xfId="21585" xr:uid="{00000000-0005-0000-0000-0000A1420000}"/>
    <cellStyle name="Normal 2 3 2 2 9 2 2 4 2 3" xfId="8131" xr:uid="{00000000-0005-0000-0000-0000A2420000}"/>
    <cellStyle name="Normal 2 3 2 2 9 2 2 4 2 3 2" xfId="16277" xr:uid="{00000000-0005-0000-0000-0000A3420000}"/>
    <cellStyle name="Normal 2 3 2 2 9 2 2 4 2 3 2 2" xfId="32573" xr:uid="{00000000-0005-0000-0000-0000A4420000}"/>
    <cellStyle name="Normal 2 3 2 2 9 2 2 4 2 3 3" xfId="24427" xr:uid="{00000000-0005-0000-0000-0000A5420000}"/>
    <cellStyle name="Normal 2 3 2 2 9 2 2 4 2 4" xfId="10978" xr:uid="{00000000-0005-0000-0000-0000A6420000}"/>
    <cellStyle name="Normal 2 3 2 2 9 2 2 4 2 4 2" xfId="27274" xr:uid="{00000000-0005-0000-0000-0000A7420000}"/>
    <cellStyle name="Normal 2 3 2 2 9 2 2 4 2 5" xfId="19128" xr:uid="{00000000-0005-0000-0000-0000A8420000}"/>
    <cellStyle name="Normal 2 3 2 2 9 2 2 4 3" xfId="5287" xr:uid="{00000000-0005-0000-0000-0000A9420000}"/>
    <cellStyle name="Normal 2 3 2 2 9 2 2 4 3 2" xfId="13433" xr:uid="{00000000-0005-0000-0000-0000AA420000}"/>
    <cellStyle name="Normal 2 3 2 2 9 2 2 4 3 2 2" xfId="29729" xr:uid="{00000000-0005-0000-0000-0000AB420000}"/>
    <cellStyle name="Normal 2 3 2 2 9 2 2 4 3 3" xfId="21583" xr:uid="{00000000-0005-0000-0000-0000AC420000}"/>
    <cellStyle name="Normal 2 3 2 2 9 2 2 4 4" xfId="8129" xr:uid="{00000000-0005-0000-0000-0000AD420000}"/>
    <cellStyle name="Normal 2 3 2 2 9 2 2 4 4 2" xfId="16275" xr:uid="{00000000-0005-0000-0000-0000AE420000}"/>
    <cellStyle name="Normal 2 3 2 2 9 2 2 4 4 2 2" xfId="32571" xr:uid="{00000000-0005-0000-0000-0000AF420000}"/>
    <cellStyle name="Normal 2 3 2 2 9 2 2 4 4 3" xfId="24425" xr:uid="{00000000-0005-0000-0000-0000B0420000}"/>
    <cellStyle name="Normal 2 3 2 2 9 2 2 4 5" xfId="10976" xr:uid="{00000000-0005-0000-0000-0000B1420000}"/>
    <cellStyle name="Normal 2 3 2 2 9 2 2 4 5 2" xfId="27272" xr:uid="{00000000-0005-0000-0000-0000B2420000}"/>
    <cellStyle name="Normal 2 3 2 2 9 2 2 4 6" xfId="19126" xr:uid="{00000000-0005-0000-0000-0000B3420000}"/>
    <cellStyle name="Normal 2 3 2 2 9 2 2 5" xfId="2836" xr:uid="{00000000-0005-0000-0000-0000B4420000}"/>
    <cellStyle name="Normal 2 3 2 2 9 2 2 5 2" xfId="5293" xr:uid="{00000000-0005-0000-0000-0000B5420000}"/>
    <cellStyle name="Normal 2 3 2 2 9 2 2 5 2 2" xfId="13439" xr:uid="{00000000-0005-0000-0000-0000B6420000}"/>
    <cellStyle name="Normal 2 3 2 2 9 2 2 5 2 2 2" xfId="29735" xr:uid="{00000000-0005-0000-0000-0000B7420000}"/>
    <cellStyle name="Normal 2 3 2 2 9 2 2 5 2 3" xfId="21589" xr:uid="{00000000-0005-0000-0000-0000B8420000}"/>
    <cellStyle name="Normal 2 3 2 2 9 2 2 5 3" xfId="8135" xr:uid="{00000000-0005-0000-0000-0000B9420000}"/>
    <cellStyle name="Normal 2 3 2 2 9 2 2 5 3 2" xfId="16281" xr:uid="{00000000-0005-0000-0000-0000BA420000}"/>
    <cellStyle name="Normal 2 3 2 2 9 2 2 5 3 2 2" xfId="32577" xr:uid="{00000000-0005-0000-0000-0000BB420000}"/>
    <cellStyle name="Normal 2 3 2 2 9 2 2 5 3 3" xfId="24431" xr:uid="{00000000-0005-0000-0000-0000BC420000}"/>
    <cellStyle name="Normal 2 3 2 2 9 2 2 5 4" xfId="10982" xr:uid="{00000000-0005-0000-0000-0000BD420000}"/>
    <cellStyle name="Normal 2 3 2 2 9 2 2 5 4 2" xfId="27278" xr:uid="{00000000-0005-0000-0000-0000BE420000}"/>
    <cellStyle name="Normal 2 3 2 2 9 2 2 5 5" xfId="16302" xr:uid="{00000000-0005-0000-0000-0000BF420000}"/>
    <cellStyle name="Normal 2 3 2 2 9 2 2 5 5 2" xfId="32598" xr:uid="{00000000-0005-0000-0000-0000C0420000}"/>
    <cellStyle name="Normal 2 3 2 2 9 2 2 5 5 3" xfId="32600" xr:uid="{00000000-0005-0000-0000-0000C1420000}"/>
    <cellStyle name="Normal 2 3 2 2 9 2 2 5 5 3 2" xfId="32601" xr:uid="{00000000-0005-0000-0000-0000C2420000}"/>
    <cellStyle name="Normal 2 3 2 2 9 2 2 5 5 3 2 2" xfId="32609" xr:uid="{00000000-0005-0000-0000-0000C3420000}"/>
    <cellStyle name="Normal 2 3 2 2 9 2 2 5 5 3 2 2 2" xfId="32633" xr:uid="{00000000-0005-0000-0000-0000C4420000}"/>
    <cellStyle name="Normal 2 3 2 2 9 2 2 5 5 5" xfId="32615" xr:uid="{00000000-0005-0000-0000-0000C5420000}"/>
    <cellStyle name="Normal 2 3 2 2 9 2 2 5 5 5 2" xfId="32618" xr:uid="{00000000-0005-0000-0000-0000C6420000}"/>
    <cellStyle name="Normal 2 3 2 2 9 2 2 5 5 5 2 2" xfId="32621" xr:uid="{00000000-0005-0000-0000-0000C7420000}"/>
    <cellStyle name="Normal 2 3 2 2 9 2 2 5 6" xfId="19132" xr:uid="{00000000-0005-0000-0000-0000C8420000}"/>
    <cellStyle name="Normal 2 3 2 2 9 2 2 5 7" xfId="32624" xr:uid="{00000000-0005-0000-0000-0000C9420000}"/>
    <cellStyle name="Normal 2 3 2 2 9 2 2 5 7 2" xfId="32631" xr:uid="{00000000-0005-0000-0000-0000CA420000}"/>
    <cellStyle name="Normal 2 3 2 2 9 2 2 6" xfId="2838" xr:uid="{00000000-0005-0000-0000-0000CB420000}"/>
    <cellStyle name="Normal 2 3 2 2 9 2 2 6 2" xfId="2844" xr:uid="{00000000-0005-0000-0000-0000CC420000}"/>
    <cellStyle name="Normal 2 3 2 2 9 2 2 6 2 2" xfId="5301" xr:uid="{00000000-0005-0000-0000-0000CD420000}"/>
    <cellStyle name="Normal 2 3 2 2 9 2 2 6 2 2 2" xfId="13447" xr:uid="{00000000-0005-0000-0000-0000CE420000}"/>
    <cellStyle name="Normal 2 3 2 2 9 2 2 6 2 2 2 2" xfId="29743" xr:uid="{00000000-0005-0000-0000-0000CF420000}"/>
    <cellStyle name="Normal 2 3 2 2 9 2 2 6 2 2 3" xfId="21597" xr:uid="{00000000-0005-0000-0000-0000D0420000}"/>
    <cellStyle name="Normal 2 3 2 2 9 2 2 6 2 3" xfId="8143" xr:uid="{00000000-0005-0000-0000-0000D1420000}"/>
    <cellStyle name="Normal 2 3 2 2 9 2 2 6 2 3 2" xfId="16289" xr:uid="{00000000-0005-0000-0000-0000D2420000}"/>
    <cellStyle name="Normal 2 3 2 2 9 2 2 6 2 3 2 2" xfId="32585" xr:uid="{00000000-0005-0000-0000-0000D3420000}"/>
    <cellStyle name="Normal 2 3 2 2 9 2 2 6 2 3 3" xfId="24439" xr:uid="{00000000-0005-0000-0000-0000D4420000}"/>
    <cellStyle name="Normal 2 3 2 2 9 2 2 6 2 4" xfId="10990" xr:uid="{00000000-0005-0000-0000-0000D5420000}"/>
    <cellStyle name="Normal 2 3 2 2 9 2 2 6 2 4 2" xfId="27286" xr:uid="{00000000-0005-0000-0000-0000D6420000}"/>
    <cellStyle name="Normal 2 3 2 2 9 2 2 6 2 5" xfId="19140" xr:uid="{00000000-0005-0000-0000-0000D7420000}"/>
    <cellStyle name="Normal 2 3 2 2 9 2 2 6 3" xfId="5295" xr:uid="{00000000-0005-0000-0000-0000D8420000}"/>
    <cellStyle name="Normal 2 3 2 2 9 2 2 6 3 2" xfId="13441" xr:uid="{00000000-0005-0000-0000-0000D9420000}"/>
    <cellStyle name="Normal 2 3 2 2 9 2 2 6 3 2 2" xfId="29737" xr:uid="{00000000-0005-0000-0000-0000DA420000}"/>
    <cellStyle name="Normal 2 3 2 2 9 2 2 6 3 3" xfId="21591" xr:uid="{00000000-0005-0000-0000-0000DB420000}"/>
    <cellStyle name="Normal 2 3 2 2 9 2 2 6 4" xfId="8137" xr:uid="{00000000-0005-0000-0000-0000DC420000}"/>
    <cellStyle name="Normal 2 3 2 2 9 2 2 6 4 2" xfId="16283" xr:uid="{00000000-0005-0000-0000-0000DD420000}"/>
    <cellStyle name="Normal 2 3 2 2 9 2 2 6 4 2 2" xfId="32579" xr:uid="{00000000-0005-0000-0000-0000DE420000}"/>
    <cellStyle name="Normal 2 3 2 2 9 2 2 6 4 3" xfId="24433" xr:uid="{00000000-0005-0000-0000-0000DF420000}"/>
    <cellStyle name="Normal 2 3 2 2 9 2 2 6 5" xfId="10984" xr:uid="{00000000-0005-0000-0000-0000E0420000}"/>
    <cellStyle name="Normal 2 3 2 2 9 2 2 6 5 2" xfId="27280" xr:uid="{00000000-0005-0000-0000-0000E1420000}"/>
    <cellStyle name="Normal 2 3 2 2 9 2 2 6 6" xfId="19134" xr:uid="{00000000-0005-0000-0000-0000E2420000}"/>
    <cellStyle name="Normal 2 3 2 2 9 2 2 7" xfId="2846" xr:uid="{00000000-0005-0000-0000-0000E3420000}"/>
    <cellStyle name="Normal 2 3 2 2 9 2 2 7 2" xfId="5303" xr:uid="{00000000-0005-0000-0000-0000E4420000}"/>
    <cellStyle name="Normal 2 3 2 2 9 2 2 7 2 2" xfId="13449" xr:uid="{00000000-0005-0000-0000-0000E5420000}"/>
    <cellStyle name="Normal 2 3 2 2 9 2 2 7 2 2 2" xfId="29745" xr:uid="{00000000-0005-0000-0000-0000E6420000}"/>
    <cellStyle name="Normal 2 3 2 2 9 2 2 7 2 3" xfId="21599" xr:uid="{00000000-0005-0000-0000-0000E7420000}"/>
    <cellStyle name="Normal 2 3 2 2 9 2 2 7 3" xfId="8145" xr:uid="{00000000-0005-0000-0000-0000E8420000}"/>
    <cellStyle name="Normal 2 3 2 2 9 2 2 7 3 2" xfId="16291" xr:uid="{00000000-0005-0000-0000-0000E9420000}"/>
    <cellStyle name="Normal 2 3 2 2 9 2 2 7 3 2 2" xfId="32587" xr:uid="{00000000-0005-0000-0000-0000EA420000}"/>
    <cellStyle name="Normal 2 3 2 2 9 2 2 7 3 3" xfId="24441" xr:uid="{00000000-0005-0000-0000-0000EB420000}"/>
    <cellStyle name="Normal 2 3 2 2 9 2 2 7 4" xfId="10992" xr:uid="{00000000-0005-0000-0000-0000EC420000}"/>
    <cellStyle name="Normal 2 3 2 2 9 2 2 7 4 2" xfId="27288" xr:uid="{00000000-0005-0000-0000-0000ED420000}"/>
    <cellStyle name="Normal 2 3 2 2 9 2 2 7 5" xfId="19142" xr:uid="{00000000-0005-0000-0000-0000EE420000}"/>
    <cellStyle name="Normal 2 3 2 2 9 2 2 8" xfId="2848" xr:uid="{00000000-0005-0000-0000-0000EF420000}"/>
    <cellStyle name="Normal 2 3 2 2 9 2 2 8 2" xfId="5305" xr:uid="{00000000-0005-0000-0000-0000F0420000}"/>
    <cellStyle name="Normal 2 3 2 2 9 2 2 8 2 2" xfId="13451" xr:uid="{00000000-0005-0000-0000-0000F1420000}"/>
    <cellStyle name="Normal 2 3 2 2 9 2 2 8 2 2 2" xfId="29747" xr:uid="{00000000-0005-0000-0000-0000F2420000}"/>
    <cellStyle name="Normal 2 3 2 2 9 2 2 8 2 3" xfId="21601" xr:uid="{00000000-0005-0000-0000-0000F3420000}"/>
    <cellStyle name="Normal 2 3 2 2 9 2 2 8 3" xfId="8147" xr:uid="{00000000-0005-0000-0000-0000F4420000}"/>
    <cellStyle name="Normal 2 3 2 2 9 2 2 8 3 2" xfId="16293" xr:uid="{00000000-0005-0000-0000-0000F5420000}"/>
    <cellStyle name="Normal 2 3 2 2 9 2 2 8 3 2 2" xfId="32589" xr:uid="{00000000-0005-0000-0000-0000F6420000}"/>
    <cellStyle name="Normal 2 3 2 2 9 2 2 8 3 3" xfId="24443" xr:uid="{00000000-0005-0000-0000-0000F7420000}"/>
    <cellStyle name="Normal 2 3 2 2 9 2 2 8 4" xfId="8151" xr:uid="{00000000-0005-0000-0000-0000F8420000}"/>
    <cellStyle name="Normal 2 3 2 2 9 2 2 8 4 2" xfId="16297" xr:uid="{00000000-0005-0000-0000-0000F9420000}"/>
    <cellStyle name="Normal 2 3 2 2 9 2 2 8 4 2 2" xfId="32593" xr:uid="{00000000-0005-0000-0000-0000FA420000}"/>
    <cellStyle name="Normal 2 3 2 2 9 2 2 8 4 3" xfId="16301" xr:uid="{00000000-0005-0000-0000-0000FB420000}"/>
    <cellStyle name="Normal 2 3 2 2 9 2 2 8 4 3 2" xfId="32597" xr:uid="{00000000-0005-0000-0000-0000FC420000}"/>
    <cellStyle name="Normal 2 3 2 2 9 2 2 8 4 4" xfId="24447" xr:uid="{00000000-0005-0000-0000-0000FD420000}"/>
    <cellStyle name="Normal 2 3 2 2 9 2 2 8 5" xfId="10994" xr:uid="{00000000-0005-0000-0000-0000FE420000}"/>
    <cellStyle name="Normal 2 3 2 2 9 2 2 8 5 2" xfId="27290" xr:uid="{00000000-0005-0000-0000-0000FF420000}"/>
    <cellStyle name="Normal 2 3 2 2 9 2 2 8 6" xfId="19144" xr:uid="{00000000-0005-0000-0000-000000430000}"/>
    <cellStyle name="Normal 2 3 2 2 9 2 2 9" xfId="3457" xr:uid="{00000000-0005-0000-0000-000001430000}"/>
    <cellStyle name="Normal 2 3 2 2 9 2 2 9 2" xfId="11603" xr:uid="{00000000-0005-0000-0000-000002430000}"/>
    <cellStyle name="Normal 2 3 2 2 9 2 2 9 2 2" xfId="27899" xr:uid="{00000000-0005-0000-0000-000003430000}"/>
    <cellStyle name="Normal 2 3 2 2 9 2 2 9 3" xfId="19753" xr:uid="{00000000-0005-0000-0000-000004430000}"/>
    <cellStyle name="Normal 2 3 2 2 9 2 3" xfId="1402" xr:uid="{00000000-0005-0000-0000-000005430000}"/>
    <cellStyle name="Normal 2 3 2 2 9 2 3 2" xfId="2812" xr:uid="{00000000-0005-0000-0000-000006430000}"/>
    <cellStyle name="Normal 2 3 2 2 9 2 3 2 2" xfId="5270" xr:uid="{00000000-0005-0000-0000-000007430000}"/>
    <cellStyle name="Normal 2 3 2 2 9 2 3 2 2 2" xfId="13416" xr:uid="{00000000-0005-0000-0000-000008430000}"/>
    <cellStyle name="Normal 2 3 2 2 9 2 3 2 2 2 2" xfId="29712" xr:uid="{00000000-0005-0000-0000-000009430000}"/>
    <cellStyle name="Normal 2 3 2 2 9 2 3 2 2 3" xfId="21566" xr:uid="{00000000-0005-0000-0000-00000A430000}"/>
    <cellStyle name="Normal 2 3 2 2 9 2 3 2 3" xfId="8111" xr:uid="{00000000-0005-0000-0000-00000B430000}"/>
    <cellStyle name="Normal 2 3 2 2 9 2 3 2 3 2" xfId="16257" xr:uid="{00000000-0005-0000-0000-00000C430000}"/>
    <cellStyle name="Normal 2 3 2 2 9 2 3 2 3 2 2" xfId="32553" xr:uid="{00000000-0005-0000-0000-00000D430000}"/>
    <cellStyle name="Normal 2 3 2 2 9 2 3 2 3 3" xfId="24407" xr:uid="{00000000-0005-0000-0000-00000E430000}"/>
    <cellStyle name="Normal 2 3 2 2 9 2 3 2 4" xfId="10958" xr:uid="{00000000-0005-0000-0000-00000F430000}"/>
    <cellStyle name="Normal 2 3 2 2 9 2 3 2 4 2" xfId="27254" xr:uid="{00000000-0005-0000-0000-000010430000}"/>
    <cellStyle name="Normal 2 3 2 2 9 2 3 2 5" xfId="19108" xr:uid="{00000000-0005-0000-0000-000011430000}"/>
    <cellStyle name="Normal 2 3 2 2 9 2 3 3" xfId="4052" xr:uid="{00000000-0005-0000-0000-000012430000}"/>
    <cellStyle name="Normal 2 3 2 2 9 2 3 3 2" xfId="12198" xr:uid="{00000000-0005-0000-0000-000013430000}"/>
    <cellStyle name="Normal 2 3 2 2 9 2 3 3 2 2" xfId="28494" xr:uid="{00000000-0005-0000-0000-000014430000}"/>
    <cellStyle name="Normal 2 3 2 2 9 2 3 3 3" xfId="20348" xr:uid="{00000000-0005-0000-0000-000015430000}"/>
    <cellStyle name="Normal 2 3 2 2 9 2 3 4" xfId="6701" xr:uid="{00000000-0005-0000-0000-000016430000}"/>
    <cellStyle name="Normal 2 3 2 2 9 2 3 4 2" xfId="14847" xr:uid="{00000000-0005-0000-0000-000017430000}"/>
    <cellStyle name="Normal 2 3 2 2 9 2 3 4 2 2" xfId="31143" xr:uid="{00000000-0005-0000-0000-000018430000}"/>
    <cellStyle name="Normal 2 3 2 2 9 2 3 4 3" xfId="22997" xr:uid="{00000000-0005-0000-0000-000019430000}"/>
    <cellStyle name="Normal 2 3 2 2 9 2 3 5" xfId="9548" xr:uid="{00000000-0005-0000-0000-00001A430000}"/>
    <cellStyle name="Normal 2 3 2 2 9 2 3 5 2" xfId="25844" xr:uid="{00000000-0005-0000-0000-00001B430000}"/>
    <cellStyle name="Normal 2 3 2 2 9 2 3 6" xfId="17698" xr:uid="{00000000-0005-0000-0000-00001C430000}"/>
    <cellStyle name="Normal 2 3 2 2 9 2 4" xfId="2107" xr:uid="{00000000-0005-0000-0000-00001D430000}"/>
    <cellStyle name="Normal 2 3 2 2 9 2 4 2" xfId="4661" xr:uid="{00000000-0005-0000-0000-00001E430000}"/>
    <cellStyle name="Normal 2 3 2 2 9 2 4 2 2" xfId="12807" xr:uid="{00000000-0005-0000-0000-00001F430000}"/>
    <cellStyle name="Normal 2 3 2 2 9 2 4 2 2 2" xfId="29103" xr:uid="{00000000-0005-0000-0000-000020430000}"/>
    <cellStyle name="Normal 2 3 2 2 9 2 4 2 3" xfId="20957" xr:uid="{00000000-0005-0000-0000-000021430000}"/>
    <cellStyle name="Normal 2 3 2 2 9 2 4 3" xfId="7406" xr:uid="{00000000-0005-0000-0000-000022430000}"/>
    <cellStyle name="Normal 2 3 2 2 9 2 4 3 2" xfId="15552" xr:uid="{00000000-0005-0000-0000-000023430000}"/>
    <cellStyle name="Normal 2 3 2 2 9 2 4 3 2 2" xfId="31848" xr:uid="{00000000-0005-0000-0000-000024430000}"/>
    <cellStyle name="Normal 2 3 2 2 9 2 4 3 3" xfId="23702" xr:uid="{00000000-0005-0000-0000-000025430000}"/>
    <cellStyle name="Normal 2 3 2 2 9 2 4 4" xfId="10253" xr:uid="{00000000-0005-0000-0000-000026430000}"/>
    <cellStyle name="Normal 2 3 2 2 9 2 4 4 2" xfId="26549" xr:uid="{00000000-0005-0000-0000-000027430000}"/>
    <cellStyle name="Normal 2 3 2 2 9 2 4 5" xfId="18403" xr:uid="{00000000-0005-0000-0000-000028430000}"/>
    <cellStyle name="Normal 2 3 2 2 9 2 5" xfId="3443" xr:uid="{00000000-0005-0000-0000-000029430000}"/>
    <cellStyle name="Normal 2 3 2 2 9 2 5 2" xfId="11589" xr:uid="{00000000-0005-0000-0000-00002A430000}"/>
    <cellStyle name="Normal 2 3 2 2 9 2 5 2 2" xfId="27885" xr:uid="{00000000-0005-0000-0000-00002B430000}"/>
    <cellStyle name="Normal 2 3 2 2 9 2 5 3" xfId="19739" xr:uid="{00000000-0005-0000-0000-00002C430000}"/>
    <cellStyle name="Normal 2 3 2 2 9 2 6" xfId="5996" xr:uid="{00000000-0005-0000-0000-00002D430000}"/>
    <cellStyle name="Normal 2 3 2 2 9 2 6 2" xfId="14142" xr:uid="{00000000-0005-0000-0000-00002E430000}"/>
    <cellStyle name="Normal 2 3 2 2 9 2 6 2 2" xfId="30438" xr:uid="{00000000-0005-0000-0000-00002F430000}"/>
    <cellStyle name="Normal 2 3 2 2 9 2 6 3" xfId="22292" xr:uid="{00000000-0005-0000-0000-000030430000}"/>
    <cellStyle name="Normal 2 3 2 2 9 2 7" xfId="8843" xr:uid="{00000000-0005-0000-0000-000031430000}"/>
    <cellStyle name="Normal 2 3 2 2 9 2 7 2" xfId="25139" xr:uid="{00000000-0005-0000-0000-000032430000}"/>
    <cellStyle name="Normal 2 3 2 2 9 2 8" xfId="16993" xr:uid="{00000000-0005-0000-0000-000033430000}"/>
    <cellStyle name="Normal 2 3 2 2 9 3" xfId="1401" xr:uid="{00000000-0005-0000-0000-000034430000}"/>
    <cellStyle name="Normal 2 3 2 2 9 3 2" xfId="2811" xr:uid="{00000000-0005-0000-0000-000035430000}"/>
    <cellStyle name="Normal 2 3 2 2 9 3 2 2" xfId="5269" xr:uid="{00000000-0005-0000-0000-000036430000}"/>
    <cellStyle name="Normal 2 3 2 2 9 3 2 2 2" xfId="13415" xr:uid="{00000000-0005-0000-0000-000037430000}"/>
    <cellStyle name="Normal 2 3 2 2 9 3 2 2 2 2" xfId="29711" xr:uid="{00000000-0005-0000-0000-000038430000}"/>
    <cellStyle name="Normal 2 3 2 2 9 3 2 2 3" xfId="21565" xr:uid="{00000000-0005-0000-0000-000039430000}"/>
    <cellStyle name="Normal 2 3 2 2 9 3 2 3" xfId="8110" xr:uid="{00000000-0005-0000-0000-00003A430000}"/>
    <cellStyle name="Normal 2 3 2 2 9 3 2 3 2" xfId="16256" xr:uid="{00000000-0005-0000-0000-00003B430000}"/>
    <cellStyle name="Normal 2 3 2 2 9 3 2 3 2 2" xfId="32552" xr:uid="{00000000-0005-0000-0000-00003C430000}"/>
    <cellStyle name="Normal 2 3 2 2 9 3 2 3 3" xfId="24406" xr:uid="{00000000-0005-0000-0000-00003D430000}"/>
    <cellStyle name="Normal 2 3 2 2 9 3 2 4" xfId="10957" xr:uid="{00000000-0005-0000-0000-00003E430000}"/>
    <cellStyle name="Normal 2 3 2 2 9 3 2 4 2" xfId="27253" xr:uid="{00000000-0005-0000-0000-00003F430000}"/>
    <cellStyle name="Normal 2 3 2 2 9 3 2 5" xfId="19107" xr:uid="{00000000-0005-0000-0000-000040430000}"/>
    <cellStyle name="Normal 2 3 2 2 9 3 3" xfId="4051" xr:uid="{00000000-0005-0000-0000-000041430000}"/>
    <cellStyle name="Normal 2 3 2 2 9 3 3 2" xfId="12197" xr:uid="{00000000-0005-0000-0000-000042430000}"/>
    <cellStyle name="Normal 2 3 2 2 9 3 3 2 2" xfId="28493" xr:uid="{00000000-0005-0000-0000-000043430000}"/>
    <cellStyle name="Normal 2 3 2 2 9 3 3 3" xfId="20347" xr:uid="{00000000-0005-0000-0000-000044430000}"/>
    <cellStyle name="Normal 2 3 2 2 9 3 4" xfId="6700" xr:uid="{00000000-0005-0000-0000-000045430000}"/>
    <cellStyle name="Normal 2 3 2 2 9 3 4 2" xfId="14846" xr:uid="{00000000-0005-0000-0000-000046430000}"/>
    <cellStyle name="Normal 2 3 2 2 9 3 4 2 2" xfId="31142" xr:uid="{00000000-0005-0000-0000-000047430000}"/>
    <cellStyle name="Normal 2 3 2 2 9 3 4 3" xfId="22996" xr:uid="{00000000-0005-0000-0000-000048430000}"/>
    <cellStyle name="Normal 2 3 2 2 9 3 5" xfId="9547" xr:uid="{00000000-0005-0000-0000-000049430000}"/>
    <cellStyle name="Normal 2 3 2 2 9 3 5 2" xfId="25843" xr:uid="{00000000-0005-0000-0000-00004A430000}"/>
    <cellStyle name="Normal 2 3 2 2 9 3 6" xfId="17697" xr:uid="{00000000-0005-0000-0000-00004B430000}"/>
    <cellStyle name="Normal 2 3 2 2 9 4" xfId="2106" xr:uid="{00000000-0005-0000-0000-00004C430000}"/>
    <cellStyle name="Normal 2 3 2 2 9 4 2" xfId="4660" xr:uid="{00000000-0005-0000-0000-00004D430000}"/>
    <cellStyle name="Normal 2 3 2 2 9 4 2 2" xfId="12806" xr:uid="{00000000-0005-0000-0000-00004E430000}"/>
    <cellStyle name="Normal 2 3 2 2 9 4 2 2 2" xfId="29102" xr:uid="{00000000-0005-0000-0000-00004F430000}"/>
    <cellStyle name="Normal 2 3 2 2 9 4 2 3" xfId="20956" xr:uid="{00000000-0005-0000-0000-000050430000}"/>
    <cellStyle name="Normal 2 3 2 2 9 4 3" xfId="7405" xr:uid="{00000000-0005-0000-0000-000051430000}"/>
    <cellStyle name="Normal 2 3 2 2 9 4 3 2" xfId="15551" xr:uid="{00000000-0005-0000-0000-000052430000}"/>
    <cellStyle name="Normal 2 3 2 2 9 4 3 2 2" xfId="31847" xr:uid="{00000000-0005-0000-0000-000053430000}"/>
    <cellStyle name="Normal 2 3 2 2 9 4 3 3" xfId="23701" xr:uid="{00000000-0005-0000-0000-000054430000}"/>
    <cellStyle name="Normal 2 3 2 2 9 4 4" xfId="10252" xr:uid="{00000000-0005-0000-0000-000055430000}"/>
    <cellStyle name="Normal 2 3 2 2 9 4 4 2" xfId="26548" xr:uid="{00000000-0005-0000-0000-000056430000}"/>
    <cellStyle name="Normal 2 3 2 2 9 4 5" xfId="18402" xr:uid="{00000000-0005-0000-0000-000057430000}"/>
    <cellStyle name="Normal 2 3 2 2 9 5" xfId="3442" xr:uid="{00000000-0005-0000-0000-000058430000}"/>
    <cellStyle name="Normal 2 3 2 2 9 5 2" xfId="11588" xr:uid="{00000000-0005-0000-0000-000059430000}"/>
    <cellStyle name="Normal 2 3 2 2 9 5 2 2" xfId="27884" xr:uid="{00000000-0005-0000-0000-00005A430000}"/>
    <cellStyle name="Normal 2 3 2 2 9 5 3" xfId="19738" xr:uid="{00000000-0005-0000-0000-00005B430000}"/>
    <cellStyle name="Normal 2 3 2 2 9 6" xfId="5995" xr:uid="{00000000-0005-0000-0000-00005C430000}"/>
    <cellStyle name="Normal 2 3 2 2 9 6 2" xfId="14141" xr:uid="{00000000-0005-0000-0000-00005D430000}"/>
    <cellStyle name="Normal 2 3 2 2 9 6 2 2" xfId="30437" xr:uid="{00000000-0005-0000-0000-00005E430000}"/>
    <cellStyle name="Normal 2 3 2 2 9 6 3" xfId="22291" xr:uid="{00000000-0005-0000-0000-00005F430000}"/>
    <cellStyle name="Normal 2 3 2 2 9 7" xfId="8842" xr:uid="{00000000-0005-0000-0000-000060430000}"/>
    <cellStyle name="Normal 2 3 2 2 9 7 2" xfId="25138" xr:uid="{00000000-0005-0000-0000-000061430000}"/>
    <cellStyle name="Normal 2 3 2 2 9 8" xfId="16992" xr:uid="{00000000-0005-0000-0000-000062430000}"/>
    <cellStyle name="Normal 2 3 2 3" xfId="24" xr:uid="{00000000-0005-0000-0000-000063430000}"/>
    <cellStyle name="Normal 2 3 2 3 10" xfId="2864" xr:uid="{00000000-0005-0000-0000-000064430000}"/>
    <cellStyle name="Normal 2 3 2 3 10 2" xfId="11010" xr:uid="{00000000-0005-0000-0000-000065430000}"/>
    <cellStyle name="Normal 2 3 2 3 10 2 2" xfId="27306" xr:uid="{00000000-0005-0000-0000-000066430000}"/>
    <cellStyle name="Normal 2 3 2 3 10 3" xfId="19160" xr:uid="{00000000-0005-0000-0000-000067430000}"/>
    <cellStyle name="Normal 2 3 2 3 11" xfId="5324" xr:uid="{00000000-0005-0000-0000-000068430000}"/>
    <cellStyle name="Normal 2 3 2 3 11 2" xfId="13470" xr:uid="{00000000-0005-0000-0000-000069430000}"/>
    <cellStyle name="Normal 2 3 2 3 11 2 2" xfId="29766" xr:uid="{00000000-0005-0000-0000-00006A430000}"/>
    <cellStyle name="Normal 2 3 2 3 11 3" xfId="21620" xr:uid="{00000000-0005-0000-0000-00006B430000}"/>
    <cellStyle name="Normal 2 3 2 3 12" xfId="8171" xr:uid="{00000000-0005-0000-0000-00006C430000}"/>
    <cellStyle name="Normal 2 3 2 3 12 2" xfId="24467" xr:uid="{00000000-0005-0000-0000-00006D430000}"/>
    <cellStyle name="Normal 2 3 2 3 13" xfId="16321" xr:uid="{00000000-0005-0000-0000-00006E430000}"/>
    <cellStyle name="Normal 2 3 2 3 2" xfId="46" xr:uid="{00000000-0005-0000-0000-00006F430000}"/>
    <cellStyle name="Normal 2 3 2 3 2 10" xfId="5346" xr:uid="{00000000-0005-0000-0000-000070430000}"/>
    <cellStyle name="Normal 2 3 2 3 2 10 2" xfId="13492" xr:uid="{00000000-0005-0000-0000-000071430000}"/>
    <cellStyle name="Normal 2 3 2 3 2 10 2 2" xfId="29788" xr:uid="{00000000-0005-0000-0000-000072430000}"/>
    <cellStyle name="Normal 2 3 2 3 2 10 3" xfId="21642" xr:uid="{00000000-0005-0000-0000-000073430000}"/>
    <cellStyle name="Normal 2 3 2 3 2 11" xfId="8193" xr:uid="{00000000-0005-0000-0000-000074430000}"/>
    <cellStyle name="Normal 2 3 2 3 2 11 2" xfId="24489" xr:uid="{00000000-0005-0000-0000-000075430000}"/>
    <cellStyle name="Normal 2 3 2 3 2 12" xfId="16343" xr:uid="{00000000-0005-0000-0000-000076430000}"/>
    <cellStyle name="Normal 2 3 2 3 2 2" xfId="90" xr:uid="{00000000-0005-0000-0000-000077430000}"/>
    <cellStyle name="Normal 2 3 2 3 2 2 10" xfId="8237" xr:uid="{00000000-0005-0000-0000-000078430000}"/>
    <cellStyle name="Normal 2 3 2 3 2 2 10 2" xfId="24533" xr:uid="{00000000-0005-0000-0000-000079430000}"/>
    <cellStyle name="Normal 2 3 2 3 2 2 11" xfId="16387" xr:uid="{00000000-0005-0000-0000-00007A430000}"/>
    <cellStyle name="Normal 2 3 2 3 2 2 2" xfId="180" xr:uid="{00000000-0005-0000-0000-00007B430000}"/>
    <cellStyle name="Normal 2 3 2 3 2 2 2 2" xfId="524" xr:uid="{00000000-0005-0000-0000-00007C430000}"/>
    <cellStyle name="Normal 2 3 2 3 2 2 2 2 2" xfId="1230" xr:uid="{00000000-0005-0000-0000-00007D430000}"/>
    <cellStyle name="Normal 2 3 2 3 2 2 2 2 2 2" xfId="2640" xr:uid="{00000000-0005-0000-0000-00007E430000}"/>
    <cellStyle name="Normal 2 3 2 3 2 2 2 2 2 2 2" xfId="5115" xr:uid="{00000000-0005-0000-0000-00007F430000}"/>
    <cellStyle name="Normal 2 3 2 3 2 2 2 2 2 2 2 2" xfId="13261" xr:uid="{00000000-0005-0000-0000-000080430000}"/>
    <cellStyle name="Normal 2 3 2 3 2 2 2 2 2 2 2 2 2" xfId="29557" xr:uid="{00000000-0005-0000-0000-000081430000}"/>
    <cellStyle name="Normal 2 3 2 3 2 2 2 2 2 2 2 3" xfId="21411" xr:uid="{00000000-0005-0000-0000-000082430000}"/>
    <cellStyle name="Normal 2 3 2 3 2 2 2 2 2 2 3" xfId="7939" xr:uid="{00000000-0005-0000-0000-000083430000}"/>
    <cellStyle name="Normal 2 3 2 3 2 2 2 2 2 2 3 2" xfId="16085" xr:uid="{00000000-0005-0000-0000-000084430000}"/>
    <cellStyle name="Normal 2 3 2 3 2 2 2 2 2 2 3 2 2" xfId="32381" xr:uid="{00000000-0005-0000-0000-000085430000}"/>
    <cellStyle name="Normal 2 3 2 3 2 2 2 2 2 2 3 3" xfId="24235" xr:uid="{00000000-0005-0000-0000-000086430000}"/>
    <cellStyle name="Normal 2 3 2 3 2 2 2 2 2 2 4" xfId="10786" xr:uid="{00000000-0005-0000-0000-000087430000}"/>
    <cellStyle name="Normal 2 3 2 3 2 2 2 2 2 2 4 2" xfId="27082" xr:uid="{00000000-0005-0000-0000-000088430000}"/>
    <cellStyle name="Normal 2 3 2 3 2 2 2 2 2 2 5" xfId="18936" xr:uid="{00000000-0005-0000-0000-000089430000}"/>
    <cellStyle name="Normal 2 3 2 3 2 2 2 2 2 3" xfId="3897" xr:uid="{00000000-0005-0000-0000-00008A430000}"/>
    <cellStyle name="Normal 2 3 2 3 2 2 2 2 2 3 2" xfId="12043" xr:uid="{00000000-0005-0000-0000-00008B430000}"/>
    <cellStyle name="Normal 2 3 2 3 2 2 2 2 2 3 2 2" xfId="28339" xr:uid="{00000000-0005-0000-0000-00008C430000}"/>
    <cellStyle name="Normal 2 3 2 3 2 2 2 2 2 3 3" xfId="20193" xr:uid="{00000000-0005-0000-0000-00008D430000}"/>
    <cellStyle name="Normal 2 3 2 3 2 2 2 2 2 4" xfId="6529" xr:uid="{00000000-0005-0000-0000-00008E430000}"/>
    <cellStyle name="Normal 2 3 2 3 2 2 2 2 2 4 2" xfId="14675" xr:uid="{00000000-0005-0000-0000-00008F430000}"/>
    <cellStyle name="Normal 2 3 2 3 2 2 2 2 2 4 2 2" xfId="30971" xr:uid="{00000000-0005-0000-0000-000090430000}"/>
    <cellStyle name="Normal 2 3 2 3 2 2 2 2 2 4 3" xfId="22825" xr:uid="{00000000-0005-0000-0000-000091430000}"/>
    <cellStyle name="Normal 2 3 2 3 2 2 2 2 2 5" xfId="9376" xr:uid="{00000000-0005-0000-0000-000092430000}"/>
    <cellStyle name="Normal 2 3 2 3 2 2 2 2 2 5 2" xfId="25672" xr:uid="{00000000-0005-0000-0000-000093430000}"/>
    <cellStyle name="Normal 2 3 2 3 2 2 2 2 2 6" xfId="17526" xr:uid="{00000000-0005-0000-0000-000094430000}"/>
    <cellStyle name="Normal 2 3 2 3 2 2 2 2 3" xfId="1935" xr:uid="{00000000-0005-0000-0000-000095430000}"/>
    <cellStyle name="Normal 2 3 2 3 2 2 2 2 3 2" xfId="4506" xr:uid="{00000000-0005-0000-0000-000096430000}"/>
    <cellStyle name="Normal 2 3 2 3 2 2 2 2 3 2 2" xfId="12652" xr:uid="{00000000-0005-0000-0000-000097430000}"/>
    <cellStyle name="Normal 2 3 2 3 2 2 2 2 3 2 2 2" xfId="28948" xr:uid="{00000000-0005-0000-0000-000098430000}"/>
    <cellStyle name="Normal 2 3 2 3 2 2 2 2 3 2 3" xfId="20802" xr:uid="{00000000-0005-0000-0000-000099430000}"/>
    <cellStyle name="Normal 2 3 2 3 2 2 2 2 3 3" xfId="7234" xr:uid="{00000000-0005-0000-0000-00009A430000}"/>
    <cellStyle name="Normal 2 3 2 3 2 2 2 2 3 3 2" xfId="15380" xr:uid="{00000000-0005-0000-0000-00009B430000}"/>
    <cellStyle name="Normal 2 3 2 3 2 2 2 2 3 3 2 2" xfId="31676" xr:uid="{00000000-0005-0000-0000-00009C430000}"/>
    <cellStyle name="Normal 2 3 2 3 2 2 2 2 3 3 3" xfId="23530" xr:uid="{00000000-0005-0000-0000-00009D430000}"/>
    <cellStyle name="Normal 2 3 2 3 2 2 2 2 3 4" xfId="10081" xr:uid="{00000000-0005-0000-0000-00009E430000}"/>
    <cellStyle name="Normal 2 3 2 3 2 2 2 2 3 4 2" xfId="26377" xr:uid="{00000000-0005-0000-0000-00009F430000}"/>
    <cellStyle name="Normal 2 3 2 3 2 2 2 2 3 5" xfId="18231" xr:uid="{00000000-0005-0000-0000-0000A0430000}"/>
    <cellStyle name="Normal 2 3 2 3 2 2 2 2 4" xfId="3288" xr:uid="{00000000-0005-0000-0000-0000A1430000}"/>
    <cellStyle name="Normal 2 3 2 3 2 2 2 2 4 2" xfId="11434" xr:uid="{00000000-0005-0000-0000-0000A2430000}"/>
    <cellStyle name="Normal 2 3 2 3 2 2 2 2 4 2 2" xfId="27730" xr:uid="{00000000-0005-0000-0000-0000A3430000}"/>
    <cellStyle name="Normal 2 3 2 3 2 2 2 2 4 3" xfId="19584" xr:uid="{00000000-0005-0000-0000-0000A4430000}"/>
    <cellStyle name="Normal 2 3 2 3 2 2 2 2 5" xfId="5824" xr:uid="{00000000-0005-0000-0000-0000A5430000}"/>
    <cellStyle name="Normal 2 3 2 3 2 2 2 2 5 2" xfId="13970" xr:uid="{00000000-0005-0000-0000-0000A6430000}"/>
    <cellStyle name="Normal 2 3 2 3 2 2 2 2 5 2 2" xfId="30266" xr:uid="{00000000-0005-0000-0000-0000A7430000}"/>
    <cellStyle name="Normal 2 3 2 3 2 2 2 2 5 3" xfId="22120" xr:uid="{00000000-0005-0000-0000-0000A8430000}"/>
    <cellStyle name="Normal 2 3 2 3 2 2 2 2 6" xfId="8671" xr:uid="{00000000-0005-0000-0000-0000A9430000}"/>
    <cellStyle name="Normal 2 3 2 3 2 2 2 2 6 2" xfId="24967" xr:uid="{00000000-0005-0000-0000-0000AA430000}"/>
    <cellStyle name="Normal 2 3 2 3 2 2 2 2 7" xfId="16821" xr:uid="{00000000-0005-0000-0000-0000AB430000}"/>
    <cellStyle name="Normal 2 3 2 3 2 2 2 3" xfId="886" xr:uid="{00000000-0005-0000-0000-0000AC430000}"/>
    <cellStyle name="Normal 2 3 2 3 2 2 2 3 2" xfId="2296" xr:uid="{00000000-0005-0000-0000-0000AD430000}"/>
    <cellStyle name="Normal 2 3 2 3 2 2 2 3 2 2" xfId="4819" xr:uid="{00000000-0005-0000-0000-0000AE430000}"/>
    <cellStyle name="Normal 2 3 2 3 2 2 2 3 2 2 2" xfId="12965" xr:uid="{00000000-0005-0000-0000-0000AF430000}"/>
    <cellStyle name="Normal 2 3 2 3 2 2 2 3 2 2 2 2" xfId="29261" xr:uid="{00000000-0005-0000-0000-0000B0430000}"/>
    <cellStyle name="Normal 2 3 2 3 2 2 2 3 2 2 3" xfId="21115" xr:uid="{00000000-0005-0000-0000-0000B1430000}"/>
    <cellStyle name="Normal 2 3 2 3 2 2 2 3 2 3" xfId="7595" xr:uid="{00000000-0005-0000-0000-0000B2430000}"/>
    <cellStyle name="Normal 2 3 2 3 2 2 2 3 2 3 2" xfId="15741" xr:uid="{00000000-0005-0000-0000-0000B3430000}"/>
    <cellStyle name="Normal 2 3 2 3 2 2 2 3 2 3 2 2" xfId="32037" xr:uid="{00000000-0005-0000-0000-0000B4430000}"/>
    <cellStyle name="Normal 2 3 2 3 2 2 2 3 2 3 3" xfId="23891" xr:uid="{00000000-0005-0000-0000-0000B5430000}"/>
    <cellStyle name="Normal 2 3 2 3 2 2 2 3 2 4" xfId="10442" xr:uid="{00000000-0005-0000-0000-0000B6430000}"/>
    <cellStyle name="Normal 2 3 2 3 2 2 2 3 2 4 2" xfId="26738" xr:uid="{00000000-0005-0000-0000-0000B7430000}"/>
    <cellStyle name="Normal 2 3 2 3 2 2 2 3 2 5" xfId="18592" xr:uid="{00000000-0005-0000-0000-0000B8430000}"/>
    <cellStyle name="Normal 2 3 2 3 2 2 2 3 3" xfId="3601" xr:uid="{00000000-0005-0000-0000-0000B9430000}"/>
    <cellStyle name="Normal 2 3 2 3 2 2 2 3 3 2" xfId="11747" xr:uid="{00000000-0005-0000-0000-0000BA430000}"/>
    <cellStyle name="Normal 2 3 2 3 2 2 2 3 3 2 2" xfId="28043" xr:uid="{00000000-0005-0000-0000-0000BB430000}"/>
    <cellStyle name="Normal 2 3 2 3 2 2 2 3 3 3" xfId="19897" xr:uid="{00000000-0005-0000-0000-0000BC430000}"/>
    <cellStyle name="Normal 2 3 2 3 2 2 2 3 4" xfId="6185" xr:uid="{00000000-0005-0000-0000-0000BD430000}"/>
    <cellStyle name="Normal 2 3 2 3 2 2 2 3 4 2" xfId="14331" xr:uid="{00000000-0005-0000-0000-0000BE430000}"/>
    <cellStyle name="Normal 2 3 2 3 2 2 2 3 4 2 2" xfId="30627" xr:uid="{00000000-0005-0000-0000-0000BF430000}"/>
    <cellStyle name="Normal 2 3 2 3 2 2 2 3 4 3" xfId="22481" xr:uid="{00000000-0005-0000-0000-0000C0430000}"/>
    <cellStyle name="Normal 2 3 2 3 2 2 2 3 5" xfId="9032" xr:uid="{00000000-0005-0000-0000-0000C1430000}"/>
    <cellStyle name="Normal 2 3 2 3 2 2 2 3 5 2" xfId="25328" xr:uid="{00000000-0005-0000-0000-0000C2430000}"/>
    <cellStyle name="Normal 2 3 2 3 2 2 2 3 6" xfId="17182" xr:uid="{00000000-0005-0000-0000-0000C3430000}"/>
    <cellStyle name="Normal 2 3 2 3 2 2 2 4" xfId="1591" xr:uid="{00000000-0005-0000-0000-0000C4430000}"/>
    <cellStyle name="Normal 2 3 2 3 2 2 2 4 2" xfId="4210" xr:uid="{00000000-0005-0000-0000-0000C5430000}"/>
    <cellStyle name="Normal 2 3 2 3 2 2 2 4 2 2" xfId="12356" xr:uid="{00000000-0005-0000-0000-0000C6430000}"/>
    <cellStyle name="Normal 2 3 2 3 2 2 2 4 2 2 2" xfId="28652" xr:uid="{00000000-0005-0000-0000-0000C7430000}"/>
    <cellStyle name="Normal 2 3 2 3 2 2 2 4 2 3" xfId="20506" xr:uid="{00000000-0005-0000-0000-0000C8430000}"/>
    <cellStyle name="Normal 2 3 2 3 2 2 2 4 3" xfId="6890" xr:uid="{00000000-0005-0000-0000-0000C9430000}"/>
    <cellStyle name="Normal 2 3 2 3 2 2 2 4 3 2" xfId="15036" xr:uid="{00000000-0005-0000-0000-0000CA430000}"/>
    <cellStyle name="Normal 2 3 2 3 2 2 2 4 3 2 2" xfId="31332" xr:uid="{00000000-0005-0000-0000-0000CB430000}"/>
    <cellStyle name="Normal 2 3 2 3 2 2 2 4 3 3" xfId="23186" xr:uid="{00000000-0005-0000-0000-0000CC430000}"/>
    <cellStyle name="Normal 2 3 2 3 2 2 2 4 4" xfId="9737" xr:uid="{00000000-0005-0000-0000-0000CD430000}"/>
    <cellStyle name="Normal 2 3 2 3 2 2 2 4 4 2" xfId="26033" xr:uid="{00000000-0005-0000-0000-0000CE430000}"/>
    <cellStyle name="Normal 2 3 2 3 2 2 2 4 5" xfId="17887" xr:uid="{00000000-0005-0000-0000-0000CF430000}"/>
    <cellStyle name="Normal 2 3 2 3 2 2 2 5" xfId="2992" xr:uid="{00000000-0005-0000-0000-0000D0430000}"/>
    <cellStyle name="Normal 2 3 2 3 2 2 2 5 2" xfId="11138" xr:uid="{00000000-0005-0000-0000-0000D1430000}"/>
    <cellStyle name="Normal 2 3 2 3 2 2 2 5 2 2" xfId="27434" xr:uid="{00000000-0005-0000-0000-0000D2430000}"/>
    <cellStyle name="Normal 2 3 2 3 2 2 2 5 3" xfId="19288" xr:uid="{00000000-0005-0000-0000-0000D3430000}"/>
    <cellStyle name="Normal 2 3 2 3 2 2 2 6" xfId="5480" xr:uid="{00000000-0005-0000-0000-0000D4430000}"/>
    <cellStyle name="Normal 2 3 2 3 2 2 2 6 2" xfId="13626" xr:uid="{00000000-0005-0000-0000-0000D5430000}"/>
    <cellStyle name="Normal 2 3 2 3 2 2 2 6 2 2" xfId="29922" xr:uid="{00000000-0005-0000-0000-0000D6430000}"/>
    <cellStyle name="Normal 2 3 2 3 2 2 2 6 3" xfId="21776" xr:uid="{00000000-0005-0000-0000-0000D7430000}"/>
    <cellStyle name="Normal 2 3 2 3 2 2 2 7" xfId="8327" xr:uid="{00000000-0005-0000-0000-0000D8430000}"/>
    <cellStyle name="Normal 2 3 2 3 2 2 2 7 2" xfId="24623" xr:uid="{00000000-0005-0000-0000-0000D9430000}"/>
    <cellStyle name="Normal 2 3 2 3 2 2 2 8" xfId="16477" xr:uid="{00000000-0005-0000-0000-0000DA430000}"/>
    <cellStyle name="Normal 2 3 2 3 2 2 3" xfId="255" xr:uid="{00000000-0005-0000-0000-0000DB430000}"/>
    <cellStyle name="Normal 2 3 2 3 2 2 3 2" xfId="599" xr:uid="{00000000-0005-0000-0000-0000DC430000}"/>
    <cellStyle name="Normal 2 3 2 3 2 2 3 2 2" xfId="1305" xr:uid="{00000000-0005-0000-0000-0000DD430000}"/>
    <cellStyle name="Normal 2 3 2 3 2 2 3 2 2 2" xfId="2715" xr:uid="{00000000-0005-0000-0000-0000DE430000}"/>
    <cellStyle name="Normal 2 3 2 3 2 2 3 2 2 2 2" xfId="5189" xr:uid="{00000000-0005-0000-0000-0000DF430000}"/>
    <cellStyle name="Normal 2 3 2 3 2 2 3 2 2 2 2 2" xfId="13335" xr:uid="{00000000-0005-0000-0000-0000E0430000}"/>
    <cellStyle name="Normal 2 3 2 3 2 2 3 2 2 2 2 2 2" xfId="29631" xr:uid="{00000000-0005-0000-0000-0000E1430000}"/>
    <cellStyle name="Normal 2 3 2 3 2 2 3 2 2 2 2 3" xfId="21485" xr:uid="{00000000-0005-0000-0000-0000E2430000}"/>
    <cellStyle name="Normal 2 3 2 3 2 2 3 2 2 2 3" xfId="8014" xr:uid="{00000000-0005-0000-0000-0000E3430000}"/>
    <cellStyle name="Normal 2 3 2 3 2 2 3 2 2 2 3 2" xfId="16160" xr:uid="{00000000-0005-0000-0000-0000E4430000}"/>
    <cellStyle name="Normal 2 3 2 3 2 2 3 2 2 2 3 2 2" xfId="32456" xr:uid="{00000000-0005-0000-0000-0000E5430000}"/>
    <cellStyle name="Normal 2 3 2 3 2 2 3 2 2 2 3 3" xfId="24310" xr:uid="{00000000-0005-0000-0000-0000E6430000}"/>
    <cellStyle name="Normal 2 3 2 3 2 2 3 2 2 2 4" xfId="10861" xr:uid="{00000000-0005-0000-0000-0000E7430000}"/>
    <cellStyle name="Normal 2 3 2 3 2 2 3 2 2 2 4 2" xfId="27157" xr:uid="{00000000-0005-0000-0000-0000E8430000}"/>
    <cellStyle name="Normal 2 3 2 3 2 2 3 2 2 2 5" xfId="19011" xr:uid="{00000000-0005-0000-0000-0000E9430000}"/>
    <cellStyle name="Normal 2 3 2 3 2 2 3 2 2 3" xfId="3971" xr:uid="{00000000-0005-0000-0000-0000EA430000}"/>
    <cellStyle name="Normal 2 3 2 3 2 2 3 2 2 3 2" xfId="12117" xr:uid="{00000000-0005-0000-0000-0000EB430000}"/>
    <cellStyle name="Normal 2 3 2 3 2 2 3 2 2 3 2 2" xfId="28413" xr:uid="{00000000-0005-0000-0000-0000EC430000}"/>
    <cellStyle name="Normal 2 3 2 3 2 2 3 2 2 3 3" xfId="20267" xr:uid="{00000000-0005-0000-0000-0000ED430000}"/>
    <cellStyle name="Normal 2 3 2 3 2 2 3 2 2 4" xfId="6604" xr:uid="{00000000-0005-0000-0000-0000EE430000}"/>
    <cellStyle name="Normal 2 3 2 3 2 2 3 2 2 4 2" xfId="14750" xr:uid="{00000000-0005-0000-0000-0000EF430000}"/>
    <cellStyle name="Normal 2 3 2 3 2 2 3 2 2 4 2 2" xfId="31046" xr:uid="{00000000-0005-0000-0000-0000F0430000}"/>
    <cellStyle name="Normal 2 3 2 3 2 2 3 2 2 4 3" xfId="22900" xr:uid="{00000000-0005-0000-0000-0000F1430000}"/>
    <cellStyle name="Normal 2 3 2 3 2 2 3 2 2 5" xfId="9451" xr:uid="{00000000-0005-0000-0000-0000F2430000}"/>
    <cellStyle name="Normal 2 3 2 3 2 2 3 2 2 5 2" xfId="25747" xr:uid="{00000000-0005-0000-0000-0000F3430000}"/>
    <cellStyle name="Normal 2 3 2 3 2 2 3 2 2 6" xfId="17601" xr:uid="{00000000-0005-0000-0000-0000F4430000}"/>
    <cellStyle name="Normal 2 3 2 3 2 2 3 2 3" xfId="2010" xr:uid="{00000000-0005-0000-0000-0000F5430000}"/>
    <cellStyle name="Normal 2 3 2 3 2 2 3 2 3 2" xfId="4580" xr:uid="{00000000-0005-0000-0000-0000F6430000}"/>
    <cellStyle name="Normal 2 3 2 3 2 2 3 2 3 2 2" xfId="12726" xr:uid="{00000000-0005-0000-0000-0000F7430000}"/>
    <cellStyle name="Normal 2 3 2 3 2 2 3 2 3 2 2 2" xfId="29022" xr:uid="{00000000-0005-0000-0000-0000F8430000}"/>
    <cellStyle name="Normal 2 3 2 3 2 2 3 2 3 2 3" xfId="20876" xr:uid="{00000000-0005-0000-0000-0000F9430000}"/>
    <cellStyle name="Normal 2 3 2 3 2 2 3 2 3 3" xfId="7309" xr:uid="{00000000-0005-0000-0000-0000FA430000}"/>
    <cellStyle name="Normal 2 3 2 3 2 2 3 2 3 3 2" xfId="15455" xr:uid="{00000000-0005-0000-0000-0000FB430000}"/>
    <cellStyle name="Normal 2 3 2 3 2 2 3 2 3 3 2 2" xfId="31751" xr:uid="{00000000-0005-0000-0000-0000FC430000}"/>
    <cellStyle name="Normal 2 3 2 3 2 2 3 2 3 3 3" xfId="23605" xr:uid="{00000000-0005-0000-0000-0000FD430000}"/>
    <cellStyle name="Normal 2 3 2 3 2 2 3 2 3 4" xfId="10156" xr:uid="{00000000-0005-0000-0000-0000FE430000}"/>
    <cellStyle name="Normal 2 3 2 3 2 2 3 2 3 4 2" xfId="26452" xr:uid="{00000000-0005-0000-0000-0000FF430000}"/>
    <cellStyle name="Normal 2 3 2 3 2 2 3 2 3 5" xfId="18306" xr:uid="{00000000-0005-0000-0000-000000440000}"/>
    <cellStyle name="Normal 2 3 2 3 2 2 3 2 4" xfId="3362" xr:uid="{00000000-0005-0000-0000-000001440000}"/>
    <cellStyle name="Normal 2 3 2 3 2 2 3 2 4 2" xfId="11508" xr:uid="{00000000-0005-0000-0000-000002440000}"/>
    <cellStyle name="Normal 2 3 2 3 2 2 3 2 4 2 2" xfId="27804" xr:uid="{00000000-0005-0000-0000-000003440000}"/>
    <cellStyle name="Normal 2 3 2 3 2 2 3 2 4 3" xfId="19658" xr:uid="{00000000-0005-0000-0000-000004440000}"/>
    <cellStyle name="Normal 2 3 2 3 2 2 3 2 5" xfId="5899" xr:uid="{00000000-0005-0000-0000-000005440000}"/>
    <cellStyle name="Normal 2 3 2 3 2 2 3 2 5 2" xfId="14045" xr:uid="{00000000-0005-0000-0000-000006440000}"/>
    <cellStyle name="Normal 2 3 2 3 2 2 3 2 5 2 2" xfId="30341" xr:uid="{00000000-0005-0000-0000-000007440000}"/>
    <cellStyle name="Normal 2 3 2 3 2 2 3 2 5 3" xfId="22195" xr:uid="{00000000-0005-0000-0000-000008440000}"/>
    <cellStyle name="Normal 2 3 2 3 2 2 3 2 6" xfId="8746" xr:uid="{00000000-0005-0000-0000-000009440000}"/>
    <cellStyle name="Normal 2 3 2 3 2 2 3 2 6 2" xfId="25042" xr:uid="{00000000-0005-0000-0000-00000A440000}"/>
    <cellStyle name="Normal 2 3 2 3 2 2 3 2 7" xfId="16896" xr:uid="{00000000-0005-0000-0000-00000B440000}"/>
    <cellStyle name="Normal 2 3 2 3 2 2 3 3" xfId="961" xr:uid="{00000000-0005-0000-0000-00000C440000}"/>
    <cellStyle name="Normal 2 3 2 3 2 2 3 3 2" xfId="2371" xr:uid="{00000000-0005-0000-0000-00000D440000}"/>
    <cellStyle name="Normal 2 3 2 3 2 2 3 3 2 2" xfId="4893" xr:uid="{00000000-0005-0000-0000-00000E440000}"/>
    <cellStyle name="Normal 2 3 2 3 2 2 3 3 2 2 2" xfId="13039" xr:uid="{00000000-0005-0000-0000-00000F440000}"/>
    <cellStyle name="Normal 2 3 2 3 2 2 3 3 2 2 2 2" xfId="29335" xr:uid="{00000000-0005-0000-0000-000010440000}"/>
    <cellStyle name="Normal 2 3 2 3 2 2 3 3 2 2 3" xfId="21189" xr:uid="{00000000-0005-0000-0000-000011440000}"/>
    <cellStyle name="Normal 2 3 2 3 2 2 3 3 2 3" xfId="7670" xr:uid="{00000000-0005-0000-0000-000012440000}"/>
    <cellStyle name="Normal 2 3 2 3 2 2 3 3 2 3 2" xfId="15816" xr:uid="{00000000-0005-0000-0000-000013440000}"/>
    <cellStyle name="Normal 2 3 2 3 2 2 3 3 2 3 2 2" xfId="32112" xr:uid="{00000000-0005-0000-0000-000014440000}"/>
    <cellStyle name="Normal 2 3 2 3 2 2 3 3 2 3 3" xfId="23966" xr:uid="{00000000-0005-0000-0000-000015440000}"/>
    <cellStyle name="Normal 2 3 2 3 2 2 3 3 2 4" xfId="10517" xr:uid="{00000000-0005-0000-0000-000016440000}"/>
    <cellStyle name="Normal 2 3 2 3 2 2 3 3 2 4 2" xfId="26813" xr:uid="{00000000-0005-0000-0000-000017440000}"/>
    <cellStyle name="Normal 2 3 2 3 2 2 3 3 2 5" xfId="18667" xr:uid="{00000000-0005-0000-0000-000018440000}"/>
    <cellStyle name="Normal 2 3 2 3 2 2 3 3 3" xfId="3675" xr:uid="{00000000-0005-0000-0000-000019440000}"/>
    <cellStyle name="Normal 2 3 2 3 2 2 3 3 3 2" xfId="11821" xr:uid="{00000000-0005-0000-0000-00001A440000}"/>
    <cellStyle name="Normal 2 3 2 3 2 2 3 3 3 2 2" xfId="28117" xr:uid="{00000000-0005-0000-0000-00001B440000}"/>
    <cellStyle name="Normal 2 3 2 3 2 2 3 3 3 3" xfId="19971" xr:uid="{00000000-0005-0000-0000-00001C440000}"/>
    <cellStyle name="Normal 2 3 2 3 2 2 3 3 4" xfId="6260" xr:uid="{00000000-0005-0000-0000-00001D440000}"/>
    <cellStyle name="Normal 2 3 2 3 2 2 3 3 4 2" xfId="14406" xr:uid="{00000000-0005-0000-0000-00001E440000}"/>
    <cellStyle name="Normal 2 3 2 3 2 2 3 3 4 2 2" xfId="30702" xr:uid="{00000000-0005-0000-0000-00001F440000}"/>
    <cellStyle name="Normal 2 3 2 3 2 2 3 3 4 3" xfId="22556" xr:uid="{00000000-0005-0000-0000-000020440000}"/>
    <cellStyle name="Normal 2 3 2 3 2 2 3 3 5" xfId="9107" xr:uid="{00000000-0005-0000-0000-000021440000}"/>
    <cellStyle name="Normal 2 3 2 3 2 2 3 3 5 2" xfId="25403" xr:uid="{00000000-0005-0000-0000-000022440000}"/>
    <cellStyle name="Normal 2 3 2 3 2 2 3 3 6" xfId="17257" xr:uid="{00000000-0005-0000-0000-000023440000}"/>
    <cellStyle name="Normal 2 3 2 3 2 2 3 4" xfId="1666" xr:uid="{00000000-0005-0000-0000-000024440000}"/>
    <cellStyle name="Normal 2 3 2 3 2 2 3 4 2" xfId="4284" xr:uid="{00000000-0005-0000-0000-000025440000}"/>
    <cellStyle name="Normal 2 3 2 3 2 2 3 4 2 2" xfId="12430" xr:uid="{00000000-0005-0000-0000-000026440000}"/>
    <cellStyle name="Normal 2 3 2 3 2 2 3 4 2 2 2" xfId="28726" xr:uid="{00000000-0005-0000-0000-000027440000}"/>
    <cellStyle name="Normal 2 3 2 3 2 2 3 4 2 3" xfId="20580" xr:uid="{00000000-0005-0000-0000-000028440000}"/>
    <cellStyle name="Normal 2 3 2 3 2 2 3 4 3" xfId="6965" xr:uid="{00000000-0005-0000-0000-000029440000}"/>
    <cellStyle name="Normal 2 3 2 3 2 2 3 4 3 2" xfId="15111" xr:uid="{00000000-0005-0000-0000-00002A440000}"/>
    <cellStyle name="Normal 2 3 2 3 2 2 3 4 3 2 2" xfId="31407" xr:uid="{00000000-0005-0000-0000-00002B440000}"/>
    <cellStyle name="Normal 2 3 2 3 2 2 3 4 3 3" xfId="23261" xr:uid="{00000000-0005-0000-0000-00002C440000}"/>
    <cellStyle name="Normal 2 3 2 3 2 2 3 4 4" xfId="9812" xr:uid="{00000000-0005-0000-0000-00002D440000}"/>
    <cellStyle name="Normal 2 3 2 3 2 2 3 4 4 2" xfId="26108" xr:uid="{00000000-0005-0000-0000-00002E440000}"/>
    <cellStyle name="Normal 2 3 2 3 2 2 3 4 5" xfId="17962" xr:uid="{00000000-0005-0000-0000-00002F440000}"/>
    <cellStyle name="Normal 2 3 2 3 2 2 3 5" xfId="3066" xr:uid="{00000000-0005-0000-0000-000030440000}"/>
    <cellStyle name="Normal 2 3 2 3 2 2 3 5 2" xfId="11212" xr:uid="{00000000-0005-0000-0000-000031440000}"/>
    <cellStyle name="Normal 2 3 2 3 2 2 3 5 2 2" xfId="27508" xr:uid="{00000000-0005-0000-0000-000032440000}"/>
    <cellStyle name="Normal 2 3 2 3 2 2 3 5 3" xfId="19362" xr:uid="{00000000-0005-0000-0000-000033440000}"/>
    <cellStyle name="Normal 2 3 2 3 2 2 3 6" xfId="5555" xr:uid="{00000000-0005-0000-0000-000034440000}"/>
    <cellStyle name="Normal 2 3 2 3 2 2 3 6 2" xfId="13701" xr:uid="{00000000-0005-0000-0000-000035440000}"/>
    <cellStyle name="Normal 2 3 2 3 2 2 3 6 2 2" xfId="29997" xr:uid="{00000000-0005-0000-0000-000036440000}"/>
    <cellStyle name="Normal 2 3 2 3 2 2 3 6 3" xfId="21851" xr:uid="{00000000-0005-0000-0000-000037440000}"/>
    <cellStyle name="Normal 2 3 2 3 2 2 3 7" xfId="8402" xr:uid="{00000000-0005-0000-0000-000038440000}"/>
    <cellStyle name="Normal 2 3 2 3 2 2 3 7 2" xfId="24698" xr:uid="{00000000-0005-0000-0000-000039440000}"/>
    <cellStyle name="Normal 2 3 2 3 2 2 3 8" xfId="16552" xr:uid="{00000000-0005-0000-0000-00003A440000}"/>
    <cellStyle name="Normal 2 3 2 3 2 2 4" xfId="344" xr:uid="{00000000-0005-0000-0000-00003B440000}"/>
    <cellStyle name="Normal 2 3 2 3 2 2 4 2" xfId="688" xr:uid="{00000000-0005-0000-0000-00003C440000}"/>
    <cellStyle name="Normal 2 3 2 3 2 2 4 2 2" xfId="1394" xr:uid="{00000000-0005-0000-0000-00003D440000}"/>
    <cellStyle name="Normal 2 3 2 3 2 2 4 2 2 2" xfId="2804" xr:uid="{00000000-0005-0000-0000-00003E440000}"/>
    <cellStyle name="Normal 2 3 2 3 2 2 4 2 2 2 2" xfId="5263" xr:uid="{00000000-0005-0000-0000-00003F440000}"/>
    <cellStyle name="Normal 2 3 2 3 2 2 4 2 2 2 2 2" xfId="13409" xr:uid="{00000000-0005-0000-0000-000040440000}"/>
    <cellStyle name="Normal 2 3 2 3 2 2 4 2 2 2 2 2 2" xfId="29705" xr:uid="{00000000-0005-0000-0000-000041440000}"/>
    <cellStyle name="Normal 2 3 2 3 2 2 4 2 2 2 2 3" xfId="21559" xr:uid="{00000000-0005-0000-0000-000042440000}"/>
    <cellStyle name="Normal 2 3 2 3 2 2 4 2 2 2 3" xfId="8103" xr:uid="{00000000-0005-0000-0000-000043440000}"/>
    <cellStyle name="Normal 2 3 2 3 2 2 4 2 2 2 3 2" xfId="16249" xr:uid="{00000000-0005-0000-0000-000044440000}"/>
    <cellStyle name="Normal 2 3 2 3 2 2 4 2 2 2 3 2 2" xfId="32545" xr:uid="{00000000-0005-0000-0000-000045440000}"/>
    <cellStyle name="Normal 2 3 2 3 2 2 4 2 2 2 3 3" xfId="24399" xr:uid="{00000000-0005-0000-0000-000046440000}"/>
    <cellStyle name="Normal 2 3 2 3 2 2 4 2 2 2 4" xfId="10950" xr:uid="{00000000-0005-0000-0000-000047440000}"/>
    <cellStyle name="Normal 2 3 2 3 2 2 4 2 2 2 4 2" xfId="27246" xr:uid="{00000000-0005-0000-0000-000048440000}"/>
    <cellStyle name="Normal 2 3 2 3 2 2 4 2 2 2 5" xfId="19100" xr:uid="{00000000-0005-0000-0000-000049440000}"/>
    <cellStyle name="Normal 2 3 2 3 2 2 4 2 2 3" xfId="4045" xr:uid="{00000000-0005-0000-0000-00004A440000}"/>
    <cellStyle name="Normal 2 3 2 3 2 2 4 2 2 3 2" xfId="12191" xr:uid="{00000000-0005-0000-0000-00004B440000}"/>
    <cellStyle name="Normal 2 3 2 3 2 2 4 2 2 3 2 2" xfId="28487" xr:uid="{00000000-0005-0000-0000-00004C440000}"/>
    <cellStyle name="Normal 2 3 2 3 2 2 4 2 2 3 3" xfId="20341" xr:uid="{00000000-0005-0000-0000-00004D440000}"/>
    <cellStyle name="Normal 2 3 2 3 2 2 4 2 2 4" xfId="6693" xr:uid="{00000000-0005-0000-0000-00004E440000}"/>
    <cellStyle name="Normal 2 3 2 3 2 2 4 2 2 4 2" xfId="14839" xr:uid="{00000000-0005-0000-0000-00004F440000}"/>
    <cellStyle name="Normal 2 3 2 3 2 2 4 2 2 4 2 2" xfId="31135" xr:uid="{00000000-0005-0000-0000-000050440000}"/>
    <cellStyle name="Normal 2 3 2 3 2 2 4 2 2 4 3" xfId="22989" xr:uid="{00000000-0005-0000-0000-000051440000}"/>
    <cellStyle name="Normal 2 3 2 3 2 2 4 2 2 5" xfId="9540" xr:uid="{00000000-0005-0000-0000-000052440000}"/>
    <cellStyle name="Normal 2 3 2 3 2 2 4 2 2 5 2" xfId="25836" xr:uid="{00000000-0005-0000-0000-000053440000}"/>
    <cellStyle name="Normal 2 3 2 3 2 2 4 2 2 6" xfId="17690" xr:uid="{00000000-0005-0000-0000-000054440000}"/>
    <cellStyle name="Normal 2 3 2 3 2 2 4 2 3" xfId="2099" xr:uid="{00000000-0005-0000-0000-000055440000}"/>
    <cellStyle name="Normal 2 3 2 3 2 2 4 2 3 2" xfId="4654" xr:uid="{00000000-0005-0000-0000-000056440000}"/>
    <cellStyle name="Normal 2 3 2 3 2 2 4 2 3 2 2" xfId="12800" xr:uid="{00000000-0005-0000-0000-000057440000}"/>
    <cellStyle name="Normal 2 3 2 3 2 2 4 2 3 2 2 2" xfId="29096" xr:uid="{00000000-0005-0000-0000-000058440000}"/>
    <cellStyle name="Normal 2 3 2 3 2 2 4 2 3 2 3" xfId="20950" xr:uid="{00000000-0005-0000-0000-000059440000}"/>
    <cellStyle name="Normal 2 3 2 3 2 2 4 2 3 3" xfId="7398" xr:uid="{00000000-0005-0000-0000-00005A440000}"/>
    <cellStyle name="Normal 2 3 2 3 2 2 4 2 3 3 2" xfId="15544" xr:uid="{00000000-0005-0000-0000-00005B440000}"/>
    <cellStyle name="Normal 2 3 2 3 2 2 4 2 3 3 2 2" xfId="31840" xr:uid="{00000000-0005-0000-0000-00005C440000}"/>
    <cellStyle name="Normal 2 3 2 3 2 2 4 2 3 3 3" xfId="23694" xr:uid="{00000000-0005-0000-0000-00005D440000}"/>
    <cellStyle name="Normal 2 3 2 3 2 2 4 2 3 4" xfId="10245" xr:uid="{00000000-0005-0000-0000-00005E440000}"/>
    <cellStyle name="Normal 2 3 2 3 2 2 4 2 3 4 2" xfId="26541" xr:uid="{00000000-0005-0000-0000-00005F440000}"/>
    <cellStyle name="Normal 2 3 2 3 2 2 4 2 3 5" xfId="18395" xr:uid="{00000000-0005-0000-0000-000060440000}"/>
    <cellStyle name="Normal 2 3 2 3 2 2 4 2 4" xfId="3436" xr:uid="{00000000-0005-0000-0000-000061440000}"/>
    <cellStyle name="Normal 2 3 2 3 2 2 4 2 4 2" xfId="11582" xr:uid="{00000000-0005-0000-0000-000062440000}"/>
    <cellStyle name="Normal 2 3 2 3 2 2 4 2 4 2 2" xfId="27878" xr:uid="{00000000-0005-0000-0000-000063440000}"/>
    <cellStyle name="Normal 2 3 2 3 2 2 4 2 4 3" xfId="19732" xr:uid="{00000000-0005-0000-0000-000064440000}"/>
    <cellStyle name="Normal 2 3 2 3 2 2 4 2 5" xfId="5988" xr:uid="{00000000-0005-0000-0000-000065440000}"/>
    <cellStyle name="Normal 2 3 2 3 2 2 4 2 5 2" xfId="14134" xr:uid="{00000000-0005-0000-0000-000066440000}"/>
    <cellStyle name="Normal 2 3 2 3 2 2 4 2 5 2 2" xfId="30430" xr:uid="{00000000-0005-0000-0000-000067440000}"/>
    <cellStyle name="Normal 2 3 2 3 2 2 4 2 5 3" xfId="22284" xr:uid="{00000000-0005-0000-0000-000068440000}"/>
    <cellStyle name="Normal 2 3 2 3 2 2 4 2 6" xfId="8835" xr:uid="{00000000-0005-0000-0000-000069440000}"/>
    <cellStyle name="Normal 2 3 2 3 2 2 4 2 6 2" xfId="25131" xr:uid="{00000000-0005-0000-0000-00006A440000}"/>
    <cellStyle name="Normal 2 3 2 3 2 2 4 2 7" xfId="16985" xr:uid="{00000000-0005-0000-0000-00006B440000}"/>
    <cellStyle name="Normal 2 3 2 3 2 2 4 3" xfId="1050" xr:uid="{00000000-0005-0000-0000-00006C440000}"/>
    <cellStyle name="Normal 2 3 2 3 2 2 4 3 2" xfId="2460" xr:uid="{00000000-0005-0000-0000-00006D440000}"/>
    <cellStyle name="Normal 2 3 2 3 2 2 4 3 2 2" xfId="4967" xr:uid="{00000000-0005-0000-0000-00006E440000}"/>
    <cellStyle name="Normal 2 3 2 3 2 2 4 3 2 2 2" xfId="13113" xr:uid="{00000000-0005-0000-0000-00006F440000}"/>
    <cellStyle name="Normal 2 3 2 3 2 2 4 3 2 2 2 2" xfId="29409" xr:uid="{00000000-0005-0000-0000-000070440000}"/>
    <cellStyle name="Normal 2 3 2 3 2 2 4 3 2 2 3" xfId="21263" xr:uid="{00000000-0005-0000-0000-000071440000}"/>
    <cellStyle name="Normal 2 3 2 3 2 2 4 3 2 3" xfId="7759" xr:uid="{00000000-0005-0000-0000-000072440000}"/>
    <cellStyle name="Normal 2 3 2 3 2 2 4 3 2 3 2" xfId="15905" xr:uid="{00000000-0005-0000-0000-000073440000}"/>
    <cellStyle name="Normal 2 3 2 3 2 2 4 3 2 3 2 2" xfId="32201" xr:uid="{00000000-0005-0000-0000-000074440000}"/>
    <cellStyle name="Normal 2 3 2 3 2 2 4 3 2 3 3" xfId="24055" xr:uid="{00000000-0005-0000-0000-000075440000}"/>
    <cellStyle name="Normal 2 3 2 3 2 2 4 3 2 4" xfId="10606" xr:uid="{00000000-0005-0000-0000-000076440000}"/>
    <cellStyle name="Normal 2 3 2 3 2 2 4 3 2 4 2" xfId="26902" xr:uid="{00000000-0005-0000-0000-000077440000}"/>
    <cellStyle name="Normal 2 3 2 3 2 2 4 3 2 5" xfId="18756" xr:uid="{00000000-0005-0000-0000-000078440000}"/>
    <cellStyle name="Normal 2 3 2 3 2 2 4 3 3" xfId="3749" xr:uid="{00000000-0005-0000-0000-000079440000}"/>
    <cellStyle name="Normal 2 3 2 3 2 2 4 3 3 2" xfId="11895" xr:uid="{00000000-0005-0000-0000-00007A440000}"/>
    <cellStyle name="Normal 2 3 2 3 2 2 4 3 3 2 2" xfId="28191" xr:uid="{00000000-0005-0000-0000-00007B440000}"/>
    <cellStyle name="Normal 2 3 2 3 2 2 4 3 3 3" xfId="20045" xr:uid="{00000000-0005-0000-0000-00007C440000}"/>
    <cellStyle name="Normal 2 3 2 3 2 2 4 3 4" xfId="6349" xr:uid="{00000000-0005-0000-0000-00007D440000}"/>
    <cellStyle name="Normal 2 3 2 3 2 2 4 3 4 2" xfId="14495" xr:uid="{00000000-0005-0000-0000-00007E440000}"/>
    <cellStyle name="Normal 2 3 2 3 2 2 4 3 4 2 2" xfId="30791" xr:uid="{00000000-0005-0000-0000-00007F440000}"/>
    <cellStyle name="Normal 2 3 2 3 2 2 4 3 4 3" xfId="22645" xr:uid="{00000000-0005-0000-0000-000080440000}"/>
    <cellStyle name="Normal 2 3 2 3 2 2 4 3 5" xfId="9196" xr:uid="{00000000-0005-0000-0000-000081440000}"/>
    <cellStyle name="Normal 2 3 2 3 2 2 4 3 5 2" xfId="25492" xr:uid="{00000000-0005-0000-0000-000082440000}"/>
    <cellStyle name="Normal 2 3 2 3 2 2 4 3 6" xfId="17346" xr:uid="{00000000-0005-0000-0000-000083440000}"/>
    <cellStyle name="Normal 2 3 2 3 2 2 4 4" xfId="1755" xr:uid="{00000000-0005-0000-0000-000084440000}"/>
    <cellStyle name="Normal 2 3 2 3 2 2 4 4 2" xfId="4358" xr:uid="{00000000-0005-0000-0000-000085440000}"/>
    <cellStyle name="Normal 2 3 2 3 2 2 4 4 2 2" xfId="12504" xr:uid="{00000000-0005-0000-0000-000086440000}"/>
    <cellStyle name="Normal 2 3 2 3 2 2 4 4 2 2 2" xfId="28800" xr:uid="{00000000-0005-0000-0000-000087440000}"/>
    <cellStyle name="Normal 2 3 2 3 2 2 4 4 2 3" xfId="20654" xr:uid="{00000000-0005-0000-0000-000088440000}"/>
    <cellStyle name="Normal 2 3 2 3 2 2 4 4 3" xfId="7054" xr:uid="{00000000-0005-0000-0000-000089440000}"/>
    <cellStyle name="Normal 2 3 2 3 2 2 4 4 3 2" xfId="15200" xr:uid="{00000000-0005-0000-0000-00008A440000}"/>
    <cellStyle name="Normal 2 3 2 3 2 2 4 4 3 2 2" xfId="31496" xr:uid="{00000000-0005-0000-0000-00008B440000}"/>
    <cellStyle name="Normal 2 3 2 3 2 2 4 4 3 3" xfId="23350" xr:uid="{00000000-0005-0000-0000-00008C440000}"/>
    <cellStyle name="Normal 2 3 2 3 2 2 4 4 4" xfId="9901" xr:uid="{00000000-0005-0000-0000-00008D440000}"/>
    <cellStyle name="Normal 2 3 2 3 2 2 4 4 4 2" xfId="26197" xr:uid="{00000000-0005-0000-0000-00008E440000}"/>
    <cellStyle name="Normal 2 3 2 3 2 2 4 4 5" xfId="18051" xr:uid="{00000000-0005-0000-0000-00008F440000}"/>
    <cellStyle name="Normal 2 3 2 3 2 2 4 5" xfId="3140" xr:uid="{00000000-0005-0000-0000-000090440000}"/>
    <cellStyle name="Normal 2 3 2 3 2 2 4 5 2" xfId="11286" xr:uid="{00000000-0005-0000-0000-000091440000}"/>
    <cellStyle name="Normal 2 3 2 3 2 2 4 5 2 2" xfId="27582" xr:uid="{00000000-0005-0000-0000-000092440000}"/>
    <cellStyle name="Normal 2 3 2 3 2 2 4 5 3" xfId="19436" xr:uid="{00000000-0005-0000-0000-000093440000}"/>
    <cellStyle name="Normal 2 3 2 3 2 2 4 6" xfId="5644" xr:uid="{00000000-0005-0000-0000-000094440000}"/>
    <cellStyle name="Normal 2 3 2 3 2 2 4 6 2" xfId="13790" xr:uid="{00000000-0005-0000-0000-000095440000}"/>
    <cellStyle name="Normal 2 3 2 3 2 2 4 6 2 2" xfId="30086" xr:uid="{00000000-0005-0000-0000-000096440000}"/>
    <cellStyle name="Normal 2 3 2 3 2 2 4 6 3" xfId="21940" xr:uid="{00000000-0005-0000-0000-000097440000}"/>
    <cellStyle name="Normal 2 3 2 3 2 2 4 7" xfId="8491" xr:uid="{00000000-0005-0000-0000-000098440000}"/>
    <cellStyle name="Normal 2 3 2 3 2 2 4 7 2" xfId="24787" xr:uid="{00000000-0005-0000-0000-000099440000}"/>
    <cellStyle name="Normal 2 3 2 3 2 2 4 8" xfId="16641" xr:uid="{00000000-0005-0000-0000-00009A440000}"/>
    <cellStyle name="Normal 2 3 2 3 2 2 5" xfId="434" xr:uid="{00000000-0005-0000-0000-00009B440000}"/>
    <cellStyle name="Normal 2 3 2 3 2 2 5 2" xfId="1140" xr:uid="{00000000-0005-0000-0000-00009C440000}"/>
    <cellStyle name="Normal 2 3 2 3 2 2 5 2 2" xfId="2550" xr:uid="{00000000-0005-0000-0000-00009D440000}"/>
    <cellStyle name="Normal 2 3 2 3 2 2 5 2 2 2" xfId="5041" xr:uid="{00000000-0005-0000-0000-00009E440000}"/>
    <cellStyle name="Normal 2 3 2 3 2 2 5 2 2 2 2" xfId="13187" xr:uid="{00000000-0005-0000-0000-00009F440000}"/>
    <cellStyle name="Normal 2 3 2 3 2 2 5 2 2 2 2 2" xfId="29483" xr:uid="{00000000-0005-0000-0000-0000A0440000}"/>
    <cellStyle name="Normal 2 3 2 3 2 2 5 2 2 2 3" xfId="21337" xr:uid="{00000000-0005-0000-0000-0000A1440000}"/>
    <cellStyle name="Normal 2 3 2 3 2 2 5 2 2 3" xfId="7849" xr:uid="{00000000-0005-0000-0000-0000A2440000}"/>
    <cellStyle name="Normal 2 3 2 3 2 2 5 2 2 3 2" xfId="15995" xr:uid="{00000000-0005-0000-0000-0000A3440000}"/>
    <cellStyle name="Normal 2 3 2 3 2 2 5 2 2 3 2 2" xfId="32291" xr:uid="{00000000-0005-0000-0000-0000A4440000}"/>
    <cellStyle name="Normal 2 3 2 3 2 2 5 2 2 3 3" xfId="24145" xr:uid="{00000000-0005-0000-0000-0000A5440000}"/>
    <cellStyle name="Normal 2 3 2 3 2 2 5 2 2 4" xfId="10696" xr:uid="{00000000-0005-0000-0000-0000A6440000}"/>
    <cellStyle name="Normal 2 3 2 3 2 2 5 2 2 4 2" xfId="26992" xr:uid="{00000000-0005-0000-0000-0000A7440000}"/>
    <cellStyle name="Normal 2 3 2 3 2 2 5 2 2 5" xfId="18846" xr:uid="{00000000-0005-0000-0000-0000A8440000}"/>
    <cellStyle name="Normal 2 3 2 3 2 2 5 2 3" xfId="3823" xr:uid="{00000000-0005-0000-0000-0000A9440000}"/>
    <cellStyle name="Normal 2 3 2 3 2 2 5 2 3 2" xfId="11969" xr:uid="{00000000-0005-0000-0000-0000AA440000}"/>
    <cellStyle name="Normal 2 3 2 3 2 2 5 2 3 2 2" xfId="28265" xr:uid="{00000000-0005-0000-0000-0000AB440000}"/>
    <cellStyle name="Normal 2 3 2 3 2 2 5 2 3 3" xfId="20119" xr:uid="{00000000-0005-0000-0000-0000AC440000}"/>
    <cellStyle name="Normal 2 3 2 3 2 2 5 2 4" xfId="6439" xr:uid="{00000000-0005-0000-0000-0000AD440000}"/>
    <cellStyle name="Normal 2 3 2 3 2 2 5 2 4 2" xfId="14585" xr:uid="{00000000-0005-0000-0000-0000AE440000}"/>
    <cellStyle name="Normal 2 3 2 3 2 2 5 2 4 2 2" xfId="30881" xr:uid="{00000000-0005-0000-0000-0000AF440000}"/>
    <cellStyle name="Normal 2 3 2 3 2 2 5 2 4 3" xfId="22735" xr:uid="{00000000-0005-0000-0000-0000B0440000}"/>
    <cellStyle name="Normal 2 3 2 3 2 2 5 2 5" xfId="9286" xr:uid="{00000000-0005-0000-0000-0000B1440000}"/>
    <cellStyle name="Normal 2 3 2 3 2 2 5 2 5 2" xfId="25582" xr:uid="{00000000-0005-0000-0000-0000B2440000}"/>
    <cellStyle name="Normal 2 3 2 3 2 2 5 2 6" xfId="17436" xr:uid="{00000000-0005-0000-0000-0000B3440000}"/>
    <cellStyle name="Normal 2 3 2 3 2 2 5 3" xfId="1845" xr:uid="{00000000-0005-0000-0000-0000B4440000}"/>
    <cellStyle name="Normal 2 3 2 3 2 2 5 3 2" xfId="4432" xr:uid="{00000000-0005-0000-0000-0000B5440000}"/>
    <cellStyle name="Normal 2 3 2 3 2 2 5 3 2 2" xfId="12578" xr:uid="{00000000-0005-0000-0000-0000B6440000}"/>
    <cellStyle name="Normal 2 3 2 3 2 2 5 3 2 2 2" xfId="28874" xr:uid="{00000000-0005-0000-0000-0000B7440000}"/>
    <cellStyle name="Normal 2 3 2 3 2 2 5 3 2 3" xfId="20728" xr:uid="{00000000-0005-0000-0000-0000B8440000}"/>
    <cellStyle name="Normal 2 3 2 3 2 2 5 3 3" xfId="7144" xr:uid="{00000000-0005-0000-0000-0000B9440000}"/>
    <cellStyle name="Normal 2 3 2 3 2 2 5 3 3 2" xfId="15290" xr:uid="{00000000-0005-0000-0000-0000BA440000}"/>
    <cellStyle name="Normal 2 3 2 3 2 2 5 3 3 2 2" xfId="31586" xr:uid="{00000000-0005-0000-0000-0000BB440000}"/>
    <cellStyle name="Normal 2 3 2 3 2 2 5 3 3 3" xfId="23440" xr:uid="{00000000-0005-0000-0000-0000BC440000}"/>
    <cellStyle name="Normal 2 3 2 3 2 2 5 3 4" xfId="9991" xr:uid="{00000000-0005-0000-0000-0000BD440000}"/>
    <cellStyle name="Normal 2 3 2 3 2 2 5 3 4 2" xfId="26287" xr:uid="{00000000-0005-0000-0000-0000BE440000}"/>
    <cellStyle name="Normal 2 3 2 3 2 2 5 3 5" xfId="18141" xr:uid="{00000000-0005-0000-0000-0000BF440000}"/>
    <cellStyle name="Normal 2 3 2 3 2 2 5 4" xfId="3214" xr:uid="{00000000-0005-0000-0000-0000C0440000}"/>
    <cellStyle name="Normal 2 3 2 3 2 2 5 4 2" xfId="11360" xr:uid="{00000000-0005-0000-0000-0000C1440000}"/>
    <cellStyle name="Normal 2 3 2 3 2 2 5 4 2 2" xfId="27656" xr:uid="{00000000-0005-0000-0000-0000C2440000}"/>
    <cellStyle name="Normal 2 3 2 3 2 2 5 4 3" xfId="19510" xr:uid="{00000000-0005-0000-0000-0000C3440000}"/>
    <cellStyle name="Normal 2 3 2 3 2 2 5 5" xfId="5734" xr:uid="{00000000-0005-0000-0000-0000C4440000}"/>
    <cellStyle name="Normal 2 3 2 3 2 2 5 5 2" xfId="13880" xr:uid="{00000000-0005-0000-0000-0000C5440000}"/>
    <cellStyle name="Normal 2 3 2 3 2 2 5 5 2 2" xfId="30176" xr:uid="{00000000-0005-0000-0000-0000C6440000}"/>
    <cellStyle name="Normal 2 3 2 3 2 2 5 5 3" xfId="22030" xr:uid="{00000000-0005-0000-0000-0000C7440000}"/>
    <cellStyle name="Normal 2 3 2 3 2 2 5 6" xfId="8581" xr:uid="{00000000-0005-0000-0000-0000C8440000}"/>
    <cellStyle name="Normal 2 3 2 3 2 2 5 6 2" xfId="24877" xr:uid="{00000000-0005-0000-0000-0000C9440000}"/>
    <cellStyle name="Normal 2 3 2 3 2 2 5 7" xfId="16731" xr:uid="{00000000-0005-0000-0000-0000CA440000}"/>
    <cellStyle name="Normal 2 3 2 3 2 2 6" xfId="796" xr:uid="{00000000-0005-0000-0000-0000CB440000}"/>
    <cellStyle name="Normal 2 3 2 3 2 2 6 2" xfId="2206" xr:uid="{00000000-0005-0000-0000-0000CC440000}"/>
    <cellStyle name="Normal 2 3 2 3 2 2 6 2 2" xfId="4745" xr:uid="{00000000-0005-0000-0000-0000CD440000}"/>
    <cellStyle name="Normal 2 3 2 3 2 2 6 2 2 2" xfId="12891" xr:uid="{00000000-0005-0000-0000-0000CE440000}"/>
    <cellStyle name="Normal 2 3 2 3 2 2 6 2 2 2 2" xfId="29187" xr:uid="{00000000-0005-0000-0000-0000CF440000}"/>
    <cellStyle name="Normal 2 3 2 3 2 2 6 2 2 3" xfId="21041" xr:uid="{00000000-0005-0000-0000-0000D0440000}"/>
    <cellStyle name="Normal 2 3 2 3 2 2 6 2 3" xfId="7505" xr:uid="{00000000-0005-0000-0000-0000D1440000}"/>
    <cellStyle name="Normal 2 3 2 3 2 2 6 2 3 2" xfId="15651" xr:uid="{00000000-0005-0000-0000-0000D2440000}"/>
    <cellStyle name="Normal 2 3 2 3 2 2 6 2 3 2 2" xfId="31947" xr:uid="{00000000-0005-0000-0000-0000D3440000}"/>
    <cellStyle name="Normal 2 3 2 3 2 2 6 2 3 3" xfId="23801" xr:uid="{00000000-0005-0000-0000-0000D4440000}"/>
    <cellStyle name="Normal 2 3 2 3 2 2 6 2 4" xfId="10352" xr:uid="{00000000-0005-0000-0000-0000D5440000}"/>
    <cellStyle name="Normal 2 3 2 3 2 2 6 2 4 2" xfId="26648" xr:uid="{00000000-0005-0000-0000-0000D6440000}"/>
    <cellStyle name="Normal 2 3 2 3 2 2 6 2 5" xfId="18502" xr:uid="{00000000-0005-0000-0000-0000D7440000}"/>
    <cellStyle name="Normal 2 3 2 3 2 2 6 3" xfId="3527" xr:uid="{00000000-0005-0000-0000-0000D8440000}"/>
    <cellStyle name="Normal 2 3 2 3 2 2 6 3 2" xfId="11673" xr:uid="{00000000-0005-0000-0000-0000D9440000}"/>
    <cellStyle name="Normal 2 3 2 3 2 2 6 3 2 2" xfId="27969" xr:uid="{00000000-0005-0000-0000-0000DA440000}"/>
    <cellStyle name="Normal 2 3 2 3 2 2 6 3 3" xfId="19823" xr:uid="{00000000-0005-0000-0000-0000DB440000}"/>
    <cellStyle name="Normal 2 3 2 3 2 2 6 4" xfId="6095" xr:uid="{00000000-0005-0000-0000-0000DC440000}"/>
    <cellStyle name="Normal 2 3 2 3 2 2 6 4 2" xfId="14241" xr:uid="{00000000-0005-0000-0000-0000DD440000}"/>
    <cellStyle name="Normal 2 3 2 3 2 2 6 4 2 2" xfId="30537" xr:uid="{00000000-0005-0000-0000-0000DE440000}"/>
    <cellStyle name="Normal 2 3 2 3 2 2 6 4 3" xfId="22391" xr:uid="{00000000-0005-0000-0000-0000DF440000}"/>
    <cellStyle name="Normal 2 3 2 3 2 2 6 5" xfId="8942" xr:uid="{00000000-0005-0000-0000-0000E0440000}"/>
    <cellStyle name="Normal 2 3 2 3 2 2 6 5 2" xfId="25238" xr:uid="{00000000-0005-0000-0000-0000E1440000}"/>
    <cellStyle name="Normal 2 3 2 3 2 2 6 6" xfId="17092" xr:uid="{00000000-0005-0000-0000-0000E2440000}"/>
    <cellStyle name="Normal 2 3 2 3 2 2 7" xfId="1501" xr:uid="{00000000-0005-0000-0000-0000E3440000}"/>
    <cellStyle name="Normal 2 3 2 3 2 2 7 2" xfId="4136" xr:uid="{00000000-0005-0000-0000-0000E4440000}"/>
    <cellStyle name="Normal 2 3 2 3 2 2 7 2 2" xfId="12282" xr:uid="{00000000-0005-0000-0000-0000E5440000}"/>
    <cellStyle name="Normal 2 3 2 3 2 2 7 2 2 2" xfId="28578" xr:uid="{00000000-0005-0000-0000-0000E6440000}"/>
    <cellStyle name="Normal 2 3 2 3 2 2 7 2 3" xfId="20432" xr:uid="{00000000-0005-0000-0000-0000E7440000}"/>
    <cellStyle name="Normal 2 3 2 3 2 2 7 3" xfId="6800" xr:uid="{00000000-0005-0000-0000-0000E8440000}"/>
    <cellStyle name="Normal 2 3 2 3 2 2 7 3 2" xfId="14946" xr:uid="{00000000-0005-0000-0000-0000E9440000}"/>
    <cellStyle name="Normal 2 3 2 3 2 2 7 3 2 2" xfId="31242" xr:uid="{00000000-0005-0000-0000-0000EA440000}"/>
    <cellStyle name="Normal 2 3 2 3 2 2 7 3 3" xfId="23096" xr:uid="{00000000-0005-0000-0000-0000EB440000}"/>
    <cellStyle name="Normal 2 3 2 3 2 2 7 4" xfId="9647" xr:uid="{00000000-0005-0000-0000-0000EC440000}"/>
    <cellStyle name="Normal 2 3 2 3 2 2 7 4 2" xfId="25943" xr:uid="{00000000-0005-0000-0000-0000ED440000}"/>
    <cellStyle name="Normal 2 3 2 3 2 2 7 5" xfId="17797" xr:uid="{00000000-0005-0000-0000-0000EE440000}"/>
    <cellStyle name="Normal 2 3 2 3 2 2 8" xfId="2918" xr:uid="{00000000-0005-0000-0000-0000EF440000}"/>
    <cellStyle name="Normal 2 3 2 3 2 2 8 2" xfId="11064" xr:uid="{00000000-0005-0000-0000-0000F0440000}"/>
    <cellStyle name="Normal 2 3 2 3 2 2 8 2 2" xfId="27360" xr:uid="{00000000-0005-0000-0000-0000F1440000}"/>
    <cellStyle name="Normal 2 3 2 3 2 2 8 3" xfId="19214" xr:uid="{00000000-0005-0000-0000-0000F2440000}"/>
    <cellStyle name="Normal 2 3 2 3 2 2 9" xfId="5390" xr:uid="{00000000-0005-0000-0000-0000F3440000}"/>
    <cellStyle name="Normal 2 3 2 3 2 2 9 2" xfId="13536" xr:uid="{00000000-0005-0000-0000-0000F4440000}"/>
    <cellStyle name="Normal 2 3 2 3 2 2 9 2 2" xfId="29832" xr:uid="{00000000-0005-0000-0000-0000F5440000}"/>
    <cellStyle name="Normal 2 3 2 3 2 2 9 3" xfId="21686" xr:uid="{00000000-0005-0000-0000-0000F6440000}"/>
    <cellStyle name="Normal 2 3 2 3 2 3" xfId="136" xr:uid="{00000000-0005-0000-0000-0000F7440000}"/>
    <cellStyle name="Normal 2 3 2 3 2 3 2" xfId="480" xr:uid="{00000000-0005-0000-0000-0000F8440000}"/>
    <cellStyle name="Normal 2 3 2 3 2 3 2 2" xfId="1186" xr:uid="{00000000-0005-0000-0000-0000F9440000}"/>
    <cellStyle name="Normal 2 3 2 3 2 3 2 2 2" xfId="2596" xr:uid="{00000000-0005-0000-0000-0000FA440000}"/>
    <cellStyle name="Normal 2 3 2 3 2 3 2 2 2 2" xfId="5079" xr:uid="{00000000-0005-0000-0000-0000FB440000}"/>
    <cellStyle name="Normal 2 3 2 3 2 3 2 2 2 2 2" xfId="13225" xr:uid="{00000000-0005-0000-0000-0000FC440000}"/>
    <cellStyle name="Normal 2 3 2 3 2 3 2 2 2 2 2 2" xfId="29521" xr:uid="{00000000-0005-0000-0000-0000FD440000}"/>
    <cellStyle name="Normal 2 3 2 3 2 3 2 2 2 2 3" xfId="21375" xr:uid="{00000000-0005-0000-0000-0000FE440000}"/>
    <cellStyle name="Normal 2 3 2 3 2 3 2 2 2 3" xfId="7895" xr:uid="{00000000-0005-0000-0000-0000FF440000}"/>
    <cellStyle name="Normal 2 3 2 3 2 3 2 2 2 3 2" xfId="16041" xr:uid="{00000000-0005-0000-0000-000000450000}"/>
    <cellStyle name="Normal 2 3 2 3 2 3 2 2 2 3 2 2" xfId="32337" xr:uid="{00000000-0005-0000-0000-000001450000}"/>
    <cellStyle name="Normal 2 3 2 3 2 3 2 2 2 3 3" xfId="24191" xr:uid="{00000000-0005-0000-0000-000002450000}"/>
    <cellStyle name="Normal 2 3 2 3 2 3 2 2 2 4" xfId="10742" xr:uid="{00000000-0005-0000-0000-000003450000}"/>
    <cellStyle name="Normal 2 3 2 3 2 3 2 2 2 4 2" xfId="27038" xr:uid="{00000000-0005-0000-0000-000004450000}"/>
    <cellStyle name="Normal 2 3 2 3 2 3 2 2 2 5" xfId="18892" xr:uid="{00000000-0005-0000-0000-000005450000}"/>
    <cellStyle name="Normal 2 3 2 3 2 3 2 2 3" xfId="3861" xr:uid="{00000000-0005-0000-0000-000006450000}"/>
    <cellStyle name="Normal 2 3 2 3 2 3 2 2 3 2" xfId="12007" xr:uid="{00000000-0005-0000-0000-000007450000}"/>
    <cellStyle name="Normal 2 3 2 3 2 3 2 2 3 2 2" xfId="28303" xr:uid="{00000000-0005-0000-0000-000008450000}"/>
    <cellStyle name="Normal 2 3 2 3 2 3 2 2 3 3" xfId="20157" xr:uid="{00000000-0005-0000-0000-000009450000}"/>
    <cellStyle name="Normal 2 3 2 3 2 3 2 2 4" xfId="6485" xr:uid="{00000000-0005-0000-0000-00000A450000}"/>
    <cellStyle name="Normal 2 3 2 3 2 3 2 2 4 2" xfId="14631" xr:uid="{00000000-0005-0000-0000-00000B450000}"/>
    <cellStyle name="Normal 2 3 2 3 2 3 2 2 4 2 2" xfId="30927" xr:uid="{00000000-0005-0000-0000-00000C450000}"/>
    <cellStyle name="Normal 2 3 2 3 2 3 2 2 4 3" xfId="22781" xr:uid="{00000000-0005-0000-0000-00000D450000}"/>
    <cellStyle name="Normal 2 3 2 3 2 3 2 2 5" xfId="9332" xr:uid="{00000000-0005-0000-0000-00000E450000}"/>
    <cellStyle name="Normal 2 3 2 3 2 3 2 2 5 2" xfId="25628" xr:uid="{00000000-0005-0000-0000-00000F450000}"/>
    <cellStyle name="Normal 2 3 2 3 2 3 2 2 6" xfId="17482" xr:uid="{00000000-0005-0000-0000-000010450000}"/>
    <cellStyle name="Normal 2 3 2 3 2 3 2 3" xfId="1891" xr:uid="{00000000-0005-0000-0000-000011450000}"/>
    <cellStyle name="Normal 2 3 2 3 2 3 2 3 2" xfId="4470" xr:uid="{00000000-0005-0000-0000-000012450000}"/>
    <cellStyle name="Normal 2 3 2 3 2 3 2 3 2 2" xfId="12616" xr:uid="{00000000-0005-0000-0000-000013450000}"/>
    <cellStyle name="Normal 2 3 2 3 2 3 2 3 2 2 2" xfId="28912" xr:uid="{00000000-0005-0000-0000-000014450000}"/>
    <cellStyle name="Normal 2 3 2 3 2 3 2 3 2 3" xfId="20766" xr:uid="{00000000-0005-0000-0000-000015450000}"/>
    <cellStyle name="Normal 2 3 2 3 2 3 2 3 3" xfId="7190" xr:uid="{00000000-0005-0000-0000-000016450000}"/>
    <cellStyle name="Normal 2 3 2 3 2 3 2 3 3 2" xfId="15336" xr:uid="{00000000-0005-0000-0000-000017450000}"/>
    <cellStyle name="Normal 2 3 2 3 2 3 2 3 3 2 2" xfId="31632" xr:uid="{00000000-0005-0000-0000-000018450000}"/>
    <cellStyle name="Normal 2 3 2 3 2 3 2 3 3 3" xfId="23486" xr:uid="{00000000-0005-0000-0000-000019450000}"/>
    <cellStyle name="Normal 2 3 2 3 2 3 2 3 4" xfId="10037" xr:uid="{00000000-0005-0000-0000-00001A450000}"/>
    <cellStyle name="Normal 2 3 2 3 2 3 2 3 4 2" xfId="26333" xr:uid="{00000000-0005-0000-0000-00001B450000}"/>
    <cellStyle name="Normal 2 3 2 3 2 3 2 3 5" xfId="18187" xr:uid="{00000000-0005-0000-0000-00001C450000}"/>
    <cellStyle name="Normal 2 3 2 3 2 3 2 4" xfId="3252" xr:uid="{00000000-0005-0000-0000-00001D450000}"/>
    <cellStyle name="Normal 2 3 2 3 2 3 2 4 2" xfId="11398" xr:uid="{00000000-0005-0000-0000-00001E450000}"/>
    <cellStyle name="Normal 2 3 2 3 2 3 2 4 2 2" xfId="27694" xr:uid="{00000000-0005-0000-0000-00001F450000}"/>
    <cellStyle name="Normal 2 3 2 3 2 3 2 4 3" xfId="19548" xr:uid="{00000000-0005-0000-0000-000020450000}"/>
    <cellStyle name="Normal 2 3 2 3 2 3 2 5" xfId="5780" xr:uid="{00000000-0005-0000-0000-000021450000}"/>
    <cellStyle name="Normal 2 3 2 3 2 3 2 5 2" xfId="13926" xr:uid="{00000000-0005-0000-0000-000022450000}"/>
    <cellStyle name="Normal 2 3 2 3 2 3 2 5 2 2" xfId="30222" xr:uid="{00000000-0005-0000-0000-000023450000}"/>
    <cellStyle name="Normal 2 3 2 3 2 3 2 5 3" xfId="22076" xr:uid="{00000000-0005-0000-0000-000024450000}"/>
    <cellStyle name="Normal 2 3 2 3 2 3 2 6" xfId="8627" xr:uid="{00000000-0005-0000-0000-000025450000}"/>
    <cellStyle name="Normal 2 3 2 3 2 3 2 6 2" xfId="24923" xr:uid="{00000000-0005-0000-0000-000026450000}"/>
    <cellStyle name="Normal 2 3 2 3 2 3 2 7" xfId="16777" xr:uid="{00000000-0005-0000-0000-000027450000}"/>
    <cellStyle name="Normal 2 3 2 3 2 3 3" xfId="842" xr:uid="{00000000-0005-0000-0000-000028450000}"/>
    <cellStyle name="Normal 2 3 2 3 2 3 3 2" xfId="2252" xr:uid="{00000000-0005-0000-0000-000029450000}"/>
    <cellStyle name="Normal 2 3 2 3 2 3 3 2 2" xfId="4783" xr:uid="{00000000-0005-0000-0000-00002A450000}"/>
    <cellStyle name="Normal 2 3 2 3 2 3 3 2 2 2" xfId="12929" xr:uid="{00000000-0005-0000-0000-00002B450000}"/>
    <cellStyle name="Normal 2 3 2 3 2 3 3 2 2 2 2" xfId="29225" xr:uid="{00000000-0005-0000-0000-00002C450000}"/>
    <cellStyle name="Normal 2 3 2 3 2 3 3 2 2 3" xfId="21079" xr:uid="{00000000-0005-0000-0000-00002D450000}"/>
    <cellStyle name="Normal 2 3 2 3 2 3 3 2 3" xfId="7551" xr:uid="{00000000-0005-0000-0000-00002E450000}"/>
    <cellStyle name="Normal 2 3 2 3 2 3 3 2 3 2" xfId="15697" xr:uid="{00000000-0005-0000-0000-00002F450000}"/>
    <cellStyle name="Normal 2 3 2 3 2 3 3 2 3 2 2" xfId="31993" xr:uid="{00000000-0005-0000-0000-000030450000}"/>
    <cellStyle name="Normal 2 3 2 3 2 3 3 2 3 3" xfId="23847" xr:uid="{00000000-0005-0000-0000-000031450000}"/>
    <cellStyle name="Normal 2 3 2 3 2 3 3 2 4" xfId="10398" xr:uid="{00000000-0005-0000-0000-000032450000}"/>
    <cellStyle name="Normal 2 3 2 3 2 3 3 2 4 2" xfId="26694" xr:uid="{00000000-0005-0000-0000-000033450000}"/>
    <cellStyle name="Normal 2 3 2 3 2 3 3 2 5" xfId="18548" xr:uid="{00000000-0005-0000-0000-000034450000}"/>
    <cellStyle name="Normal 2 3 2 3 2 3 3 3" xfId="3565" xr:uid="{00000000-0005-0000-0000-000035450000}"/>
    <cellStyle name="Normal 2 3 2 3 2 3 3 3 2" xfId="11711" xr:uid="{00000000-0005-0000-0000-000036450000}"/>
    <cellStyle name="Normal 2 3 2 3 2 3 3 3 2 2" xfId="28007" xr:uid="{00000000-0005-0000-0000-000037450000}"/>
    <cellStyle name="Normal 2 3 2 3 2 3 3 3 3" xfId="19861" xr:uid="{00000000-0005-0000-0000-000038450000}"/>
    <cellStyle name="Normal 2 3 2 3 2 3 3 4" xfId="6141" xr:uid="{00000000-0005-0000-0000-000039450000}"/>
    <cellStyle name="Normal 2 3 2 3 2 3 3 4 2" xfId="14287" xr:uid="{00000000-0005-0000-0000-00003A450000}"/>
    <cellStyle name="Normal 2 3 2 3 2 3 3 4 2 2" xfId="30583" xr:uid="{00000000-0005-0000-0000-00003B450000}"/>
    <cellStyle name="Normal 2 3 2 3 2 3 3 4 3" xfId="22437" xr:uid="{00000000-0005-0000-0000-00003C450000}"/>
    <cellStyle name="Normal 2 3 2 3 2 3 3 5" xfId="8988" xr:uid="{00000000-0005-0000-0000-00003D450000}"/>
    <cellStyle name="Normal 2 3 2 3 2 3 3 5 2" xfId="25284" xr:uid="{00000000-0005-0000-0000-00003E450000}"/>
    <cellStyle name="Normal 2 3 2 3 2 3 3 6" xfId="17138" xr:uid="{00000000-0005-0000-0000-00003F450000}"/>
    <cellStyle name="Normal 2 3 2 3 2 3 4" xfId="1547" xr:uid="{00000000-0005-0000-0000-000040450000}"/>
    <cellStyle name="Normal 2 3 2 3 2 3 4 2" xfId="4174" xr:uid="{00000000-0005-0000-0000-000041450000}"/>
    <cellStyle name="Normal 2 3 2 3 2 3 4 2 2" xfId="12320" xr:uid="{00000000-0005-0000-0000-000042450000}"/>
    <cellStyle name="Normal 2 3 2 3 2 3 4 2 2 2" xfId="28616" xr:uid="{00000000-0005-0000-0000-000043450000}"/>
    <cellStyle name="Normal 2 3 2 3 2 3 4 2 3" xfId="20470" xr:uid="{00000000-0005-0000-0000-000044450000}"/>
    <cellStyle name="Normal 2 3 2 3 2 3 4 3" xfId="6846" xr:uid="{00000000-0005-0000-0000-000045450000}"/>
    <cellStyle name="Normal 2 3 2 3 2 3 4 3 2" xfId="14992" xr:uid="{00000000-0005-0000-0000-000046450000}"/>
    <cellStyle name="Normal 2 3 2 3 2 3 4 3 2 2" xfId="31288" xr:uid="{00000000-0005-0000-0000-000047450000}"/>
    <cellStyle name="Normal 2 3 2 3 2 3 4 3 3" xfId="23142" xr:uid="{00000000-0005-0000-0000-000048450000}"/>
    <cellStyle name="Normal 2 3 2 3 2 3 4 4" xfId="9693" xr:uid="{00000000-0005-0000-0000-000049450000}"/>
    <cellStyle name="Normal 2 3 2 3 2 3 4 4 2" xfId="25989" xr:uid="{00000000-0005-0000-0000-00004A450000}"/>
    <cellStyle name="Normal 2 3 2 3 2 3 4 5" xfId="17843" xr:uid="{00000000-0005-0000-0000-00004B450000}"/>
    <cellStyle name="Normal 2 3 2 3 2 3 5" xfId="2956" xr:uid="{00000000-0005-0000-0000-00004C450000}"/>
    <cellStyle name="Normal 2 3 2 3 2 3 5 2" xfId="11102" xr:uid="{00000000-0005-0000-0000-00004D450000}"/>
    <cellStyle name="Normal 2 3 2 3 2 3 5 2 2" xfId="27398" xr:uid="{00000000-0005-0000-0000-00004E450000}"/>
    <cellStyle name="Normal 2 3 2 3 2 3 5 3" xfId="19252" xr:uid="{00000000-0005-0000-0000-00004F450000}"/>
    <cellStyle name="Normal 2 3 2 3 2 3 6" xfId="5436" xr:uid="{00000000-0005-0000-0000-000050450000}"/>
    <cellStyle name="Normal 2 3 2 3 2 3 6 2" xfId="13582" xr:uid="{00000000-0005-0000-0000-000051450000}"/>
    <cellStyle name="Normal 2 3 2 3 2 3 6 2 2" xfId="29878" xr:uid="{00000000-0005-0000-0000-000052450000}"/>
    <cellStyle name="Normal 2 3 2 3 2 3 6 3" xfId="21732" xr:uid="{00000000-0005-0000-0000-000053450000}"/>
    <cellStyle name="Normal 2 3 2 3 2 3 7" xfId="8283" xr:uid="{00000000-0005-0000-0000-000054450000}"/>
    <cellStyle name="Normal 2 3 2 3 2 3 7 2" xfId="24579" xr:uid="{00000000-0005-0000-0000-000055450000}"/>
    <cellStyle name="Normal 2 3 2 3 2 3 8" xfId="16433" xr:uid="{00000000-0005-0000-0000-000056450000}"/>
    <cellStyle name="Normal 2 3 2 3 2 4" xfId="219" xr:uid="{00000000-0005-0000-0000-000057450000}"/>
    <cellStyle name="Normal 2 3 2 3 2 4 2" xfId="563" xr:uid="{00000000-0005-0000-0000-000058450000}"/>
    <cellStyle name="Normal 2 3 2 3 2 4 2 2" xfId="1269" xr:uid="{00000000-0005-0000-0000-000059450000}"/>
    <cellStyle name="Normal 2 3 2 3 2 4 2 2 2" xfId="2679" xr:uid="{00000000-0005-0000-0000-00005A450000}"/>
    <cellStyle name="Normal 2 3 2 3 2 4 2 2 2 2" xfId="5153" xr:uid="{00000000-0005-0000-0000-00005B450000}"/>
    <cellStyle name="Normal 2 3 2 3 2 4 2 2 2 2 2" xfId="13299" xr:uid="{00000000-0005-0000-0000-00005C450000}"/>
    <cellStyle name="Normal 2 3 2 3 2 4 2 2 2 2 2 2" xfId="29595" xr:uid="{00000000-0005-0000-0000-00005D450000}"/>
    <cellStyle name="Normal 2 3 2 3 2 4 2 2 2 2 3" xfId="21449" xr:uid="{00000000-0005-0000-0000-00005E450000}"/>
    <cellStyle name="Normal 2 3 2 3 2 4 2 2 2 3" xfId="7978" xr:uid="{00000000-0005-0000-0000-00005F450000}"/>
    <cellStyle name="Normal 2 3 2 3 2 4 2 2 2 3 2" xfId="16124" xr:uid="{00000000-0005-0000-0000-000060450000}"/>
    <cellStyle name="Normal 2 3 2 3 2 4 2 2 2 3 2 2" xfId="32420" xr:uid="{00000000-0005-0000-0000-000061450000}"/>
    <cellStyle name="Normal 2 3 2 3 2 4 2 2 2 3 3" xfId="24274" xr:uid="{00000000-0005-0000-0000-000062450000}"/>
    <cellStyle name="Normal 2 3 2 3 2 4 2 2 2 4" xfId="10825" xr:uid="{00000000-0005-0000-0000-000063450000}"/>
    <cellStyle name="Normal 2 3 2 3 2 4 2 2 2 4 2" xfId="27121" xr:uid="{00000000-0005-0000-0000-000064450000}"/>
    <cellStyle name="Normal 2 3 2 3 2 4 2 2 2 5" xfId="18975" xr:uid="{00000000-0005-0000-0000-000065450000}"/>
    <cellStyle name="Normal 2 3 2 3 2 4 2 2 3" xfId="3935" xr:uid="{00000000-0005-0000-0000-000066450000}"/>
    <cellStyle name="Normal 2 3 2 3 2 4 2 2 3 2" xfId="12081" xr:uid="{00000000-0005-0000-0000-000067450000}"/>
    <cellStyle name="Normal 2 3 2 3 2 4 2 2 3 2 2" xfId="28377" xr:uid="{00000000-0005-0000-0000-000068450000}"/>
    <cellStyle name="Normal 2 3 2 3 2 4 2 2 3 3" xfId="20231" xr:uid="{00000000-0005-0000-0000-000069450000}"/>
    <cellStyle name="Normal 2 3 2 3 2 4 2 2 4" xfId="6568" xr:uid="{00000000-0005-0000-0000-00006A450000}"/>
    <cellStyle name="Normal 2 3 2 3 2 4 2 2 4 2" xfId="14714" xr:uid="{00000000-0005-0000-0000-00006B450000}"/>
    <cellStyle name="Normal 2 3 2 3 2 4 2 2 4 2 2" xfId="31010" xr:uid="{00000000-0005-0000-0000-00006C450000}"/>
    <cellStyle name="Normal 2 3 2 3 2 4 2 2 4 3" xfId="22864" xr:uid="{00000000-0005-0000-0000-00006D450000}"/>
    <cellStyle name="Normal 2 3 2 3 2 4 2 2 5" xfId="9415" xr:uid="{00000000-0005-0000-0000-00006E450000}"/>
    <cellStyle name="Normal 2 3 2 3 2 4 2 2 5 2" xfId="25711" xr:uid="{00000000-0005-0000-0000-00006F450000}"/>
    <cellStyle name="Normal 2 3 2 3 2 4 2 2 6" xfId="17565" xr:uid="{00000000-0005-0000-0000-000070450000}"/>
    <cellStyle name="Normal 2 3 2 3 2 4 2 3" xfId="1974" xr:uid="{00000000-0005-0000-0000-000071450000}"/>
    <cellStyle name="Normal 2 3 2 3 2 4 2 3 2" xfId="4544" xr:uid="{00000000-0005-0000-0000-000072450000}"/>
    <cellStyle name="Normal 2 3 2 3 2 4 2 3 2 2" xfId="12690" xr:uid="{00000000-0005-0000-0000-000073450000}"/>
    <cellStyle name="Normal 2 3 2 3 2 4 2 3 2 2 2" xfId="28986" xr:uid="{00000000-0005-0000-0000-000074450000}"/>
    <cellStyle name="Normal 2 3 2 3 2 4 2 3 2 3" xfId="20840" xr:uid="{00000000-0005-0000-0000-000075450000}"/>
    <cellStyle name="Normal 2 3 2 3 2 4 2 3 3" xfId="7273" xr:uid="{00000000-0005-0000-0000-000076450000}"/>
    <cellStyle name="Normal 2 3 2 3 2 4 2 3 3 2" xfId="15419" xr:uid="{00000000-0005-0000-0000-000077450000}"/>
    <cellStyle name="Normal 2 3 2 3 2 4 2 3 3 2 2" xfId="31715" xr:uid="{00000000-0005-0000-0000-000078450000}"/>
    <cellStyle name="Normal 2 3 2 3 2 4 2 3 3 3" xfId="23569" xr:uid="{00000000-0005-0000-0000-000079450000}"/>
    <cellStyle name="Normal 2 3 2 3 2 4 2 3 4" xfId="10120" xr:uid="{00000000-0005-0000-0000-00007A450000}"/>
    <cellStyle name="Normal 2 3 2 3 2 4 2 3 4 2" xfId="26416" xr:uid="{00000000-0005-0000-0000-00007B450000}"/>
    <cellStyle name="Normal 2 3 2 3 2 4 2 3 5" xfId="18270" xr:uid="{00000000-0005-0000-0000-00007C450000}"/>
    <cellStyle name="Normal 2 3 2 3 2 4 2 4" xfId="3326" xr:uid="{00000000-0005-0000-0000-00007D450000}"/>
    <cellStyle name="Normal 2 3 2 3 2 4 2 4 2" xfId="11472" xr:uid="{00000000-0005-0000-0000-00007E450000}"/>
    <cellStyle name="Normal 2 3 2 3 2 4 2 4 2 2" xfId="27768" xr:uid="{00000000-0005-0000-0000-00007F450000}"/>
    <cellStyle name="Normal 2 3 2 3 2 4 2 4 3" xfId="19622" xr:uid="{00000000-0005-0000-0000-000080450000}"/>
    <cellStyle name="Normal 2 3 2 3 2 4 2 5" xfId="5863" xr:uid="{00000000-0005-0000-0000-000081450000}"/>
    <cellStyle name="Normal 2 3 2 3 2 4 2 5 2" xfId="14009" xr:uid="{00000000-0005-0000-0000-000082450000}"/>
    <cellStyle name="Normal 2 3 2 3 2 4 2 5 2 2" xfId="30305" xr:uid="{00000000-0005-0000-0000-000083450000}"/>
    <cellStyle name="Normal 2 3 2 3 2 4 2 5 3" xfId="22159" xr:uid="{00000000-0005-0000-0000-000084450000}"/>
    <cellStyle name="Normal 2 3 2 3 2 4 2 6" xfId="8710" xr:uid="{00000000-0005-0000-0000-000085450000}"/>
    <cellStyle name="Normal 2 3 2 3 2 4 2 6 2" xfId="25006" xr:uid="{00000000-0005-0000-0000-000086450000}"/>
    <cellStyle name="Normal 2 3 2 3 2 4 2 7" xfId="16860" xr:uid="{00000000-0005-0000-0000-000087450000}"/>
    <cellStyle name="Normal 2 3 2 3 2 4 3" xfId="925" xr:uid="{00000000-0005-0000-0000-000088450000}"/>
    <cellStyle name="Normal 2 3 2 3 2 4 3 2" xfId="2335" xr:uid="{00000000-0005-0000-0000-000089450000}"/>
    <cellStyle name="Normal 2 3 2 3 2 4 3 2 2" xfId="4857" xr:uid="{00000000-0005-0000-0000-00008A450000}"/>
    <cellStyle name="Normal 2 3 2 3 2 4 3 2 2 2" xfId="13003" xr:uid="{00000000-0005-0000-0000-00008B450000}"/>
    <cellStyle name="Normal 2 3 2 3 2 4 3 2 2 2 2" xfId="29299" xr:uid="{00000000-0005-0000-0000-00008C450000}"/>
    <cellStyle name="Normal 2 3 2 3 2 4 3 2 2 3" xfId="21153" xr:uid="{00000000-0005-0000-0000-00008D450000}"/>
    <cellStyle name="Normal 2 3 2 3 2 4 3 2 3" xfId="7634" xr:uid="{00000000-0005-0000-0000-00008E450000}"/>
    <cellStyle name="Normal 2 3 2 3 2 4 3 2 3 2" xfId="15780" xr:uid="{00000000-0005-0000-0000-00008F450000}"/>
    <cellStyle name="Normal 2 3 2 3 2 4 3 2 3 2 2" xfId="32076" xr:uid="{00000000-0005-0000-0000-000090450000}"/>
    <cellStyle name="Normal 2 3 2 3 2 4 3 2 3 3" xfId="23930" xr:uid="{00000000-0005-0000-0000-000091450000}"/>
    <cellStyle name="Normal 2 3 2 3 2 4 3 2 4" xfId="10481" xr:uid="{00000000-0005-0000-0000-000092450000}"/>
    <cellStyle name="Normal 2 3 2 3 2 4 3 2 4 2" xfId="26777" xr:uid="{00000000-0005-0000-0000-000093450000}"/>
    <cellStyle name="Normal 2 3 2 3 2 4 3 2 5" xfId="18631" xr:uid="{00000000-0005-0000-0000-000094450000}"/>
    <cellStyle name="Normal 2 3 2 3 2 4 3 3" xfId="3639" xr:uid="{00000000-0005-0000-0000-000095450000}"/>
    <cellStyle name="Normal 2 3 2 3 2 4 3 3 2" xfId="11785" xr:uid="{00000000-0005-0000-0000-000096450000}"/>
    <cellStyle name="Normal 2 3 2 3 2 4 3 3 2 2" xfId="28081" xr:uid="{00000000-0005-0000-0000-000097450000}"/>
    <cellStyle name="Normal 2 3 2 3 2 4 3 3 3" xfId="19935" xr:uid="{00000000-0005-0000-0000-000098450000}"/>
    <cellStyle name="Normal 2 3 2 3 2 4 3 4" xfId="6224" xr:uid="{00000000-0005-0000-0000-000099450000}"/>
    <cellStyle name="Normal 2 3 2 3 2 4 3 4 2" xfId="14370" xr:uid="{00000000-0005-0000-0000-00009A450000}"/>
    <cellStyle name="Normal 2 3 2 3 2 4 3 4 2 2" xfId="30666" xr:uid="{00000000-0005-0000-0000-00009B450000}"/>
    <cellStyle name="Normal 2 3 2 3 2 4 3 4 3" xfId="22520" xr:uid="{00000000-0005-0000-0000-00009C450000}"/>
    <cellStyle name="Normal 2 3 2 3 2 4 3 5" xfId="9071" xr:uid="{00000000-0005-0000-0000-00009D450000}"/>
    <cellStyle name="Normal 2 3 2 3 2 4 3 5 2" xfId="25367" xr:uid="{00000000-0005-0000-0000-00009E450000}"/>
    <cellStyle name="Normal 2 3 2 3 2 4 3 6" xfId="17221" xr:uid="{00000000-0005-0000-0000-00009F450000}"/>
    <cellStyle name="Normal 2 3 2 3 2 4 4" xfId="1630" xr:uid="{00000000-0005-0000-0000-0000A0450000}"/>
    <cellStyle name="Normal 2 3 2 3 2 4 4 2" xfId="4248" xr:uid="{00000000-0005-0000-0000-0000A1450000}"/>
    <cellStyle name="Normal 2 3 2 3 2 4 4 2 2" xfId="12394" xr:uid="{00000000-0005-0000-0000-0000A2450000}"/>
    <cellStyle name="Normal 2 3 2 3 2 4 4 2 2 2" xfId="28690" xr:uid="{00000000-0005-0000-0000-0000A3450000}"/>
    <cellStyle name="Normal 2 3 2 3 2 4 4 2 3" xfId="20544" xr:uid="{00000000-0005-0000-0000-0000A4450000}"/>
    <cellStyle name="Normal 2 3 2 3 2 4 4 3" xfId="6929" xr:uid="{00000000-0005-0000-0000-0000A5450000}"/>
    <cellStyle name="Normal 2 3 2 3 2 4 4 3 2" xfId="15075" xr:uid="{00000000-0005-0000-0000-0000A6450000}"/>
    <cellStyle name="Normal 2 3 2 3 2 4 4 3 2 2" xfId="31371" xr:uid="{00000000-0005-0000-0000-0000A7450000}"/>
    <cellStyle name="Normal 2 3 2 3 2 4 4 3 3" xfId="23225" xr:uid="{00000000-0005-0000-0000-0000A8450000}"/>
    <cellStyle name="Normal 2 3 2 3 2 4 4 4" xfId="9776" xr:uid="{00000000-0005-0000-0000-0000A9450000}"/>
    <cellStyle name="Normal 2 3 2 3 2 4 4 4 2" xfId="26072" xr:uid="{00000000-0005-0000-0000-0000AA450000}"/>
    <cellStyle name="Normal 2 3 2 3 2 4 4 5" xfId="17926" xr:uid="{00000000-0005-0000-0000-0000AB450000}"/>
    <cellStyle name="Normal 2 3 2 3 2 4 5" xfId="3030" xr:uid="{00000000-0005-0000-0000-0000AC450000}"/>
    <cellStyle name="Normal 2 3 2 3 2 4 5 2" xfId="11176" xr:uid="{00000000-0005-0000-0000-0000AD450000}"/>
    <cellStyle name="Normal 2 3 2 3 2 4 5 2 2" xfId="27472" xr:uid="{00000000-0005-0000-0000-0000AE450000}"/>
    <cellStyle name="Normal 2 3 2 3 2 4 5 3" xfId="19326" xr:uid="{00000000-0005-0000-0000-0000AF450000}"/>
    <cellStyle name="Normal 2 3 2 3 2 4 6" xfId="5519" xr:uid="{00000000-0005-0000-0000-0000B0450000}"/>
    <cellStyle name="Normal 2 3 2 3 2 4 6 2" xfId="13665" xr:uid="{00000000-0005-0000-0000-0000B1450000}"/>
    <cellStyle name="Normal 2 3 2 3 2 4 6 2 2" xfId="29961" xr:uid="{00000000-0005-0000-0000-0000B2450000}"/>
    <cellStyle name="Normal 2 3 2 3 2 4 6 3" xfId="21815" xr:uid="{00000000-0005-0000-0000-0000B3450000}"/>
    <cellStyle name="Normal 2 3 2 3 2 4 7" xfId="8366" xr:uid="{00000000-0005-0000-0000-0000B4450000}"/>
    <cellStyle name="Normal 2 3 2 3 2 4 7 2" xfId="24662" xr:uid="{00000000-0005-0000-0000-0000B5450000}"/>
    <cellStyle name="Normal 2 3 2 3 2 4 8" xfId="16516" xr:uid="{00000000-0005-0000-0000-0000B6450000}"/>
    <cellStyle name="Normal 2 3 2 3 2 5" xfId="300" xr:uid="{00000000-0005-0000-0000-0000B7450000}"/>
    <cellStyle name="Normal 2 3 2 3 2 5 2" xfId="644" xr:uid="{00000000-0005-0000-0000-0000B8450000}"/>
    <cellStyle name="Normal 2 3 2 3 2 5 2 2" xfId="1350" xr:uid="{00000000-0005-0000-0000-0000B9450000}"/>
    <cellStyle name="Normal 2 3 2 3 2 5 2 2 2" xfId="2760" xr:uid="{00000000-0005-0000-0000-0000BA450000}"/>
    <cellStyle name="Normal 2 3 2 3 2 5 2 2 2 2" xfId="5227" xr:uid="{00000000-0005-0000-0000-0000BB450000}"/>
    <cellStyle name="Normal 2 3 2 3 2 5 2 2 2 2 2" xfId="13373" xr:uid="{00000000-0005-0000-0000-0000BC450000}"/>
    <cellStyle name="Normal 2 3 2 3 2 5 2 2 2 2 2 2" xfId="29669" xr:uid="{00000000-0005-0000-0000-0000BD450000}"/>
    <cellStyle name="Normal 2 3 2 3 2 5 2 2 2 2 3" xfId="21523" xr:uid="{00000000-0005-0000-0000-0000BE450000}"/>
    <cellStyle name="Normal 2 3 2 3 2 5 2 2 2 3" xfId="8059" xr:uid="{00000000-0005-0000-0000-0000BF450000}"/>
    <cellStyle name="Normal 2 3 2 3 2 5 2 2 2 3 2" xfId="16205" xr:uid="{00000000-0005-0000-0000-0000C0450000}"/>
    <cellStyle name="Normal 2 3 2 3 2 5 2 2 2 3 2 2" xfId="32501" xr:uid="{00000000-0005-0000-0000-0000C1450000}"/>
    <cellStyle name="Normal 2 3 2 3 2 5 2 2 2 3 3" xfId="24355" xr:uid="{00000000-0005-0000-0000-0000C2450000}"/>
    <cellStyle name="Normal 2 3 2 3 2 5 2 2 2 4" xfId="10906" xr:uid="{00000000-0005-0000-0000-0000C3450000}"/>
    <cellStyle name="Normal 2 3 2 3 2 5 2 2 2 4 2" xfId="27202" xr:uid="{00000000-0005-0000-0000-0000C4450000}"/>
    <cellStyle name="Normal 2 3 2 3 2 5 2 2 2 5" xfId="19056" xr:uid="{00000000-0005-0000-0000-0000C5450000}"/>
    <cellStyle name="Normal 2 3 2 3 2 5 2 2 3" xfId="4009" xr:uid="{00000000-0005-0000-0000-0000C6450000}"/>
    <cellStyle name="Normal 2 3 2 3 2 5 2 2 3 2" xfId="12155" xr:uid="{00000000-0005-0000-0000-0000C7450000}"/>
    <cellStyle name="Normal 2 3 2 3 2 5 2 2 3 2 2" xfId="28451" xr:uid="{00000000-0005-0000-0000-0000C8450000}"/>
    <cellStyle name="Normal 2 3 2 3 2 5 2 2 3 3" xfId="20305" xr:uid="{00000000-0005-0000-0000-0000C9450000}"/>
    <cellStyle name="Normal 2 3 2 3 2 5 2 2 4" xfId="6649" xr:uid="{00000000-0005-0000-0000-0000CA450000}"/>
    <cellStyle name="Normal 2 3 2 3 2 5 2 2 4 2" xfId="14795" xr:uid="{00000000-0005-0000-0000-0000CB450000}"/>
    <cellStyle name="Normal 2 3 2 3 2 5 2 2 4 2 2" xfId="31091" xr:uid="{00000000-0005-0000-0000-0000CC450000}"/>
    <cellStyle name="Normal 2 3 2 3 2 5 2 2 4 3" xfId="22945" xr:uid="{00000000-0005-0000-0000-0000CD450000}"/>
    <cellStyle name="Normal 2 3 2 3 2 5 2 2 5" xfId="9496" xr:uid="{00000000-0005-0000-0000-0000CE450000}"/>
    <cellStyle name="Normal 2 3 2 3 2 5 2 2 5 2" xfId="25792" xr:uid="{00000000-0005-0000-0000-0000CF450000}"/>
    <cellStyle name="Normal 2 3 2 3 2 5 2 2 6" xfId="17646" xr:uid="{00000000-0005-0000-0000-0000D0450000}"/>
    <cellStyle name="Normal 2 3 2 3 2 5 2 3" xfId="2055" xr:uid="{00000000-0005-0000-0000-0000D1450000}"/>
    <cellStyle name="Normal 2 3 2 3 2 5 2 3 2" xfId="4618" xr:uid="{00000000-0005-0000-0000-0000D2450000}"/>
    <cellStyle name="Normal 2 3 2 3 2 5 2 3 2 2" xfId="12764" xr:uid="{00000000-0005-0000-0000-0000D3450000}"/>
    <cellStyle name="Normal 2 3 2 3 2 5 2 3 2 2 2" xfId="29060" xr:uid="{00000000-0005-0000-0000-0000D4450000}"/>
    <cellStyle name="Normal 2 3 2 3 2 5 2 3 2 3" xfId="20914" xr:uid="{00000000-0005-0000-0000-0000D5450000}"/>
    <cellStyle name="Normal 2 3 2 3 2 5 2 3 3" xfId="7354" xr:uid="{00000000-0005-0000-0000-0000D6450000}"/>
    <cellStyle name="Normal 2 3 2 3 2 5 2 3 3 2" xfId="15500" xr:uid="{00000000-0005-0000-0000-0000D7450000}"/>
    <cellStyle name="Normal 2 3 2 3 2 5 2 3 3 2 2" xfId="31796" xr:uid="{00000000-0005-0000-0000-0000D8450000}"/>
    <cellStyle name="Normal 2 3 2 3 2 5 2 3 3 3" xfId="23650" xr:uid="{00000000-0005-0000-0000-0000D9450000}"/>
    <cellStyle name="Normal 2 3 2 3 2 5 2 3 4" xfId="10201" xr:uid="{00000000-0005-0000-0000-0000DA450000}"/>
    <cellStyle name="Normal 2 3 2 3 2 5 2 3 4 2" xfId="26497" xr:uid="{00000000-0005-0000-0000-0000DB450000}"/>
    <cellStyle name="Normal 2 3 2 3 2 5 2 3 5" xfId="18351" xr:uid="{00000000-0005-0000-0000-0000DC450000}"/>
    <cellStyle name="Normal 2 3 2 3 2 5 2 4" xfId="3400" xr:uid="{00000000-0005-0000-0000-0000DD450000}"/>
    <cellStyle name="Normal 2 3 2 3 2 5 2 4 2" xfId="11546" xr:uid="{00000000-0005-0000-0000-0000DE450000}"/>
    <cellStyle name="Normal 2 3 2 3 2 5 2 4 2 2" xfId="27842" xr:uid="{00000000-0005-0000-0000-0000DF450000}"/>
    <cellStyle name="Normal 2 3 2 3 2 5 2 4 3" xfId="19696" xr:uid="{00000000-0005-0000-0000-0000E0450000}"/>
    <cellStyle name="Normal 2 3 2 3 2 5 2 5" xfId="5944" xr:uid="{00000000-0005-0000-0000-0000E1450000}"/>
    <cellStyle name="Normal 2 3 2 3 2 5 2 5 2" xfId="14090" xr:uid="{00000000-0005-0000-0000-0000E2450000}"/>
    <cellStyle name="Normal 2 3 2 3 2 5 2 5 2 2" xfId="30386" xr:uid="{00000000-0005-0000-0000-0000E3450000}"/>
    <cellStyle name="Normal 2 3 2 3 2 5 2 5 3" xfId="22240" xr:uid="{00000000-0005-0000-0000-0000E4450000}"/>
    <cellStyle name="Normal 2 3 2 3 2 5 2 6" xfId="8791" xr:uid="{00000000-0005-0000-0000-0000E5450000}"/>
    <cellStyle name="Normal 2 3 2 3 2 5 2 6 2" xfId="25087" xr:uid="{00000000-0005-0000-0000-0000E6450000}"/>
    <cellStyle name="Normal 2 3 2 3 2 5 2 7" xfId="16941" xr:uid="{00000000-0005-0000-0000-0000E7450000}"/>
    <cellStyle name="Normal 2 3 2 3 2 5 3" xfId="1006" xr:uid="{00000000-0005-0000-0000-0000E8450000}"/>
    <cellStyle name="Normal 2 3 2 3 2 5 3 2" xfId="2416" xr:uid="{00000000-0005-0000-0000-0000E9450000}"/>
    <cellStyle name="Normal 2 3 2 3 2 5 3 2 2" xfId="4931" xr:uid="{00000000-0005-0000-0000-0000EA450000}"/>
    <cellStyle name="Normal 2 3 2 3 2 5 3 2 2 2" xfId="13077" xr:uid="{00000000-0005-0000-0000-0000EB450000}"/>
    <cellStyle name="Normal 2 3 2 3 2 5 3 2 2 2 2" xfId="29373" xr:uid="{00000000-0005-0000-0000-0000EC450000}"/>
    <cellStyle name="Normal 2 3 2 3 2 5 3 2 2 3" xfId="21227" xr:uid="{00000000-0005-0000-0000-0000ED450000}"/>
    <cellStyle name="Normal 2 3 2 3 2 5 3 2 3" xfId="7715" xr:uid="{00000000-0005-0000-0000-0000EE450000}"/>
    <cellStyle name="Normal 2 3 2 3 2 5 3 2 3 2" xfId="15861" xr:uid="{00000000-0005-0000-0000-0000EF450000}"/>
    <cellStyle name="Normal 2 3 2 3 2 5 3 2 3 2 2" xfId="32157" xr:uid="{00000000-0005-0000-0000-0000F0450000}"/>
    <cellStyle name="Normal 2 3 2 3 2 5 3 2 3 3" xfId="24011" xr:uid="{00000000-0005-0000-0000-0000F1450000}"/>
    <cellStyle name="Normal 2 3 2 3 2 5 3 2 4" xfId="10562" xr:uid="{00000000-0005-0000-0000-0000F2450000}"/>
    <cellStyle name="Normal 2 3 2 3 2 5 3 2 4 2" xfId="26858" xr:uid="{00000000-0005-0000-0000-0000F3450000}"/>
    <cellStyle name="Normal 2 3 2 3 2 5 3 2 5" xfId="18712" xr:uid="{00000000-0005-0000-0000-0000F4450000}"/>
    <cellStyle name="Normal 2 3 2 3 2 5 3 3" xfId="3713" xr:uid="{00000000-0005-0000-0000-0000F5450000}"/>
    <cellStyle name="Normal 2 3 2 3 2 5 3 3 2" xfId="11859" xr:uid="{00000000-0005-0000-0000-0000F6450000}"/>
    <cellStyle name="Normal 2 3 2 3 2 5 3 3 2 2" xfId="28155" xr:uid="{00000000-0005-0000-0000-0000F7450000}"/>
    <cellStyle name="Normal 2 3 2 3 2 5 3 3 3" xfId="20009" xr:uid="{00000000-0005-0000-0000-0000F8450000}"/>
    <cellStyle name="Normal 2 3 2 3 2 5 3 4" xfId="6305" xr:uid="{00000000-0005-0000-0000-0000F9450000}"/>
    <cellStyle name="Normal 2 3 2 3 2 5 3 4 2" xfId="14451" xr:uid="{00000000-0005-0000-0000-0000FA450000}"/>
    <cellStyle name="Normal 2 3 2 3 2 5 3 4 2 2" xfId="30747" xr:uid="{00000000-0005-0000-0000-0000FB450000}"/>
    <cellStyle name="Normal 2 3 2 3 2 5 3 4 3" xfId="22601" xr:uid="{00000000-0005-0000-0000-0000FC450000}"/>
    <cellStyle name="Normal 2 3 2 3 2 5 3 5" xfId="9152" xr:uid="{00000000-0005-0000-0000-0000FD450000}"/>
    <cellStyle name="Normal 2 3 2 3 2 5 3 5 2" xfId="25448" xr:uid="{00000000-0005-0000-0000-0000FE450000}"/>
    <cellStyle name="Normal 2 3 2 3 2 5 3 6" xfId="17302" xr:uid="{00000000-0005-0000-0000-0000FF450000}"/>
    <cellStyle name="Normal 2 3 2 3 2 5 4" xfId="1711" xr:uid="{00000000-0005-0000-0000-000000460000}"/>
    <cellStyle name="Normal 2 3 2 3 2 5 4 2" xfId="4322" xr:uid="{00000000-0005-0000-0000-000001460000}"/>
    <cellStyle name="Normal 2 3 2 3 2 5 4 2 2" xfId="12468" xr:uid="{00000000-0005-0000-0000-000002460000}"/>
    <cellStyle name="Normal 2 3 2 3 2 5 4 2 2 2" xfId="28764" xr:uid="{00000000-0005-0000-0000-000003460000}"/>
    <cellStyle name="Normal 2 3 2 3 2 5 4 2 3" xfId="20618" xr:uid="{00000000-0005-0000-0000-000004460000}"/>
    <cellStyle name="Normal 2 3 2 3 2 5 4 3" xfId="7010" xr:uid="{00000000-0005-0000-0000-000005460000}"/>
    <cellStyle name="Normal 2 3 2 3 2 5 4 3 2" xfId="15156" xr:uid="{00000000-0005-0000-0000-000006460000}"/>
    <cellStyle name="Normal 2 3 2 3 2 5 4 3 2 2" xfId="31452" xr:uid="{00000000-0005-0000-0000-000007460000}"/>
    <cellStyle name="Normal 2 3 2 3 2 5 4 3 3" xfId="23306" xr:uid="{00000000-0005-0000-0000-000008460000}"/>
    <cellStyle name="Normal 2 3 2 3 2 5 4 4" xfId="9857" xr:uid="{00000000-0005-0000-0000-000009460000}"/>
    <cellStyle name="Normal 2 3 2 3 2 5 4 4 2" xfId="26153" xr:uid="{00000000-0005-0000-0000-00000A460000}"/>
    <cellStyle name="Normal 2 3 2 3 2 5 4 5" xfId="18007" xr:uid="{00000000-0005-0000-0000-00000B460000}"/>
    <cellStyle name="Normal 2 3 2 3 2 5 5" xfId="3104" xr:uid="{00000000-0005-0000-0000-00000C460000}"/>
    <cellStyle name="Normal 2 3 2 3 2 5 5 2" xfId="11250" xr:uid="{00000000-0005-0000-0000-00000D460000}"/>
    <cellStyle name="Normal 2 3 2 3 2 5 5 2 2" xfId="27546" xr:uid="{00000000-0005-0000-0000-00000E460000}"/>
    <cellStyle name="Normal 2 3 2 3 2 5 5 3" xfId="19400" xr:uid="{00000000-0005-0000-0000-00000F460000}"/>
    <cellStyle name="Normal 2 3 2 3 2 5 6" xfId="5600" xr:uid="{00000000-0005-0000-0000-000010460000}"/>
    <cellStyle name="Normal 2 3 2 3 2 5 6 2" xfId="13746" xr:uid="{00000000-0005-0000-0000-000011460000}"/>
    <cellStyle name="Normal 2 3 2 3 2 5 6 2 2" xfId="30042" xr:uid="{00000000-0005-0000-0000-000012460000}"/>
    <cellStyle name="Normal 2 3 2 3 2 5 6 3" xfId="21896" xr:uid="{00000000-0005-0000-0000-000013460000}"/>
    <cellStyle name="Normal 2 3 2 3 2 5 7" xfId="8447" xr:uid="{00000000-0005-0000-0000-000014460000}"/>
    <cellStyle name="Normal 2 3 2 3 2 5 7 2" xfId="24743" xr:uid="{00000000-0005-0000-0000-000015460000}"/>
    <cellStyle name="Normal 2 3 2 3 2 5 8" xfId="16597" xr:uid="{00000000-0005-0000-0000-000016460000}"/>
    <cellStyle name="Normal 2 3 2 3 2 6" xfId="390" xr:uid="{00000000-0005-0000-0000-000017460000}"/>
    <cellStyle name="Normal 2 3 2 3 2 6 2" xfId="1096" xr:uid="{00000000-0005-0000-0000-000018460000}"/>
    <cellStyle name="Normal 2 3 2 3 2 6 2 2" xfId="2506" xr:uid="{00000000-0005-0000-0000-000019460000}"/>
    <cellStyle name="Normal 2 3 2 3 2 6 2 2 2" xfId="5005" xr:uid="{00000000-0005-0000-0000-00001A460000}"/>
    <cellStyle name="Normal 2 3 2 3 2 6 2 2 2 2" xfId="13151" xr:uid="{00000000-0005-0000-0000-00001B460000}"/>
    <cellStyle name="Normal 2 3 2 3 2 6 2 2 2 2 2" xfId="29447" xr:uid="{00000000-0005-0000-0000-00001C460000}"/>
    <cellStyle name="Normal 2 3 2 3 2 6 2 2 2 3" xfId="21301" xr:uid="{00000000-0005-0000-0000-00001D460000}"/>
    <cellStyle name="Normal 2 3 2 3 2 6 2 2 3" xfId="7805" xr:uid="{00000000-0005-0000-0000-00001E460000}"/>
    <cellStyle name="Normal 2 3 2 3 2 6 2 2 3 2" xfId="15951" xr:uid="{00000000-0005-0000-0000-00001F460000}"/>
    <cellStyle name="Normal 2 3 2 3 2 6 2 2 3 2 2" xfId="32247" xr:uid="{00000000-0005-0000-0000-000020460000}"/>
    <cellStyle name="Normal 2 3 2 3 2 6 2 2 3 3" xfId="24101" xr:uid="{00000000-0005-0000-0000-000021460000}"/>
    <cellStyle name="Normal 2 3 2 3 2 6 2 2 4" xfId="10652" xr:uid="{00000000-0005-0000-0000-000022460000}"/>
    <cellStyle name="Normal 2 3 2 3 2 6 2 2 4 2" xfId="26948" xr:uid="{00000000-0005-0000-0000-000023460000}"/>
    <cellStyle name="Normal 2 3 2 3 2 6 2 2 5" xfId="18802" xr:uid="{00000000-0005-0000-0000-000024460000}"/>
    <cellStyle name="Normal 2 3 2 3 2 6 2 3" xfId="3787" xr:uid="{00000000-0005-0000-0000-000025460000}"/>
    <cellStyle name="Normal 2 3 2 3 2 6 2 3 2" xfId="11933" xr:uid="{00000000-0005-0000-0000-000026460000}"/>
    <cellStyle name="Normal 2 3 2 3 2 6 2 3 2 2" xfId="28229" xr:uid="{00000000-0005-0000-0000-000027460000}"/>
    <cellStyle name="Normal 2 3 2 3 2 6 2 3 3" xfId="20083" xr:uid="{00000000-0005-0000-0000-000028460000}"/>
    <cellStyle name="Normal 2 3 2 3 2 6 2 4" xfId="6395" xr:uid="{00000000-0005-0000-0000-000029460000}"/>
    <cellStyle name="Normal 2 3 2 3 2 6 2 4 2" xfId="14541" xr:uid="{00000000-0005-0000-0000-00002A460000}"/>
    <cellStyle name="Normal 2 3 2 3 2 6 2 4 2 2" xfId="30837" xr:uid="{00000000-0005-0000-0000-00002B460000}"/>
    <cellStyle name="Normal 2 3 2 3 2 6 2 4 3" xfId="22691" xr:uid="{00000000-0005-0000-0000-00002C460000}"/>
    <cellStyle name="Normal 2 3 2 3 2 6 2 5" xfId="9242" xr:uid="{00000000-0005-0000-0000-00002D460000}"/>
    <cellStyle name="Normal 2 3 2 3 2 6 2 5 2" xfId="25538" xr:uid="{00000000-0005-0000-0000-00002E460000}"/>
    <cellStyle name="Normal 2 3 2 3 2 6 2 6" xfId="17392" xr:uid="{00000000-0005-0000-0000-00002F460000}"/>
    <cellStyle name="Normal 2 3 2 3 2 6 3" xfId="1801" xr:uid="{00000000-0005-0000-0000-000030460000}"/>
    <cellStyle name="Normal 2 3 2 3 2 6 3 2" xfId="4396" xr:uid="{00000000-0005-0000-0000-000031460000}"/>
    <cellStyle name="Normal 2 3 2 3 2 6 3 2 2" xfId="12542" xr:uid="{00000000-0005-0000-0000-000032460000}"/>
    <cellStyle name="Normal 2 3 2 3 2 6 3 2 2 2" xfId="28838" xr:uid="{00000000-0005-0000-0000-000033460000}"/>
    <cellStyle name="Normal 2 3 2 3 2 6 3 2 3" xfId="20692" xr:uid="{00000000-0005-0000-0000-000034460000}"/>
    <cellStyle name="Normal 2 3 2 3 2 6 3 3" xfId="7100" xr:uid="{00000000-0005-0000-0000-000035460000}"/>
    <cellStyle name="Normal 2 3 2 3 2 6 3 3 2" xfId="15246" xr:uid="{00000000-0005-0000-0000-000036460000}"/>
    <cellStyle name="Normal 2 3 2 3 2 6 3 3 2 2" xfId="31542" xr:uid="{00000000-0005-0000-0000-000037460000}"/>
    <cellStyle name="Normal 2 3 2 3 2 6 3 3 3" xfId="23396" xr:uid="{00000000-0005-0000-0000-000038460000}"/>
    <cellStyle name="Normal 2 3 2 3 2 6 3 4" xfId="9947" xr:uid="{00000000-0005-0000-0000-000039460000}"/>
    <cellStyle name="Normal 2 3 2 3 2 6 3 4 2" xfId="26243" xr:uid="{00000000-0005-0000-0000-00003A460000}"/>
    <cellStyle name="Normal 2 3 2 3 2 6 3 5" xfId="18097" xr:uid="{00000000-0005-0000-0000-00003B460000}"/>
    <cellStyle name="Normal 2 3 2 3 2 6 4" xfId="3178" xr:uid="{00000000-0005-0000-0000-00003C460000}"/>
    <cellStyle name="Normal 2 3 2 3 2 6 4 2" xfId="11324" xr:uid="{00000000-0005-0000-0000-00003D460000}"/>
    <cellStyle name="Normal 2 3 2 3 2 6 4 2 2" xfId="27620" xr:uid="{00000000-0005-0000-0000-00003E460000}"/>
    <cellStyle name="Normal 2 3 2 3 2 6 4 3" xfId="19474" xr:uid="{00000000-0005-0000-0000-00003F460000}"/>
    <cellStyle name="Normal 2 3 2 3 2 6 5" xfId="5690" xr:uid="{00000000-0005-0000-0000-000040460000}"/>
    <cellStyle name="Normal 2 3 2 3 2 6 5 2" xfId="13836" xr:uid="{00000000-0005-0000-0000-000041460000}"/>
    <cellStyle name="Normal 2 3 2 3 2 6 5 2 2" xfId="30132" xr:uid="{00000000-0005-0000-0000-000042460000}"/>
    <cellStyle name="Normal 2 3 2 3 2 6 5 3" xfId="21986" xr:uid="{00000000-0005-0000-0000-000043460000}"/>
    <cellStyle name="Normal 2 3 2 3 2 6 6" xfId="8537" xr:uid="{00000000-0005-0000-0000-000044460000}"/>
    <cellStyle name="Normal 2 3 2 3 2 6 6 2" xfId="24833" xr:uid="{00000000-0005-0000-0000-000045460000}"/>
    <cellStyle name="Normal 2 3 2 3 2 6 7" xfId="16687" xr:uid="{00000000-0005-0000-0000-000046460000}"/>
    <cellStyle name="Normal 2 3 2 3 2 7" xfId="752" xr:uid="{00000000-0005-0000-0000-000047460000}"/>
    <cellStyle name="Normal 2 3 2 3 2 7 2" xfId="2162" xr:uid="{00000000-0005-0000-0000-000048460000}"/>
    <cellStyle name="Normal 2 3 2 3 2 7 2 2" xfId="4709" xr:uid="{00000000-0005-0000-0000-000049460000}"/>
    <cellStyle name="Normal 2 3 2 3 2 7 2 2 2" xfId="12855" xr:uid="{00000000-0005-0000-0000-00004A460000}"/>
    <cellStyle name="Normal 2 3 2 3 2 7 2 2 2 2" xfId="29151" xr:uid="{00000000-0005-0000-0000-00004B460000}"/>
    <cellStyle name="Normal 2 3 2 3 2 7 2 2 3" xfId="21005" xr:uid="{00000000-0005-0000-0000-00004C460000}"/>
    <cellStyle name="Normal 2 3 2 3 2 7 2 3" xfId="7461" xr:uid="{00000000-0005-0000-0000-00004D460000}"/>
    <cellStyle name="Normal 2 3 2 3 2 7 2 3 2" xfId="15607" xr:uid="{00000000-0005-0000-0000-00004E460000}"/>
    <cellStyle name="Normal 2 3 2 3 2 7 2 3 2 2" xfId="31903" xr:uid="{00000000-0005-0000-0000-00004F460000}"/>
    <cellStyle name="Normal 2 3 2 3 2 7 2 3 3" xfId="23757" xr:uid="{00000000-0005-0000-0000-000050460000}"/>
    <cellStyle name="Normal 2 3 2 3 2 7 2 4" xfId="10308" xr:uid="{00000000-0005-0000-0000-000051460000}"/>
    <cellStyle name="Normal 2 3 2 3 2 7 2 4 2" xfId="26604" xr:uid="{00000000-0005-0000-0000-000052460000}"/>
    <cellStyle name="Normal 2 3 2 3 2 7 2 5" xfId="18458" xr:uid="{00000000-0005-0000-0000-000053460000}"/>
    <cellStyle name="Normal 2 3 2 3 2 7 3" xfId="3491" xr:uid="{00000000-0005-0000-0000-000054460000}"/>
    <cellStyle name="Normal 2 3 2 3 2 7 3 2" xfId="11637" xr:uid="{00000000-0005-0000-0000-000055460000}"/>
    <cellStyle name="Normal 2 3 2 3 2 7 3 2 2" xfId="27933" xr:uid="{00000000-0005-0000-0000-000056460000}"/>
    <cellStyle name="Normal 2 3 2 3 2 7 3 3" xfId="19787" xr:uid="{00000000-0005-0000-0000-000057460000}"/>
    <cellStyle name="Normal 2 3 2 3 2 7 4" xfId="6051" xr:uid="{00000000-0005-0000-0000-000058460000}"/>
    <cellStyle name="Normal 2 3 2 3 2 7 4 2" xfId="14197" xr:uid="{00000000-0005-0000-0000-000059460000}"/>
    <cellStyle name="Normal 2 3 2 3 2 7 4 2 2" xfId="30493" xr:uid="{00000000-0005-0000-0000-00005A460000}"/>
    <cellStyle name="Normal 2 3 2 3 2 7 4 3" xfId="22347" xr:uid="{00000000-0005-0000-0000-00005B460000}"/>
    <cellStyle name="Normal 2 3 2 3 2 7 5" xfId="8898" xr:uid="{00000000-0005-0000-0000-00005C460000}"/>
    <cellStyle name="Normal 2 3 2 3 2 7 5 2" xfId="25194" xr:uid="{00000000-0005-0000-0000-00005D460000}"/>
    <cellStyle name="Normal 2 3 2 3 2 7 6" xfId="17048" xr:uid="{00000000-0005-0000-0000-00005E460000}"/>
    <cellStyle name="Normal 2 3 2 3 2 8" xfId="1457" xr:uid="{00000000-0005-0000-0000-00005F460000}"/>
    <cellStyle name="Normal 2 3 2 3 2 8 2" xfId="4100" xr:uid="{00000000-0005-0000-0000-000060460000}"/>
    <cellStyle name="Normal 2 3 2 3 2 8 2 2" xfId="12246" xr:uid="{00000000-0005-0000-0000-000061460000}"/>
    <cellStyle name="Normal 2 3 2 3 2 8 2 2 2" xfId="28542" xr:uid="{00000000-0005-0000-0000-000062460000}"/>
    <cellStyle name="Normal 2 3 2 3 2 8 2 3" xfId="20396" xr:uid="{00000000-0005-0000-0000-000063460000}"/>
    <cellStyle name="Normal 2 3 2 3 2 8 3" xfId="6756" xr:uid="{00000000-0005-0000-0000-000064460000}"/>
    <cellStyle name="Normal 2 3 2 3 2 8 3 2" xfId="14902" xr:uid="{00000000-0005-0000-0000-000065460000}"/>
    <cellStyle name="Normal 2 3 2 3 2 8 3 2 2" xfId="31198" xr:uid="{00000000-0005-0000-0000-000066460000}"/>
    <cellStyle name="Normal 2 3 2 3 2 8 3 3" xfId="23052" xr:uid="{00000000-0005-0000-0000-000067460000}"/>
    <cellStyle name="Normal 2 3 2 3 2 8 4" xfId="9603" xr:uid="{00000000-0005-0000-0000-000068460000}"/>
    <cellStyle name="Normal 2 3 2 3 2 8 4 2" xfId="25899" xr:uid="{00000000-0005-0000-0000-000069460000}"/>
    <cellStyle name="Normal 2 3 2 3 2 8 5" xfId="17753" xr:uid="{00000000-0005-0000-0000-00006A460000}"/>
    <cellStyle name="Normal 2 3 2 3 2 9" xfId="2882" xr:uid="{00000000-0005-0000-0000-00006B460000}"/>
    <cellStyle name="Normal 2 3 2 3 2 9 2" xfId="11028" xr:uid="{00000000-0005-0000-0000-00006C460000}"/>
    <cellStyle name="Normal 2 3 2 3 2 9 2 2" xfId="27324" xr:uid="{00000000-0005-0000-0000-00006D460000}"/>
    <cellStyle name="Normal 2 3 2 3 2 9 3" xfId="19178" xr:uid="{00000000-0005-0000-0000-00006E460000}"/>
    <cellStyle name="Normal 2 3 2 3 3" xfId="68" xr:uid="{00000000-0005-0000-0000-00006F460000}"/>
    <cellStyle name="Normal 2 3 2 3 3 10" xfId="8215" xr:uid="{00000000-0005-0000-0000-000070460000}"/>
    <cellStyle name="Normal 2 3 2 3 3 10 2" xfId="24511" xr:uid="{00000000-0005-0000-0000-000071460000}"/>
    <cellStyle name="Normal 2 3 2 3 3 11" xfId="16365" xr:uid="{00000000-0005-0000-0000-000072460000}"/>
    <cellStyle name="Normal 2 3 2 3 3 2" xfId="158" xr:uid="{00000000-0005-0000-0000-000073460000}"/>
    <cellStyle name="Normal 2 3 2 3 3 2 2" xfId="502" xr:uid="{00000000-0005-0000-0000-000074460000}"/>
    <cellStyle name="Normal 2 3 2 3 3 2 2 2" xfId="1208" xr:uid="{00000000-0005-0000-0000-000075460000}"/>
    <cellStyle name="Normal 2 3 2 3 3 2 2 2 2" xfId="2618" xr:uid="{00000000-0005-0000-0000-000076460000}"/>
    <cellStyle name="Normal 2 3 2 3 3 2 2 2 2 2" xfId="5097" xr:uid="{00000000-0005-0000-0000-000077460000}"/>
    <cellStyle name="Normal 2 3 2 3 3 2 2 2 2 2 2" xfId="13243" xr:uid="{00000000-0005-0000-0000-000078460000}"/>
    <cellStyle name="Normal 2 3 2 3 3 2 2 2 2 2 2 2" xfId="29539" xr:uid="{00000000-0005-0000-0000-000079460000}"/>
    <cellStyle name="Normal 2 3 2 3 3 2 2 2 2 2 3" xfId="21393" xr:uid="{00000000-0005-0000-0000-00007A460000}"/>
    <cellStyle name="Normal 2 3 2 3 3 2 2 2 2 3" xfId="7917" xr:uid="{00000000-0005-0000-0000-00007B460000}"/>
    <cellStyle name="Normal 2 3 2 3 3 2 2 2 2 3 2" xfId="16063" xr:uid="{00000000-0005-0000-0000-00007C460000}"/>
    <cellStyle name="Normal 2 3 2 3 3 2 2 2 2 3 2 2" xfId="32359" xr:uid="{00000000-0005-0000-0000-00007D460000}"/>
    <cellStyle name="Normal 2 3 2 3 3 2 2 2 2 3 3" xfId="24213" xr:uid="{00000000-0005-0000-0000-00007E460000}"/>
    <cellStyle name="Normal 2 3 2 3 3 2 2 2 2 4" xfId="10764" xr:uid="{00000000-0005-0000-0000-00007F460000}"/>
    <cellStyle name="Normal 2 3 2 3 3 2 2 2 2 4 2" xfId="27060" xr:uid="{00000000-0005-0000-0000-000080460000}"/>
    <cellStyle name="Normal 2 3 2 3 3 2 2 2 2 5" xfId="18914" xr:uid="{00000000-0005-0000-0000-000081460000}"/>
    <cellStyle name="Normal 2 3 2 3 3 2 2 2 3" xfId="3879" xr:uid="{00000000-0005-0000-0000-000082460000}"/>
    <cellStyle name="Normal 2 3 2 3 3 2 2 2 3 2" xfId="12025" xr:uid="{00000000-0005-0000-0000-000083460000}"/>
    <cellStyle name="Normal 2 3 2 3 3 2 2 2 3 2 2" xfId="28321" xr:uid="{00000000-0005-0000-0000-000084460000}"/>
    <cellStyle name="Normal 2 3 2 3 3 2 2 2 3 3" xfId="20175" xr:uid="{00000000-0005-0000-0000-000085460000}"/>
    <cellStyle name="Normal 2 3 2 3 3 2 2 2 4" xfId="6507" xr:uid="{00000000-0005-0000-0000-000086460000}"/>
    <cellStyle name="Normal 2 3 2 3 3 2 2 2 4 2" xfId="14653" xr:uid="{00000000-0005-0000-0000-000087460000}"/>
    <cellStyle name="Normal 2 3 2 3 3 2 2 2 4 2 2" xfId="30949" xr:uid="{00000000-0005-0000-0000-000088460000}"/>
    <cellStyle name="Normal 2 3 2 3 3 2 2 2 4 3" xfId="22803" xr:uid="{00000000-0005-0000-0000-000089460000}"/>
    <cellStyle name="Normal 2 3 2 3 3 2 2 2 5" xfId="9354" xr:uid="{00000000-0005-0000-0000-00008A460000}"/>
    <cellStyle name="Normal 2 3 2 3 3 2 2 2 5 2" xfId="25650" xr:uid="{00000000-0005-0000-0000-00008B460000}"/>
    <cellStyle name="Normal 2 3 2 3 3 2 2 2 6" xfId="17504" xr:uid="{00000000-0005-0000-0000-00008C460000}"/>
    <cellStyle name="Normal 2 3 2 3 3 2 2 3" xfId="1913" xr:uid="{00000000-0005-0000-0000-00008D460000}"/>
    <cellStyle name="Normal 2 3 2 3 3 2 2 3 2" xfId="4488" xr:uid="{00000000-0005-0000-0000-00008E460000}"/>
    <cellStyle name="Normal 2 3 2 3 3 2 2 3 2 2" xfId="12634" xr:uid="{00000000-0005-0000-0000-00008F460000}"/>
    <cellStyle name="Normal 2 3 2 3 3 2 2 3 2 2 2" xfId="28930" xr:uid="{00000000-0005-0000-0000-000090460000}"/>
    <cellStyle name="Normal 2 3 2 3 3 2 2 3 2 3" xfId="20784" xr:uid="{00000000-0005-0000-0000-000091460000}"/>
    <cellStyle name="Normal 2 3 2 3 3 2 2 3 3" xfId="7212" xr:uid="{00000000-0005-0000-0000-000092460000}"/>
    <cellStyle name="Normal 2 3 2 3 3 2 2 3 3 2" xfId="15358" xr:uid="{00000000-0005-0000-0000-000093460000}"/>
    <cellStyle name="Normal 2 3 2 3 3 2 2 3 3 2 2" xfId="31654" xr:uid="{00000000-0005-0000-0000-000094460000}"/>
    <cellStyle name="Normal 2 3 2 3 3 2 2 3 3 3" xfId="23508" xr:uid="{00000000-0005-0000-0000-000095460000}"/>
    <cellStyle name="Normal 2 3 2 3 3 2 2 3 4" xfId="10059" xr:uid="{00000000-0005-0000-0000-000096460000}"/>
    <cellStyle name="Normal 2 3 2 3 3 2 2 3 4 2" xfId="26355" xr:uid="{00000000-0005-0000-0000-000097460000}"/>
    <cellStyle name="Normal 2 3 2 3 3 2 2 3 5" xfId="18209" xr:uid="{00000000-0005-0000-0000-000098460000}"/>
    <cellStyle name="Normal 2 3 2 3 3 2 2 4" xfId="3270" xr:uid="{00000000-0005-0000-0000-000099460000}"/>
    <cellStyle name="Normal 2 3 2 3 3 2 2 4 2" xfId="11416" xr:uid="{00000000-0005-0000-0000-00009A460000}"/>
    <cellStyle name="Normal 2 3 2 3 3 2 2 4 2 2" xfId="27712" xr:uid="{00000000-0005-0000-0000-00009B460000}"/>
    <cellStyle name="Normal 2 3 2 3 3 2 2 4 3" xfId="19566" xr:uid="{00000000-0005-0000-0000-00009C460000}"/>
    <cellStyle name="Normal 2 3 2 3 3 2 2 5" xfId="5802" xr:uid="{00000000-0005-0000-0000-00009D460000}"/>
    <cellStyle name="Normal 2 3 2 3 3 2 2 5 2" xfId="13948" xr:uid="{00000000-0005-0000-0000-00009E460000}"/>
    <cellStyle name="Normal 2 3 2 3 3 2 2 5 2 2" xfId="30244" xr:uid="{00000000-0005-0000-0000-00009F460000}"/>
    <cellStyle name="Normal 2 3 2 3 3 2 2 5 3" xfId="22098" xr:uid="{00000000-0005-0000-0000-0000A0460000}"/>
    <cellStyle name="Normal 2 3 2 3 3 2 2 6" xfId="8649" xr:uid="{00000000-0005-0000-0000-0000A1460000}"/>
    <cellStyle name="Normal 2 3 2 3 3 2 2 6 2" xfId="24945" xr:uid="{00000000-0005-0000-0000-0000A2460000}"/>
    <cellStyle name="Normal 2 3 2 3 3 2 2 7" xfId="16799" xr:uid="{00000000-0005-0000-0000-0000A3460000}"/>
    <cellStyle name="Normal 2 3 2 3 3 2 3" xfId="864" xr:uid="{00000000-0005-0000-0000-0000A4460000}"/>
    <cellStyle name="Normal 2 3 2 3 3 2 3 2" xfId="2274" xr:uid="{00000000-0005-0000-0000-0000A5460000}"/>
    <cellStyle name="Normal 2 3 2 3 3 2 3 2 2" xfId="4801" xr:uid="{00000000-0005-0000-0000-0000A6460000}"/>
    <cellStyle name="Normal 2 3 2 3 3 2 3 2 2 2" xfId="12947" xr:uid="{00000000-0005-0000-0000-0000A7460000}"/>
    <cellStyle name="Normal 2 3 2 3 3 2 3 2 2 2 2" xfId="29243" xr:uid="{00000000-0005-0000-0000-0000A8460000}"/>
    <cellStyle name="Normal 2 3 2 3 3 2 3 2 2 3" xfId="21097" xr:uid="{00000000-0005-0000-0000-0000A9460000}"/>
    <cellStyle name="Normal 2 3 2 3 3 2 3 2 3" xfId="7573" xr:uid="{00000000-0005-0000-0000-0000AA460000}"/>
    <cellStyle name="Normal 2 3 2 3 3 2 3 2 3 2" xfId="15719" xr:uid="{00000000-0005-0000-0000-0000AB460000}"/>
    <cellStyle name="Normal 2 3 2 3 3 2 3 2 3 2 2" xfId="32015" xr:uid="{00000000-0005-0000-0000-0000AC460000}"/>
    <cellStyle name="Normal 2 3 2 3 3 2 3 2 3 3" xfId="23869" xr:uid="{00000000-0005-0000-0000-0000AD460000}"/>
    <cellStyle name="Normal 2 3 2 3 3 2 3 2 4" xfId="10420" xr:uid="{00000000-0005-0000-0000-0000AE460000}"/>
    <cellStyle name="Normal 2 3 2 3 3 2 3 2 4 2" xfId="26716" xr:uid="{00000000-0005-0000-0000-0000AF460000}"/>
    <cellStyle name="Normal 2 3 2 3 3 2 3 2 5" xfId="18570" xr:uid="{00000000-0005-0000-0000-0000B0460000}"/>
    <cellStyle name="Normal 2 3 2 3 3 2 3 3" xfId="3583" xr:uid="{00000000-0005-0000-0000-0000B1460000}"/>
    <cellStyle name="Normal 2 3 2 3 3 2 3 3 2" xfId="11729" xr:uid="{00000000-0005-0000-0000-0000B2460000}"/>
    <cellStyle name="Normal 2 3 2 3 3 2 3 3 2 2" xfId="28025" xr:uid="{00000000-0005-0000-0000-0000B3460000}"/>
    <cellStyle name="Normal 2 3 2 3 3 2 3 3 3" xfId="19879" xr:uid="{00000000-0005-0000-0000-0000B4460000}"/>
    <cellStyle name="Normal 2 3 2 3 3 2 3 4" xfId="6163" xr:uid="{00000000-0005-0000-0000-0000B5460000}"/>
    <cellStyle name="Normal 2 3 2 3 3 2 3 4 2" xfId="14309" xr:uid="{00000000-0005-0000-0000-0000B6460000}"/>
    <cellStyle name="Normal 2 3 2 3 3 2 3 4 2 2" xfId="30605" xr:uid="{00000000-0005-0000-0000-0000B7460000}"/>
    <cellStyle name="Normal 2 3 2 3 3 2 3 4 3" xfId="22459" xr:uid="{00000000-0005-0000-0000-0000B8460000}"/>
    <cellStyle name="Normal 2 3 2 3 3 2 3 5" xfId="9010" xr:uid="{00000000-0005-0000-0000-0000B9460000}"/>
    <cellStyle name="Normal 2 3 2 3 3 2 3 5 2" xfId="25306" xr:uid="{00000000-0005-0000-0000-0000BA460000}"/>
    <cellStyle name="Normal 2 3 2 3 3 2 3 6" xfId="17160" xr:uid="{00000000-0005-0000-0000-0000BB460000}"/>
    <cellStyle name="Normal 2 3 2 3 3 2 4" xfId="1569" xr:uid="{00000000-0005-0000-0000-0000BC460000}"/>
    <cellStyle name="Normal 2 3 2 3 3 2 4 2" xfId="4192" xr:uid="{00000000-0005-0000-0000-0000BD460000}"/>
    <cellStyle name="Normal 2 3 2 3 3 2 4 2 2" xfId="12338" xr:uid="{00000000-0005-0000-0000-0000BE460000}"/>
    <cellStyle name="Normal 2 3 2 3 3 2 4 2 2 2" xfId="28634" xr:uid="{00000000-0005-0000-0000-0000BF460000}"/>
    <cellStyle name="Normal 2 3 2 3 3 2 4 2 3" xfId="20488" xr:uid="{00000000-0005-0000-0000-0000C0460000}"/>
    <cellStyle name="Normal 2 3 2 3 3 2 4 3" xfId="6868" xr:uid="{00000000-0005-0000-0000-0000C1460000}"/>
    <cellStyle name="Normal 2 3 2 3 3 2 4 3 2" xfId="15014" xr:uid="{00000000-0005-0000-0000-0000C2460000}"/>
    <cellStyle name="Normal 2 3 2 3 3 2 4 3 2 2" xfId="31310" xr:uid="{00000000-0005-0000-0000-0000C3460000}"/>
    <cellStyle name="Normal 2 3 2 3 3 2 4 3 3" xfId="23164" xr:uid="{00000000-0005-0000-0000-0000C4460000}"/>
    <cellStyle name="Normal 2 3 2 3 3 2 4 4" xfId="9715" xr:uid="{00000000-0005-0000-0000-0000C5460000}"/>
    <cellStyle name="Normal 2 3 2 3 3 2 4 4 2" xfId="26011" xr:uid="{00000000-0005-0000-0000-0000C6460000}"/>
    <cellStyle name="Normal 2 3 2 3 3 2 4 5" xfId="17865" xr:uid="{00000000-0005-0000-0000-0000C7460000}"/>
    <cellStyle name="Normal 2 3 2 3 3 2 5" xfId="2974" xr:uid="{00000000-0005-0000-0000-0000C8460000}"/>
    <cellStyle name="Normal 2 3 2 3 3 2 5 2" xfId="11120" xr:uid="{00000000-0005-0000-0000-0000C9460000}"/>
    <cellStyle name="Normal 2 3 2 3 3 2 5 2 2" xfId="27416" xr:uid="{00000000-0005-0000-0000-0000CA460000}"/>
    <cellStyle name="Normal 2 3 2 3 3 2 5 3" xfId="19270" xr:uid="{00000000-0005-0000-0000-0000CB460000}"/>
    <cellStyle name="Normal 2 3 2 3 3 2 6" xfId="5458" xr:uid="{00000000-0005-0000-0000-0000CC460000}"/>
    <cellStyle name="Normal 2 3 2 3 3 2 6 2" xfId="13604" xr:uid="{00000000-0005-0000-0000-0000CD460000}"/>
    <cellStyle name="Normal 2 3 2 3 3 2 6 2 2" xfId="29900" xr:uid="{00000000-0005-0000-0000-0000CE460000}"/>
    <cellStyle name="Normal 2 3 2 3 3 2 6 3" xfId="21754" xr:uid="{00000000-0005-0000-0000-0000CF460000}"/>
    <cellStyle name="Normal 2 3 2 3 3 2 7" xfId="8305" xr:uid="{00000000-0005-0000-0000-0000D0460000}"/>
    <cellStyle name="Normal 2 3 2 3 3 2 7 2" xfId="24601" xr:uid="{00000000-0005-0000-0000-0000D1460000}"/>
    <cellStyle name="Normal 2 3 2 3 3 2 8" xfId="16455" xr:uid="{00000000-0005-0000-0000-0000D2460000}"/>
    <cellStyle name="Normal 2 3 2 3 3 3" xfId="237" xr:uid="{00000000-0005-0000-0000-0000D3460000}"/>
    <cellStyle name="Normal 2 3 2 3 3 3 2" xfId="581" xr:uid="{00000000-0005-0000-0000-0000D4460000}"/>
    <cellStyle name="Normal 2 3 2 3 3 3 2 2" xfId="1287" xr:uid="{00000000-0005-0000-0000-0000D5460000}"/>
    <cellStyle name="Normal 2 3 2 3 3 3 2 2 2" xfId="2697" xr:uid="{00000000-0005-0000-0000-0000D6460000}"/>
    <cellStyle name="Normal 2 3 2 3 3 3 2 2 2 2" xfId="5171" xr:uid="{00000000-0005-0000-0000-0000D7460000}"/>
    <cellStyle name="Normal 2 3 2 3 3 3 2 2 2 2 2" xfId="13317" xr:uid="{00000000-0005-0000-0000-0000D8460000}"/>
    <cellStyle name="Normal 2 3 2 3 3 3 2 2 2 2 2 2" xfId="29613" xr:uid="{00000000-0005-0000-0000-0000D9460000}"/>
    <cellStyle name="Normal 2 3 2 3 3 3 2 2 2 2 3" xfId="21467" xr:uid="{00000000-0005-0000-0000-0000DA460000}"/>
    <cellStyle name="Normal 2 3 2 3 3 3 2 2 2 3" xfId="7996" xr:uid="{00000000-0005-0000-0000-0000DB460000}"/>
    <cellStyle name="Normal 2 3 2 3 3 3 2 2 2 3 2" xfId="16142" xr:uid="{00000000-0005-0000-0000-0000DC460000}"/>
    <cellStyle name="Normal 2 3 2 3 3 3 2 2 2 3 2 2" xfId="32438" xr:uid="{00000000-0005-0000-0000-0000DD460000}"/>
    <cellStyle name="Normal 2 3 2 3 3 3 2 2 2 3 3" xfId="24292" xr:uid="{00000000-0005-0000-0000-0000DE460000}"/>
    <cellStyle name="Normal 2 3 2 3 3 3 2 2 2 4" xfId="10843" xr:uid="{00000000-0005-0000-0000-0000DF460000}"/>
    <cellStyle name="Normal 2 3 2 3 3 3 2 2 2 4 2" xfId="27139" xr:uid="{00000000-0005-0000-0000-0000E0460000}"/>
    <cellStyle name="Normal 2 3 2 3 3 3 2 2 2 5" xfId="18993" xr:uid="{00000000-0005-0000-0000-0000E1460000}"/>
    <cellStyle name="Normal 2 3 2 3 3 3 2 2 3" xfId="3953" xr:uid="{00000000-0005-0000-0000-0000E2460000}"/>
    <cellStyle name="Normal 2 3 2 3 3 3 2 2 3 2" xfId="12099" xr:uid="{00000000-0005-0000-0000-0000E3460000}"/>
    <cellStyle name="Normal 2 3 2 3 3 3 2 2 3 2 2" xfId="28395" xr:uid="{00000000-0005-0000-0000-0000E4460000}"/>
    <cellStyle name="Normal 2 3 2 3 3 3 2 2 3 3" xfId="20249" xr:uid="{00000000-0005-0000-0000-0000E5460000}"/>
    <cellStyle name="Normal 2 3 2 3 3 3 2 2 4" xfId="6586" xr:uid="{00000000-0005-0000-0000-0000E6460000}"/>
    <cellStyle name="Normal 2 3 2 3 3 3 2 2 4 2" xfId="14732" xr:uid="{00000000-0005-0000-0000-0000E7460000}"/>
    <cellStyle name="Normal 2 3 2 3 3 3 2 2 4 2 2" xfId="31028" xr:uid="{00000000-0005-0000-0000-0000E8460000}"/>
    <cellStyle name="Normal 2 3 2 3 3 3 2 2 4 3" xfId="22882" xr:uid="{00000000-0005-0000-0000-0000E9460000}"/>
    <cellStyle name="Normal 2 3 2 3 3 3 2 2 5" xfId="9433" xr:uid="{00000000-0005-0000-0000-0000EA460000}"/>
    <cellStyle name="Normal 2 3 2 3 3 3 2 2 5 2" xfId="25729" xr:uid="{00000000-0005-0000-0000-0000EB460000}"/>
    <cellStyle name="Normal 2 3 2 3 3 3 2 2 6" xfId="17583" xr:uid="{00000000-0005-0000-0000-0000EC460000}"/>
    <cellStyle name="Normal 2 3 2 3 3 3 2 3" xfId="1992" xr:uid="{00000000-0005-0000-0000-0000ED460000}"/>
    <cellStyle name="Normal 2 3 2 3 3 3 2 3 2" xfId="4562" xr:uid="{00000000-0005-0000-0000-0000EE460000}"/>
    <cellStyle name="Normal 2 3 2 3 3 3 2 3 2 2" xfId="12708" xr:uid="{00000000-0005-0000-0000-0000EF460000}"/>
    <cellStyle name="Normal 2 3 2 3 3 3 2 3 2 2 2" xfId="29004" xr:uid="{00000000-0005-0000-0000-0000F0460000}"/>
    <cellStyle name="Normal 2 3 2 3 3 3 2 3 2 3" xfId="20858" xr:uid="{00000000-0005-0000-0000-0000F1460000}"/>
    <cellStyle name="Normal 2 3 2 3 3 3 2 3 3" xfId="7291" xr:uid="{00000000-0005-0000-0000-0000F2460000}"/>
    <cellStyle name="Normal 2 3 2 3 3 3 2 3 3 2" xfId="15437" xr:uid="{00000000-0005-0000-0000-0000F3460000}"/>
    <cellStyle name="Normal 2 3 2 3 3 3 2 3 3 2 2" xfId="31733" xr:uid="{00000000-0005-0000-0000-0000F4460000}"/>
    <cellStyle name="Normal 2 3 2 3 3 3 2 3 3 3" xfId="23587" xr:uid="{00000000-0005-0000-0000-0000F5460000}"/>
    <cellStyle name="Normal 2 3 2 3 3 3 2 3 4" xfId="10138" xr:uid="{00000000-0005-0000-0000-0000F6460000}"/>
    <cellStyle name="Normal 2 3 2 3 3 3 2 3 4 2" xfId="26434" xr:uid="{00000000-0005-0000-0000-0000F7460000}"/>
    <cellStyle name="Normal 2 3 2 3 3 3 2 3 5" xfId="18288" xr:uid="{00000000-0005-0000-0000-0000F8460000}"/>
    <cellStyle name="Normal 2 3 2 3 3 3 2 4" xfId="3344" xr:uid="{00000000-0005-0000-0000-0000F9460000}"/>
    <cellStyle name="Normal 2 3 2 3 3 3 2 4 2" xfId="11490" xr:uid="{00000000-0005-0000-0000-0000FA460000}"/>
    <cellStyle name="Normal 2 3 2 3 3 3 2 4 2 2" xfId="27786" xr:uid="{00000000-0005-0000-0000-0000FB460000}"/>
    <cellStyle name="Normal 2 3 2 3 3 3 2 4 3" xfId="19640" xr:uid="{00000000-0005-0000-0000-0000FC460000}"/>
    <cellStyle name="Normal 2 3 2 3 3 3 2 5" xfId="5881" xr:uid="{00000000-0005-0000-0000-0000FD460000}"/>
    <cellStyle name="Normal 2 3 2 3 3 3 2 5 2" xfId="14027" xr:uid="{00000000-0005-0000-0000-0000FE460000}"/>
    <cellStyle name="Normal 2 3 2 3 3 3 2 5 2 2" xfId="30323" xr:uid="{00000000-0005-0000-0000-0000FF460000}"/>
    <cellStyle name="Normal 2 3 2 3 3 3 2 5 3" xfId="22177" xr:uid="{00000000-0005-0000-0000-000000470000}"/>
    <cellStyle name="Normal 2 3 2 3 3 3 2 6" xfId="8728" xr:uid="{00000000-0005-0000-0000-000001470000}"/>
    <cellStyle name="Normal 2 3 2 3 3 3 2 6 2" xfId="25024" xr:uid="{00000000-0005-0000-0000-000002470000}"/>
    <cellStyle name="Normal 2 3 2 3 3 3 2 7" xfId="16878" xr:uid="{00000000-0005-0000-0000-000003470000}"/>
    <cellStyle name="Normal 2 3 2 3 3 3 3" xfId="943" xr:uid="{00000000-0005-0000-0000-000004470000}"/>
    <cellStyle name="Normal 2 3 2 3 3 3 3 2" xfId="2353" xr:uid="{00000000-0005-0000-0000-000005470000}"/>
    <cellStyle name="Normal 2 3 2 3 3 3 3 2 2" xfId="4875" xr:uid="{00000000-0005-0000-0000-000006470000}"/>
    <cellStyle name="Normal 2 3 2 3 3 3 3 2 2 2" xfId="13021" xr:uid="{00000000-0005-0000-0000-000007470000}"/>
    <cellStyle name="Normal 2 3 2 3 3 3 3 2 2 2 2" xfId="29317" xr:uid="{00000000-0005-0000-0000-000008470000}"/>
    <cellStyle name="Normal 2 3 2 3 3 3 3 2 2 3" xfId="21171" xr:uid="{00000000-0005-0000-0000-000009470000}"/>
    <cellStyle name="Normal 2 3 2 3 3 3 3 2 3" xfId="7652" xr:uid="{00000000-0005-0000-0000-00000A470000}"/>
    <cellStyle name="Normal 2 3 2 3 3 3 3 2 3 2" xfId="15798" xr:uid="{00000000-0005-0000-0000-00000B470000}"/>
    <cellStyle name="Normal 2 3 2 3 3 3 3 2 3 2 2" xfId="32094" xr:uid="{00000000-0005-0000-0000-00000C470000}"/>
    <cellStyle name="Normal 2 3 2 3 3 3 3 2 3 3" xfId="23948" xr:uid="{00000000-0005-0000-0000-00000D470000}"/>
    <cellStyle name="Normal 2 3 2 3 3 3 3 2 4" xfId="10499" xr:uid="{00000000-0005-0000-0000-00000E470000}"/>
    <cellStyle name="Normal 2 3 2 3 3 3 3 2 4 2" xfId="26795" xr:uid="{00000000-0005-0000-0000-00000F470000}"/>
    <cellStyle name="Normal 2 3 2 3 3 3 3 2 5" xfId="18649" xr:uid="{00000000-0005-0000-0000-000010470000}"/>
    <cellStyle name="Normal 2 3 2 3 3 3 3 3" xfId="3657" xr:uid="{00000000-0005-0000-0000-000011470000}"/>
    <cellStyle name="Normal 2 3 2 3 3 3 3 3 2" xfId="11803" xr:uid="{00000000-0005-0000-0000-000012470000}"/>
    <cellStyle name="Normal 2 3 2 3 3 3 3 3 2 2" xfId="28099" xr:uid="{00000000-0005-0000-0000-000013470000}"/>
    <cellStyle name="Normal 2 3 2 3 3 3 3 3 3" xfId="19953" xr:uid="{00000000-0005-0000-0000-000014470000}"/>
    <cellStyle name="Normal 2 3 2 3 3 3 3 4" xfId="6242" xr:uid="{00000000-0005-0000-0000-000015470000}"/>
    <cellStyle name="Normal 2 3 2 3 3 3 3 4 2" xfId="14388" xr:uid="{00000000-0005-0000-0000-000016470000}"/>
    <cellStyle name="Normal 2 3 2 3 3 3 3 4 2 2" xfId="30684" xr:uid="{00000000-0005-0000-0000-000017470000}"/>
    <cellStyle name="Normal 2 3 2 3 3 3 3 4 3" xfId="22538" xr:uid="{00000000-0005-0000-0000-000018470000}"/>
    <cellStyle name="Normal 2 3 2 3 3 3 3 5" xfId="9089" xr:uid="{00000000-0005-0000-0000-000019470000}"/>
    <cellStyle name="Normal 2 3 2 3 3 3 3 5 2" xfId="25385" xr:uid="{00000000-0005-0000-0000-00001A470000}"/>
    <cellStyle name="Normal 2 3 2 3 3 3 3 6" xfId="17239" xr:uid="{00000000-0005-0000-0000-00001B470000}"/>
    <cellStyle name="Normal 2 3 2 3 3 3 4" xfId="1648" xr:uid="{00000000-0005-0000-0000-00001C470000}"/>
    <cellStyle name="Normal 2 3 2 3 3 3 4 2" xfId="4266" xr:uid="{00000000-0005-0000-0000-00001D470000}"/>
    <cellStyle name="Normal 2 3 2 3 3 3 4 2 2" xfId="12412" xr:uid="{00000000-0005-0000-0000-00001E470000}"/>
    <cellStyle name="Normal 2 3 2 3 3 3 4 2 2 2" xfId="28708" xr:uid="{00000000-0005-0000-0000-00001F470000}"/>
    <cellStyle name="Normal 2 3 2 3 3 3 4 2 3" xfId="20562" xr:uid="{00000000-0005-0000-0000-000020470000}"/>
    <cellStyle name="Normal 2 3 2 3 3 3 4 3" xfId="6947" xr:uid="{00000000-0005-0000-0000-000021470000}"/>
    <cellStyle name="Normal 2 3 2 3 3 3 4 3 2" xfId="15093" xr:uid="{00000000-0005-0000-0000-000022470000}"/>
    <cellStyle name="Normal 2 3 2 3 3 3 4 3 2 2" xfId="31389" xr:uid="{00000000-0005-0000-0000-000023470000}"/>
    <cellStyle name="Normal 2 3 2 3 3 3 4 3 3" xfId="23243" xr:uid="{00000000-0005-0000-0000-000024470000}"/>
    <cellStyle name="Normal 2 3 2 3 3 3 4 4" xfId="9794" xr:uid="{00000000-0005-0000-0000-000025470000}"/>
    <cellStyle name="Normal 2 3 2 3 3 3 4 4 2" xfId="26090" xr:uid="{00000000-0005-0000-0000-000026470000}"/>
    <cellStyle name="Normal 2 3 2 3 3 3 4 5" xfId="17944" xr:uid="{00000000-0005-0000-0000-000027470000}"/>
    <cellStyle name="Normal 2 3 2 3 3 3 5" xfId="3048" xr:uid="{00000000-0005-0000-0000-000028470000}"/>
    <cellStyle name="Normal 2 3 2 3 3 3 5 2" xfId="11194" xr:uid="{00000000-0005-0000-0000-000029470000}"/>
    <cellStyle name="Normal 2 3 2 3 3 3 5 2 2" xfId="27490" xr:uid="{00000000-0005-0000-0000-00002A470000}"/>
    <cellStyle name="Normal 2 3 2 3 3 3 5 3" xfId="19344" xr:uid="{00000000-0005-0000-0000-00002B470000}"/>
    <cellStyle name="Normal 2 3 2 3 3 3 6" xfId="5537" xr:uid="{00000000-0005-0000-0000-00002C470000}"/>
    <cellStyle name="Normal 2 3 2 3 3 3 6 2" xfId="13683" xr:uid="{00000000-0005-0000-0000-00002D470000}"/>
    <cellStyle name="Normal 2 3 2 3 3 3 6 2 2" xfId="29979" xr:uid="{00000000-0005-0000-0000-00002E470000}"/>
    <cellStyle name="Normal 2 3 2 3 3 3 6 3" xfId="21833" xr:uid="{00000000-0005-0000-0000-00002F470000}"/>
    <cellStyle name="Normal 2 3 2 3 3 3 7" xfId="8384" xr:uid="{00000000-0005-0000-0000-000030470000}"/>
    <cellStyle name="Normal 2 3 2 3 3 3 7 2" xfId="24680" xr:uid="{00000000-0005-0000-0000-000031470000}"/>
    <cellStyle name="Normal 2 3 2 3 3 3 8" xfId="16534" xr:uid="{00000000-0005-0000-0000-000032470000}"/>
    <cellStyle name="Normal 2 3 2 3 3 4" xfId="322" xr:uid="{00000000-0005-0000-0000-000033470000}"/>
    <cellStyle name="Normal 2 3 2 3 3 4 2" xfId="666" xr:uid="{00000000-0005-0000-0000-000034470000}"/>
    <cellStyle name="Normal 2 3 2 3 3 4 2 2" xfId="1372" xr:uid="{00000000-0005-0000-0000-000035470000}"/>
    <cellStyle name="Normal 2 3 2 3 3 4 2 2 2" xfId="2782" xr:uid="{00000000-0005-0000-0000-000036470000}"/>
    <cellStyle name="Normal 2 3 2 3 3 4 2 2 2 2" xfId="5245" xr:uid="{00000000-0005-0000-0000-000037470000}"/>
    <cellStyle name="Normal 2 3 2 3 3 4 2 2 2 2 2" xfId="13391" xr:uid="{00000000-0005-0000-0000-000038470000}"/>
    <cellStyle name="Normal 2 3 2 3 3 4 2 2 2 2 2 2" xfId="29687" xr:uid="{00000000-0005-0000-0000-000039470000}"/>
    <cellStyle name="Normal 2 3 2 3 3 4 2 2 2 2 3" xfId="21541" xr:uid="{00000000-0005-0000-0000-00003A470000}"/>
    <cellStyle name="Normal 2 3 2 3 3 4 2 2 2 3" xfId="8081" xr:uid="{00000000-0005-0000-0000-00003B470000}"/>
    <cellStyle name="Normal 2 3 2 3 3 4 2 2 2 3 2" xfId="16227" xr:uid="{00000000-0005-0000-0000-00003C470000}"/>
    <cellStyle name="Normal 2 3 2 3 3 4 2 2 2 3 2 2" xfId="32523" xr:uid="{00000000-0005-0000-0000-00003D470000}"/>
    <cellStyle name="Normal 2 3 2 3 3 4 2 2 2 3 3" xfId="24377" xr:uid="{00000000-0005-0000-0000-00003E470000}"/>
    <cellStyle name="Normal 2 3 2 3 3 4 2 2 2 4" xfId="10928" xr:uid="{00000000-0005-0000-0000-00003F470000}"/>
    <cellStyle name="Normal 2 3 2 3 3 4 2 2 2 4 2" xfId="27224" xr:uid="{00000000-0005-0000-0000-000040470000}"/>
    <cellStyle name="Normal 2 3 2 3 3 4 2 2 2 5" xfId="19078" xr:uid="{00000000-0005-0000-0000-000041470000}"/>
    <cellStyle name="Normal 2 3 2 3 3 4 2 2 3" xfId="4027" xr:uid="{00000000-0005-0000-0000-000042470000}"/>
    <cellStyle name="Normal 2 3 2 3 3 4 2 2 3 2" xfId="12173" xr:uid="{00000000-0005-0000-0000-000043470000}"/>
    <cellStyle name="Normal 2 3 2 3 3 4 2 2 3 2 2" xfId="28469" xr:uid="{00000000-0005-0000-0000-000044470000}"/>
    <cellStyle name="Normal 2 3 2 3 3 4 2 2 3 3" xfId="20323" xr:uid="{00000000-0005-0000-0000-000045470000}"/>
    <cellStyle name="Normal 2 3 2 3 3 4 2 2 4" xfId="6671" xr:uid="{00000000-0005-0000-0000-000046470000}"/>
    <cellStyle name="Normal 2 3 2 3 3 4 2 2 4 2" xfId="14817" xr:uid="{00000000-0005-0000-0000-000047470000}"/>
    <cellStyle name="Normal 2 3 2 3 3 4 2 2 4 2 2" xfId="31113" xr:uid="{00000000-0005-0000-0000-000048470000}"/>
    <cellStyle name="Normal 2 3 2 3 3 4 2 2 4 3" xfId="22967" xr:uid="{00000000-0005-0000-0000-000049470000}"/>
    <cellStyle name="Normal 2 3 2 3 3 4 2 2 5" xfId="9518" xr:uid="{00000000-0005-0000-0000-00004A470000}"/>
    <cellStyle name="Normal 2 3 2 3 3 4 2 2 5 2" xfId="25814" xr:uid="{00000000-0005-0000-0000-00004B470000}"/>
    <cellStyle name="Normal 2 3 2 3 3 4 2 2 6" xfId="17668" xr:uid="{00000000-0005-0000-0000-00004C470000}"/>
    <cellStyle name="Normal 2 3 2 3 3 4 2 3" xfId="2077" xr:uid="{00000000-0005-0000-0000-00004D470000}"/>
    <cellStyle name="Normal 2 3 2 3 3 4 2 3 2" xfId="4636" xr:uid="{00000000-0005-0000-0000-00004E470000}"/>
    <cellStyle name="Normal 2 3 2 3 3 4 2 3 2 2" xfId="12782" xr:uid="{00000000-0005-0000-0000-00004F470000}"/>
    <cellStyle name="Normal 2 3 2 3 3 4 2 3 2 2 2" xfId="29078" xr:uid="{00000000-0005-0000-0000-000050470000}"/>
    <cellStyle name="Normal 2 3 2 3 3 4 2 3 2 3" xfId="20932" xr:uid="{00000000-0005-0000-0000-000051470000}"/>
    <cellStyle name="Normal 2 3 2 3 3 4 2 3 3" xfId="7376" xr:uid="{00000000-0005-0000-0000-000052470000}"/>
    <cellStyle name="Normal 2 3 2 3 3 4 2 3 3 2" xfId="15522" xr:uid="{00000000-0005-0000-0000-000053470000}"/>
    <cellStyle name="Normal 2 3 2 3 3 4 2 3 3 2 2" xfId="31818" xr:uid="{00000000-0005-0000-0000-000054470000}"/>
    <cellStyle name="Normal 2 3 2 3 3 4 2 3 3 3" xfId="23672" xr:uid="{00000000-0005-0000-0000-000055470000}"/>
    <cellStyle name="Normal 2 3 2 3 3 4 2 3 4" xfId="10223" xr:uid="{00000000-0005-0000-0000-000056470000}"/>
    <cellStyle name="Normal 2 3 2 3 3 4 2 3 4 2" xfId="26519" xr:uid="{00000000-0005-0000-0000-000057470000}"/>
    <cellStyle name="Normal 2 3 2 3 3 4 2 3 5" xfId="18373" xr:uid="{00000000-0005-0000-0000-000058470000}"/>
    <cellStyle name="Normal 2 3 2 3 3 4 2 4" xfId="3418" xr:uid="{00000000-0005-0000-0000-000059470000}"/>
    <cellStyle name="Normal 2 3 2 3 3 4 2 4 2" xfId="11564" xr:uid="{00000000-0005-0000-0000-00005A470000}"/>
    <cellStyle name="Normal 2 3 2 3 3 4 2 4 2 2" xfId="27860" xr:uid="{00000000-0005-0000-0000-00005B470000}"/>
    <cellStyle name="Normal 2 3 2 3 3 4 2 4 3" xfId="19714" xr:uid="{00000000-0005-0000-0000-00005C470000}"/>
    <cellStyle name="Normal 2 3 2 3 3 4 2 5" xfId="5966" xr:uid="{00000000-0005-0000-0000-00005D470000}"/>
    <cellStyle name="Normal 2 3 2 3 3 4 2 5 2" xfId="14112" xr:uid="{00000000-0005-0000-0000-00005E470000}"/>
    <cellStyle name="Normal 2 3 2 3 3 4 2 5 2 2" xfId="30408" xr:uid="{00000000-0005-0000-0000-00005F470000}"/>
    <cellStyle name="Normal 2 3 2 3 3 4 2 5 3" xfId="22262" xr:uid="{00000000-0005-0000-0000-000060470000}"/>
    <cellStyle name="Normal 2 3 2 3 3 4 2 6" xfId="8813" xr:uid="{00000000-0005-0000-0000-000061470000}"/>
    <cellStyle name="Normal 2 3 2 3 3 4 2 6 2" xfId="25109" xr:uid="{00000000-0005-0000-0000-000062470000}"/>
    <cellStyle name="Normal 2 3 2 3 3 4 2 7" xfId="16963" xr:uid="{00000000-0005-0000-0000-000063470000}"/>
    <cellStyle name="Normal 2 3 2 3 3 4 3" xfId="1028" xr:uid="{00000000-0005-0000-0000-000064470000}"/>
    <cellStyle name="Normal 2 3 2 3 3 4 3 2" xfId="2438" xr:uid="{00000000-0005-0000-0000-000065470000}"/>
    <cellStyle name="Normal 2 3 2 3 3 4 3 2 2" xfId="4949" xr:uid="{00000000-0005-0000-0000-000066470000}"/>
    <cellStyle name="Normal 2 3 2 3 3 4 3 2 2 2" xfId="13095" xr:uid="{00000000-0005-0000-0000-000067470000}"/>
    <cellStyle name="Normal 2 3 2 3 3 4 3 2 2 2 2" xfId="29391" xr:uid="{00000000-0005-0000-0000-000068470000}"/>
    <cellStyle name="Normal 2 3 2 3 3 4 3 2 2 3" xfId="21245" xr:uid="{00000000-0005-0000-0000-000069470000}"/>
    <cellStyle name="Normal 2 3 2 3 3 4 3 2 3" xfId="7737" xr:uid="{00000000-0005-0000-0000-00006A470000}"/>
    <cellStyle name="Normal 2 3 2 3 3 4 3 2 3 2" xfId="15883" xr:uid="{00000000-0005-0000-0000-00006B470000}"/>
    <cellStyle name="Normal 2 3 2 3 3 4 3 2 3 2 2" xfId="32179" xr:uid="{00000000-0005-0000-0000-00006C470000}"/>
    <cellStyle name="Normal 2 3 2 3 3 4 3 2 3 3" xfId="24033" xr:uid="{00000000-0005-0000-0000-00006D470000}"/>
    <cellStyle name="Normal 2 3 2 3 3 4 3 2 4" xfId="10584" xr:uid="{00000000-0005-0000-0000-00006E470000}"/>
    <cellStyle name="Normal 2 3 2 3 3 4 3 2 4 2" xfId="26880" xr:uid="{00000000-0005-0000-0000-00006F470000}"/>
    <cellStyle name="Normal 2 3 2 3 3 4 3 2 5" xfId="18734" xr:uid="{00000000-0005-0000-0000-000070470000}"/>
    <cellStyle name="Normal 2 3 2 3 3 4 3 3" xfId="3731" xr:uid="{00000000-0005-0000-0000-000071470000}"/>
    <cellStyle name="Normal 2 3 2 3 3 4 3 3 2" xfId="11877" xr:uid="{00000000-0005-0000-0000-000072470000}"/>
    <cellStyle name="Normal 2 3 2 3 3 4 3 3 2 2" xfId="28173" xr:uid="{00000000-0005-0000-0000-000073470000}"/>
    <cellStyle name="Normal 2 3 2 3 3 4 3 3 3" xfId="20027" xr:uid="{00000000-0005-0000-0000-000074470000}"/>
    <cellStyle name="Normal 2 3 2 3 3 4 3 4" xfId="6327" xr:uid="{00000000-0005-0000-0000-000075470000}"/>
    <cellStyle name="Normal 2 3 2 3 3 4 3 4 2" xfId="14473" xr:uid="{00000000-0005-0000-0000-000076470000}"/>
    <cellStyle name="Normal 2 3 2 3 3 4 3 4 2 2" xfId="30769" xr:uid="{00000000-0005-0000-0000-000077470000}"/>
    <cellStyle name="Normal 2 3 2 3 3 4 3 4 3" xfId="22623" xr:uid="{00000000-0005-0000-0000-000078470000}"/>
    <cellStyle name="Normal 2 3 2 3 3 4 3 5" xfId="9174" xr:uid="{00000000-0005-0000-0000-000079470000}"/>
    <cellStyle name="Normal 2 3 2 3 3 4 3 5 2" xfId="25470" xr:uid="{00000000-0005-0000-0000-00007A470000}"/>
    <cellStyle name="Normal 2 3 2 3 3 4 3 6" xfId="17324" xr:uid="{00000000-0005-0000-0000-00007B470000}"/>
    <cellStyle name="Normal 2 3 2 3 3 4 4" xfId="1733" xr:uid="{00000000-0005-0000-0000-00007C470000}"/>
    <cellStyle name="Normal 2 3 2 3 3 4 4 2" xfId="4340" xr:uid="{00000000-0005-0000-0000-00007D470000}"/>
    <cellStyle name="Normal 2 3 2 3 3 4 4 2 2" xfId="12486" xr:uid="{00000000-0005-0000-0000-00007E470000}"/>
    <cellStyle name="Normal 2 3 2 3 3 4 4 2 2 2" xfId="28782" xr:uid="{00000000-0005-0000-0000-00007F470000}"/>
    <cellStyle name="Normal 2 3 2 3 3 4 4 2 3" xfId="20636" xr:uid="{00000000-0005-0000-0000-000080470000}"/>
    <cellStyle name="Normal 2 3 2 3 3 4 4 3" xfId="7032" xr:uid="{00000000-0005-0000-0000-000081470000}"/>
    <cellStyle name="Normal 2 3 2 3 3 4 4 3 2" xfId="15178" xr:uid="{00000000-0005-0000-0000-000082470000}"/>
    <cellStyle name="Normal 2 3 2 3 3 4 4 3 2 2" xfId="31474" xr:uid="{00000000-0005-0000-0000-000083470000}"/>
    <cellStyle name="Normal 2 3 2 3 3 4 4 3 3" xfId="23328" xr:uid="{00000000-0005-0000-0000-000084470000}"/>
    <cellStyle name="Normal 2 3 2 3 3 4 4 4" xfId="9879" xr:uid="{00000000-0005-0000-0000-000085470000}"/>
    <cellStyle name="Normal 2 3 2 3 3 4 4 4 2" xfId="26175" xr:uid="{00000000-0005-0000-0000-000086470000}"/>
    <cellStyle name="Normal 2 3 2 3 3 4 4 5" xfId="18029" xr:uid="{00000000-0005-0000-0000-000087470000}"/>
    <cellStyle name="Normal 2 3 2 3 3 4 5" xfId="3122" xr:uid="{00000000-0005-0000-0000-000088470000}"/>
    <cellStyle name="Normal 2 3 2 3 3 4 5 2" xfId="11268" xr:uid="{00000000-0005-0000-0000-000089470000}"/>
    <cellStyle name="Normal 2 3 2 3 3 4 5 2 2" xfId="27564" xr:uid="{00000000-0005-0000-0000-00008A470000}"/>
    <cellStyle name="Normal 2 3 2 3 3 4 5 3" xfId="19418" xr:uid="{00000000-0005-0000-0000-00008B470000}"/>
    <cellStyle name="Normal 2 3 2 3 3 4 6" xfId="5622" xr:uid="{00000000-0005-0000-0000-00008C470000}"/>
    <cellStyle name="Normal 2 3 2 3 3 4 6 2" xfId="13768" xr:uid="{00000000-0005-0000-0000-00008D470000}"/>
    <cellStyle name="Normal 2 3 2 3 3 4 6 2 2" xfId="30064" xr:uid="{00000000-0005-0000-0000-00008E470000}"/>
    <cellStyle name="Normal 2 3 2 3 3 4 6 3" xfId="21918" xr:uid="{00000000-0005-0000-0000-00008F470000}"/>
    <cellStyle name="Normal 2 3 2 3 3 4 7" xfId="8469" xr:uid="{00000000-0005-0000-0000-000090470000}"/>
    <cellStyle name="Normal 2 3 2 3 3 4 7 2" xfId="24765" xr:uid="{00000000-0005-0000-0000-000091470000}"/>
    <cellStyle name="Normal 2 3 2 3 3 4 8" xfId="16619" xr:uid="{00000000-0005-0000-0000-000092470000}"/>
    <cellStyle name="Normal 2 3 2 3 3 5" xfId="412" xr:uid="{00000000-0005-0000-0000-000093470000}"/>
    <cellStyle name="Normal 2 3 2 3 3 5 2" xfId="1118" xr:uid="{00000000-0005-0000-0000-000094470000}"/>
    <cellStyle name="Normal 2 3 2 3 3 5 2 2" xfId="2528" xr:uid="{00000000-0005-0000-0000-000095470000}"/>
    <cellStyle name="Normal 2 3 2 3 3 5 2 2 2" xfId="5023" xr:uid="{00000000-0005-0000-0000-000096470000}"/>
    <cellStyle name="Normal 2 3 2 3 3 5 2 2 2 2" xfId="13169" xr:uid="{00000000-0005-0000-0000-000097470000}"/>
    <cellStyle name="Normal 2 3 2 3 3 5 2 2 2 2 2" xfId="29465" xr:uid="{00000000-0005-0000-0000-000098470000}"/>
    <cellStyle name="Normal 2 3 2 3 3 5 2 2 2 3" xfId="21319" xr:uid="{00000000-0005-0000-0000-000099470000}"/>
    <cellStyle name="Normal 2 3 2 3 3 5 2 2 3" xfId="7827" xr:uid="{00000000-0005-0000-0000-00009A470000}"/>
    <cellStyle name="Normal 2 3 2 3 3 5 2 2 3 2" xfId="15973" xr:uid="{00000000-0005-0000-0000-00009B470000}"/>
    <cellStyle name="Normal 2 3 2 3 3 5 2 2 3 2 2" xfId="32269" xr:uid="{00000000-0005-0000-0000-00009C470000}"/>
    <cellStyle name="Normal 2 3 2 3 3 5 2 2 3 3" xfId="24123" xr:uid="{00000000-0005-0000-0000-00009D470000}"/>
    <cellStyle name="Normal 2 3 2 3 3 5 2 2 4" xfId="10674" xr:uid="{00000000-0005-0000-0000-00009E470000}"/>
    <cellStyle name="Normal 2 3 2 3 3 5 2 2 4 2" xfId="26970" xr:uid="{00000000-0005-0000-0000-00009F470000}"/>
    <cellStyle name="Normal 2 3 2 3 3 5 2 2 5" xfId="18824" xr:uid="{00000000-0005-0000-0000-0000A0470000}"/>
    <cellStyle name="Normal 2 3 2 3 3 5 2 3" xfId="3805" xr:uid="{00000000-0005-0000-0000-0000A1470000}"/>
    <cellStyle name="Normal 2 3 2 3 3 5 2 3 2" xfId="11951" xr:uid="{00000000-0005-0000-0000-0000A2470000}"/>
    <cellStyle name="Normal 2 3 2 3 3 5 2 3 2 2" xfId="28247" xr:uid="{00000000-0005-0000-0000-0000A3470000}"/>
    <cellStyle name="Normal 2 3 2 3 3 5 2 3 3" xfId="20101" xr:uid="{00000000-0005-0000-0000-0000A4470000}"/>
    <cellStyle name="Normal 2 3 2 3 3 5 2 4" xfId="6417" xr:uid="{00000000-0005-0000-0000-0000A5470000}"/>
    <cellStyle name="Normal 2 3 2 3 3 5 2 4 2" xfId="14563" xr:uid="{00000000-0005-0000-0000-0000A6470000}"/>
    <cellStyle name="Normal 2 3 2 3 3 5 2 4 2 2" xfId="30859" xr:uid="{00000000-0005-0000-0000-0000A7470000}"/>
    <cellStyle name="Normal 2 3 2 3 3 5 2 4 3" xfId="22713" xr:uid="{00000000-0005-0000-0000-0000A8470000}"/>
    <cellStyle name="Normal 2 3 2 3 3 5 2 5" xfId="9264" xr:uid="{00000000-0005-0000-0000-0000A9470000}"/>
    <cellStyle name="Normal 2 3 2 3 3 5 2 5 2" xfId="25560" xr:uid="{00000000-0005-0000-0000-0000AA470000}"/>
    <cellStyle name="Normal 2 3 2 3 3 5 2 6" xfId="17414" xr:uid="{00000000-0005-0000-0000-0000AB470000}"/>
    <cellStyle name="Normal 2 3 2 3 3 5 3" xfId="1823" xr:uid="{00000000-0005-0000-0000-0000AC470000}"/>
    <cellStyle name="Normal 2 3 2 3 3 5 3 2" xfId="4414" xr:uid="{00000000-0005-0000-0000-0000AD470000}"/>
    <cellStyle name="Normal 2 3 2 3 3 5 3 2 2" xfId="12560" xr:uid="{00000000-0005-0000-0000-0000AE470000}"/>
    <cellStyle name="Normal 2 3 2 3 3 5 3 2 2 2" xfId="28856" xr:uid="{00000000-0005-0000-0000-0000AF470000}"/>
    <cellStyle name="Normal 2 3 2 3 3 5 3 2 3" xfId="20710" xr:uid="{00000000-0005-0000-0000-0000B0470000}"/>
    <cellStyle name="Normal 2 3 2 3 3 5 3 3" xfId="7122" xr:uid="{00000000-0005-0000-0000-0000B1470000}"/>
    <cellStyle name="Normal 2 3 2 3 3 5 3 3 2" xfId="15268" xr:uid="{00000000-0005-0000-0000-0000B2470000}"/>
    <cellStyle name="Normal 2 3 2 3 3 5 3 3 2 2" xfId="31564" xr:uid="{00000000-0005-0000-0000-0000B3470000}"/>
    <cellStyle name="Normal 2 3 2 3 3 5 3 3 3" xfId="23418" xr:uid="{00000000-0005-0000-0000-0000B4470000}"/>
    <cellStyle name="Normal 2 3 2 3 3 5 3 4" xfId="9969" xr:uid="{00000000-0005-0000-0000-0000B5470000}"/>
    <cellStyle name="Normal 2 3 2 3 3 5 3 4 2" xfId="26265" xr:uid="{00000000-0005-0000-0000-0000B6470000}"/>
    <cellStyle name="Normal 2 3 2 3 3 5 3 5" xfId="18119" xr:uid="{00000000-0005-0000-0000-0000B7470000}"/>
    <cellStyle name="Normal 2 3 2 3 3 5 4" xfId="3196" xr:uid="{00000000-0005-0000-0000-0000B8470000}"/>
    <cellStyle name="Normal 2 3 2 3 3 5 4 2" xfId="11342" xr:uid="{00000000-0005-0000-0000-0000B9470000}"/>
    <cellStyle name="Normal 2 3 2 3 3 5 4 2 2" xfId="27638" xr:uid="{00000000-0005-0000-0000-0000BA470000}"/>
    <cellStyle name="Normal 2 3 2 3 3 5 4 3" xfId="19492" xr:uid="{00000000-0005-0000-0000-0000BB470000}"/>
    <cellStyle name="Normal 2 3 2 3 3 5 5" xfId="5712" xr:uid="{00000000-0005-0000-0000-0000BC470000}"/>
    <cellStyle name="Normal 2 3 2 3 3 5 5 2" xfId="13858" xr:uid="{00000000-0005-0000-0000-0000BD470000}"/>
    <cellStyle name="Normal 2 3 2 3 3 5 5 2 2" xfId="30154" xr:uid="{00000000-0005-0000-0000-0000BE470000}"/>
    <cellStyle name="Normal 2 3 2 3 3 5 5 3" xfId="22008" xr:uid="{00000000-0005-0000-0000-0000BF470000}"/>
    <cellStyle name="Normal 2 3 2 3 3 5 6" xfId="8559" xr:uid="{00000000-0005-0000-0000-0000C0470000}"/>
    <cellStyle name="Normal 2 3 2 3 3 5 6 2" xfId="24855" xr:uid="{00000000-0005-0000-0000-0000C1470000}"/>
    <cellStyle name="Normal 2 3 2 3 3 5 7" xfId="16709" xr:uid="{00000000-0005-0000-0000-0000C2470000}"/>
    <cellStyle name="Normal 2 3 2 3 3 6" xfId="774" xr:uid="{00000000-0005-0000-0000-0000C3470000}"/>
    <cellStyle name="Normal 2 3 2 3 3 6 2" xfId="2184" xr:uid="{00000000-0005-0000-0000-0000C4470000}"/>
    <cellStyle name="Normal 2 3 2 3 3 6 2 2" xfId="4727" xr:uid="{00000000-0005-0000-0000-0000C5470000}"/>
    <cellStyle name="Normal 2 3 2 3 3 6 2 2 2" xfId="12873" xr:uid="{00000000-0005-0000-0000-0000C6470000}"/>
    <cellStyle name="Normal 2 3 2 3 3 6 2 2 2 2" xfId="29169" xr:uid="{00000000-0005-0000-0000-0000C7470000}"/>
    <cellStyle name="Normal 2 3 2 3 3 6 2 2 3" xfId="21023" xr:uid="{00000000-0005-0000-0000-0000C8470000}"/>
    <cellStyle name="Normal 2 3 2 3 3 6 2 3" xfId="7483" xr:uid="{00000000-0005-0000-0000-0000C9470000}"/>
    <cellStyle name="Normal 2 3 2 3 3 6 2 3 2" xfId="15629" xr:uid="{00000000-0005-0000-0000-0000CA470000}"/>
    <cellStyle name="Normal 2 3 2 3 3 6 2 3 2 2" xfId="31925" xr:uid="{00000000-0005-0000-0000-0000CB470000}"/>
    <cellStyle name="Normal 2 3 2 3 3 6 2 3 3" xfId="23779" xr:uid="{00000000-0005-0000-0000-0000CC470000}"/>
    <cellStyle name="Normal 2 3 2 3 3 6 2 4" xfId="10330" xr:uid="{00000000-0005-0000-0000-0000CD470000}"/>
    <cellStyle name="Normal 2 3 2 3 3 6 2 4 2" xfId="26626" xr:uid="{00000000-0005-0000-0000-0000CE470000}"/>
    <cellStyle name="Normal 2 3 2 3 3 6 2 5" xfId="18480" xr:uid="{00000000-0005-0000-0000-0000CF470000}"/>
    <cellStyle name="Normal 2 3 2 3 3 6 3" xfId="3509" xr:uid="{00000000-0005-0000-0000-0000D0470000}"/>
    <cellStyle name="Normal 2 3 2 3 3 6 3 2" xfId="11655" xr:uid="{00000000-0005-0000-0000-0000D1470000}"/>
    <cellStyle name="Normal 2 3 2 3 3 6 3 2 2" xfId="27951" xr:uid="{00000000-0005-0000-0000-0000D2470000}"/>
    <cellStyle name="Normal 2 3 2 3 3 6 3 3" xfId="19805" xr:uid="{00000000-0005-0000-0000-0000D3470000}"/>
    <cellStyle name="Normal 2 3 2 3 3 6 4" xfId="6073" xr:uid="{00000000-0005-0000-0000-0000D4470000}"/>
    <cellStyle name="Normal 2 3 2 3 3 6 4 2" xfId="14219" xr:uid="{00000000-0005-0000-0000-0000D5470000}"/>
    <cellStyle name="Normal 2 3 2 3 3 6 4 2 2" xfId="30515" xr:uid="{00000000-0005-0000-0000-0000D6470000}"/>
    <cellStyle name="Normal 2 3 2 3 3 6 4 3" xfId="22369" xr:uid="{00000000-0005-0000-0000-0000D7470000}"/>
    <cellStyle name="Normal 2 3 2 3 3 6 5" xfId="8920" xr:uid="{00000000-0005-0000-0000-0000D8470000}"/>
    <cellStyle name="Normal 2 3 2 3 3 6 5 2" xfId="25216" xr:uid="{00000000-0005-0000-0000-0000D9470000}"/>
    <cellStyle name="Normal 2 3 2 3 3 6 6" xfId="17070" xr:uid="{00000000-0005-0000-0000-0000DA470000}"/>
    <cellStyle name="Normal 2 3 2 3 3 7" xfId="1479" xr:uid="{00000000-0005-0000-0000-0000DB470000}"/>
    <cellStyle name="Normal 2 3 2 3 3 7 2" xfId="4118" xr:uid="{00000000-0005-0000-0000-0000DC470000}"/>
    <cellStyle name="Normal 2 3 2 3 3 7 2 2" xfId="12264" xr:uid="{00000000-0005-0000-0000-0000DD470000}"/>
    <cellStyle name="Normal 2 3 2 3 3 7 2 2 2" xfId="28560" xr:uid="{00000000-0005-0000-0000-0000DE470000}"/>
    <cellStyle name="Normal 2 3 2 3 3 7 2 3" xfId="20414" xr:uid="{00000000-0005-0000-0000-0000DF470000}"/>
    <cellStyle name="Normal 2 3 2 3 3 7 3" xfId="6778" xr:uid="{00000000-0005-0000-0000-0000E0470000}"/>
    <cellStyle name="Normal 2 3 2 3 3 7 3 2" xfId="14924" xr:uid="{00000000-0005-0000-0000-0000E1470000}"/>
    <cellStyle name="Normal 2 3 2 3 3 7 3 2 2" xfId="31220" xr:uid="{00000000-0005-0000-0000-0000E2470000}"/>
    <cellStyle name="Normal 2 3 2 3 3 7 3 3" xfId="23074" xr:uid="{00000000-0005-0000-0000-0000E3470000}"/>
    <cellStyle name="Normal 2 3 2 3 3 7 4" xfId="9625" xr:uid="{00000000-0005-0000-0000-0000E4470000}"/>
    <cellStyle name="Normal 2 3 2 3 3 7 4 2" xfId="25921" xr:uid="{00000000-0005-0000-0000-0000E5470000}"/>
    <cellStyle name="Normal 2 3 2 3 3 7 5" xfId="17775" xr:uid="{00000000-0005-0000-0000-0000E6470000}"/>
    <cellStyle name="Normal 2 3 2 3 3 8" xfId="2900" xr:uid="{00000000-0005-0000-0000-0000E7470000}"/>
    <cellStyle name="Normal 2 3 2 3 3 8 2" xfId="11046" xr:uid="{00000000-0005-0000-0000-0000E8470000}"/>
    <cellStyle name="Normal 2 3 2 3 3 8 2 2" xfId="27342" xr:uid="{00000000-0005-0000-0000-0000E9470000}"/>
    <cellStyle name="Normal 2 3 2 3 3 8 3" xfId="19196" xr:uid="{00000000-0005-0000-0000-0000EA470000}"/>
    <cellStyle name="Normal 2 3 2 3 3 9" xfId="5368" xr:uid="{00000000-0005-0000-0000-0000EB470000}"/>
    <cellStyle name="Normal 2 3 2 3 3 9 2" xfId="13514" xr:uid="{00000000-0005-0000-0000-0000EC470000}"/>
    <cellStyle name="Normal 2 3 2 3 3 9 2 2" xfId="29810" xr:uid="{00000000-0005-0000-0000-0000ED470000}"/>
    <cellStyle name="Normal 2 3 2 3 3 9 3" xfId="21664" xr:uid="{00000000-0005-0000-0000-0000EE470000}"/>
    <cellStyle name="Normal 2 3 2 3 4" xfId="114" xr:uid="{00000000-0005-0000-0000-0000EF470000}"/>
    <cellStyle name="Normal 2 3 2 3 4 2" xfId="458" xr:uid="{00000000-0005-0000-0000-0000F0470000}"/>
    <cellStyle name="Normal 2 3 2 3 4 2 2" xfId="1164" xr:uid="{00000000-0005-0000-0000-0000F1470000}"/>
    <cellStyle name="Normal 2 3 2 3 4 2 2 2" xfId="2574" xr:uid="{00000000-0005-0000-0000-0000F2470000}"/>
    <cellStyle name="Normal 2 3 2 3 4 2 2 2 2" xfId="5061" xr:uid="{00000000-0005-0000-0000-0000F3470000}"/>
    <cellStyle name="Normal 2 3 2 3 4 2 2 2 2 2" xfId="13207" xr:uid="{00000000-0005-0000-0000-0000F4470000}"/>
    <cellStyle name="Normal 2 3 2 3 4 2 2 2 2 2 2" xfId="29503" xr:uid="{00000000-0005-0000-0000-0000F5470000}"/>
    <cellStyle name="Normal 2 3 2 3 4 2 2 2 2 3" xfId="21357" xr:uid="{00000000-0005-0000-0000-0000F6470000}"/>
    <cellStyle name="Normal 2 3 2 3 4 2 2 2 3" xfId="7873" xr:uid="{00000000-0005-0000-0000-0000F7470000}"/>
    <cellStyle name="Normal 2 3 2 3 4 2 2 2 3 2" xfId="16019" xr:uid="{00000000-0005-0000-0000-0000F8470000}"/>
    <cellStyle name="Normal 2 3 2 3 4 2 2 2 3 2 2" xfId="32315" xr:uid="{00000000-0005-0000-0000-0000F9470000}"/>
    <cellStyle name="Normal 2 3 2 3 4 2 2 2 3 3" xfId="24169" xr:uid="{00000000-0005-0000-0000-0000FA470000}"/>
    <cellStyle name="Normal 2 3 2 3 4 2 2 2 4" xfId="10720" xr:uid="{00000000-0005-0000-0000-0000FB470000}"/>
    <cellStyle name="Normal 2 3 2 3 4 2 2 2 4 2" xfId="27016" xr:uid="{00000000-0005-0000-0000-0000FC470000}"/>
    <cellStyle name="Normal 2 3 2 3 4 2 2 2 5" xfId="18870" xr:uid="{00000000-0005-0000-0000-0000FD470000}"/>
    <cellStyle name="Normal 2 3 2 3 4 2 2 3" xfId="3843" xr:uid="{00000000-0005-0000-0000-0000FE470000}"/>
    <cellStyle name="Normal 2 3 2 3 4 2 2 3 2" xfId="11989" xr:uid="{00000000-0005-0000-0000-0000FF470000}"/>
    <cellStyle name="Normal 2 3 2 3 4 2 2 3 2 2" xfId="28285" xr:uid="{00000000-0005-0000-0000-000000480000}"/>
    <cellStyle name="Normal 2 3 2 3 4 2 2 3 3" xfId="20139" xr:uid="{00000000-0005-0000-0000-000001480000}"/>
    <cellStyle name="Normal 2 3 2 3 4 2 2 4" xfId="6463" xr:uid="{00000000-0005-0000-0000-000002480000}"/>
    <cellStyle name="Normal 2 3 2 3 4 2 2 4 2" xfId="14609" xr:uid="{00000000-0005-0000-0000-000003480000}"/>
    <cellStyle name="Normal 2 3 2 3 4 2 2 4 2 2" xfId="30905" xr:uid="{00000000-0005-0000-0000-000004480000}"/>
    <cellStyle name="Normal 2 3 2 3 4 2 2 4 3" xfId="22759" xr:uid="{00000000-0005-0000-0000-000005480000}"/>
    <cellStyle name="Normal 2 3 2 3 4 2 2 5" xfId="9310" xr:uid="{00000000-0005-0000-0000-000006480000}"/>
    <cellStyle name="Normal 2 3 2 3 4 2 2 5 2" xfId="25606" xr:uid="{00000000-0005-0000-0000-000007480000}"/>
    <cellStyle name="Normal 2 3 2 3 4 2 2 6" xfId="17460" xr:uid="{00000000-0005-0000-0000-000008480000}"/>
    <cellStyle name="Normal 2 3 2 3 4 2 3" xfId="1869" xr:uid="{00000000-0005-0000-0000-000009480000}"/>
    <cellStyle name="Normal 2 3 2 3 4 2 3 2" xfId="4452" xr:uid="{00000000-0005-0000-0000-00000A480000}"/>
    <cellStyle name="Normal 2 3 2 3 4 2 3 2 2" xfId="12598" xr:uid="{00000000-0005-0000-0000-00000B480000}"/>
    <cellStyle name="Normal 2 3 2 3 4 2 3 2 2 2" xfId="28894" xr:uid="{00000000-0005-0000-0000-00000C480000}"/>
    <cellStyle name="Normal 2 3 2 3 4 2 3 2 3" xfId="20748" xr:uid="{00000000-0005-0000-0000-00000D480000}"/>
    <cellStyle name="Normal 2 3 2 3 4 2 3 3" xfId="7168" xr:uid="{00000000-0005-0000-0000-00000E480000}"/>
    <cellStyle name="Normal 2 3 2 3 4 2 3 3 2" xfId="15314" xr:uid="{00000000-0005-0000-0000-00000F480000}"/>
    <cellStyle name="Normal 2 3 2 3 4 2 3 3 2 2" xfId="31610" xr:uid="{00000000-0005-0000-0000-000010480000}"/>
    <cellStyle name="Normal 2 3 2 3 4 2 3 3 3" xfId="23464" xr:uid="{00000000-0005-0000-0000-000011480000}"/>
    <cellStyle name="Normal 2 3 2 3 4 2 3 4" xfId="10015" xr:uid="{00000000-0005-0000-0000-000012480000}"/>
    <cellStyle name="Normal 2 3 2 3 4 2 3 4 2" xfId="26311" xr:uid="{00000000-0005-0000-0000-000013480000}"/>
    <cellStyle name="Normal 2 3 2 3 4 2 3 5" xfId="18165" xr:uid="{00000000-0005-0000-0000-000014480000}"/>
    <cellStyle name="Normal 2 3 2 3 4 2 4" xfId="3234" xr:uid="{00000000-0005-0000-0000-000015480000}"/>
    <cellStyle name="Normal 2 3 2 3 4 2 4 2" xfId="11380" xr:uid="{00000000-0005-0000-0000-000016480000}"/>
    <cellStyle name="Normal 2 3 2 3 4 2 4 2 2" xfId="27676" xr:uid="{00000000-0005-0000-0000-000017480000}"/>
    <cellStyle name="Normal 2 3 2 3 4 2 4 3" xfId="19530" xr:uid="{00000000-0005-0000-0000-000018480000}"/>
    <cellStyle name="Normal 2 3 2 3 4 2 5" xfId="5758" xr:uid="{00000000-0005-0000-0000-000019480000}"/>
    <cellStyle name="Normal 2 3 2 3 4 2 5 2" xfId="13904" xr:uid="{00000000-0005-0000-0000-00001A480000}"/>
    <cellStyle name="Normal 2 3 2 3 4 2 5 2 2" xfId="30200" xr:uid="{00000000-0005-0000-0000-00001B480000}"/>
    <cellStyle name="Normal 2 3 2 3 4 2 5 3" xfId="22054" xr:uid="{00000000-0005-0000-0000-00001C480000}"/>
    <cellStyle name="Normal 2 3 2 3 4 2 6" xfId="8605" xr:uid="{00000000-0005-0000-0000-00001D480000}"/>
    <cellStyle name="Normal 2 3 2 3 4 2 6 2" xfId="24901" xr:uid="{00000000-0005-0000-0000-00001E480000}"/>
    <cellStyle name="Normal 2 3 2 3 4 2 7" xfId="16755" xr:uid="{00000000-0005-0000-0000-00001F480000}"/>
    <cellStyle name="Normal 2 3 2 3 4 3" xfId="820" xr:uid="{00000000-0005-0000-0000-000020480000}"/>
    <cellStyle name="Normal 2 3 2 3 4 3 2" xfId="2230" xr:uid="{00000000-0005-0000-0000-000021480000}"/>
    <cellStyle name="Normal 2 3 2 3 4 3 2 2" xfId="4765" xr:uid="{00000000-0005-0000-0000-000022480000}"/>
    <cellStyle name="Normal 2 3 2 3 4 3 2 2 2" xfId="12911" xr:uid="{00000000-0005-0000-0000-000023480000}"/>
    <cellStyle name="Normal 2 3 2 3 4 3 2 2 2 2" xfId="29207" xr:uid="{00000000-0005-0000-0000-000024480000}"/>
    <cellStyle name="Normal 2 3 2 3 4 3 2 2 3" xfId="21061" xr:uid="{00000000-0005-0000-0000-000025480000}"/>
    <cellStyle name="Normal 2 3 2 3 4 3 2 3" xfId="7529" xr:uid="{00000000-0005-0000-0000-000026480000}"/>
    <cellStyle name="Normal 2 3 2 3 4 3 2 3 2" xfId="15675" xr:uid="{00000000-0005-0000-0000-000027480000}"/>
    <cellStyle name="Normal 2 3 2 3 4 3 2 3 2 2" xfId="31971" xr:uid="{00000000-0005-0000-0000-000028480000}"/>
    <cellStyle name="Normal 2 3 2 3 4 3 2 3 3" xfId="23825" xr:uid="{00000000-0005-0000-0000-000029480000}"/>
    <cellStyle name="Normal 2 3 2 3 4 3 2 4" xfId="10376" xr:uid="{00000000-0005-0000-0000-00002A480000}"/>
    <cellStyle name="Normal 2 3 2 3 4 3 2 4 2" xfId="26672" xr:uid="{00000000-0005-0000-0000-00002B480000}"/>
    <cellStyle name="Normal 2 3 2 3 4 3 2 5" xfId="18526" xr:uid="{00000000-0005-0000-0000-00002C480000}"/>
    <cellStyle name="Normal 2 3 2 3 4 3 3" xfId="3547" xr:uid="{00000000-0005-0000-0000-00002D480000}"/>
    <cellStyle name="Normal 2 3 2 3 4 3 3 2" xfId="11693" xr:uid="{00000000-0005-0000-0000-00002E480000}"/>
    <cellStyle name="Normal 2 3 2 3 4 3 3 2 2" xfId="27989" xr:uid="{00000000-0005-0000-0000-00002F480000}"/>
    <cellStyle name="Normal 2 3 2 3 4 3 3 3" xfId="19843" xr:uid="{00000000-0005-0000-0000-000030480000}"/>
    <cellStyle name="Normal 2 3 2 3 4 3 4" xfId="6119" xr:uid="{00000000-0005-0000-0000-000031480000}"/>
    <cellStyle name="Normal 2 3 2 3 4 3 4 2" xfId="14265" xr:uid="{00000000-0005-0000-0000-000032480000}"/>
    <cellStyle name="Normal 2 3 2 3 4 3 4 2 2" xfId="30561" xr:uid="{00000000-0005-0000-0000-000033480000}"/>
    <cellStyle name="Normal 2 3 2 3 4 3 4 3" xfId="22415" xr:uid="{00000000-0005-0000-0000-000034480000}"/>
    <cellStyle name="Normal 2 3 2 3 4 3 5" xfId="8966" xr:uid="{00000000-0005-0000-0000-000035480000}"/>
    <cellStyle name="Normal 2 3 2 3 4 3 5 2" xfId="25262" xr:uid="{00000000-0005-0000-0000-000036480000}"/>
    <cellStyle name="Normal 2 3 2 3 4 3 6" xfId="17116" xr:uid="{00000000-0005-0000-0000-000037480000}"/>
    <cellStyle name="Normal 2 3 2 3 4 4" xfId="1525" xr:uid="{00000000-0005-0000-0000-000038480000}"/>
    <cellStyle name="Normal 2 3 2 3 4 4 2" xfId="4156" xr:uid="{00000000-0005-0000-0000-000039480000}"/>
    <cellStyle name="Normal 2 3 2 3 4 4 2 2" xfId="12302" xr:uid="{00000000-0005-0000-0000-00003A480000}"/>
    <cellStyle name="Normal 2 3 2 3 4 4 2 2 2" xfId="28598" xr:uid="{00000000-0005-0000-0000-00003B480000}"/>
    <cellStyle name="Normal 2 3 2 3 4 4 2 3" xfId="20452" xr:uid="{00000000-0005-0000-0000-00003C480000}"/>
    <cellStyle name="Normal 2 3 2 3 4 4 3" xfId="6824" xr:uid="{00000000-0005-0000-0000-00003D480000}"/>
    <cellStyle name="Normal 2 3 2 3 4 4 3 2" xfId="14970" xr:uid="{00000000-0005-0000-0000-00003E480000}"/>
    <cellStyle name="Normal 2 3 2 3 4 4 3 2 2" xfId="31266" xr:uid="{00000000-0005-0000-0000-00003F480000}"/>
    <cellStyle name="Normal 2 3 2 3 4 4 3 3" xfId="23120" xr:uid="{00000000-0005-0000-0000-000040480000}"/>
    <cellStyle name="Normal 2 3 2 3 4 4 4" xfId="9671" xr:uid="{00000000-0005-0000-0000-000041480000}"/>
    <cellStyle name="Normal 2 3 2 3 4 4 4 2" xfId="25967" xr:uid="{00000000-0005-0000-0000-000042480000}"/>
    <cellStyle name="Normal 2 3 2 3 4 4 5" xfId="17821" xr:uid="{00000000-0005-0000-0000-000043480000}"/>
    <cellStyle name="Normal 2 3 2 3 4 5" xfId="2938" xr:uid="{00000000-0005-0000-0000-000044480000}"/>
    <cellStyle name="Normal 2 3 2 3 4 5 2" xfId="11084" xr:uid="{00000000-0005-0000-0000-000045480000}"/>
    <cellStyle name="Normal 2 3 2 3 4 5 2 2" xfId="27380" xr:uid="{00000000-0005-0000-0000-000046480000}"/>
    <cellStyle name="Normal 2 3 2 3 4 5 3" xfId="19234" xr:uid="{00000000-0005-0000-0000-000047480000}"/>
    <cellStyle name="Normal 2 3 2 3 4 6" xfId="5414" xr:uid="{00000000-0005-0000-0000-000048480000}"/>
    <cellStyle name="Normal 2 3 2 3 4 6 2" xfId="13560" xr:uid="{00000000-0005-0000-0000-000049480000}"/>
    <cellStyle name="Normal 2 3 2 3 4 6 2 2" xfId="29856" xr:uid="{00000000-0005-0000-0000-00004A480000}"/>
    <cellStyle name="Normal 2 3 2 3 4 6 3" xfId="21710" xr:uid="{00000000-0005-0000-0000-00004B480000}"/>
    <cellStyle name="Normal 2 3 2 3 4 7" xfId="8261" xr:uid="{00000000-0005-0000-0000-00004C480000}"/>
    <cellStyle name="Normal 2 3 2 3 4 7 2" xfId="24557" xr:uid="{00000000-0005-0000-0000-00004D480000}"/>
    <cellStyle name="Normal 2 3 2 3 4 8" xfId="16411" xr:uid="{00000000-0005-0000-0000-00004E480000}"/>
    <cellStyle name="Normal 2 3 2 3 5" xfId="201" xr:uid="{00000000-0005-0000-0000-00004F480000}"/>
    <cellStyle name="Normal 2 3 2 3 5 2" xfId="545" xr:uid="{00000000-0005-0000-0000-000050480000}"/>
    <cellStyle name="Normal 2 3 2 3 5 2 2" xfId="1251" xr:uid="{00000000-0005-0000-0000-000051480000}"/>
    <cellStyle name="Normal 2 3 2 3 5 2 2 2" xfId="2661" xr:uid="{00000000-0005-0000-0000-000052480000}"/>
    <cellStyle name="Normal 2 3 2 3 5 2 2 2 2" xfId="5135" xr:uid="{00000000-0005-0000-0000-000053480000}"/>
    <cellStyle name="Normal 2 3 2 3 5 2 2 2 2 2" xfId="13281" xr:uid="{00000000-0005-0000-0000-000054480000}"/>
    <cellStyle name="Normal 2 3 2 3 5 2 2 2 2 2 2" xfId="29577" xr:uid="{00000000-0005-0000-0000-000055480000}"/>
    <cellStyle name="Normal 2 3 2 3 5 2 2 2 2 3" xfId="21431" xr:uid="{00000000-0005-0000-0000-000056480000}"/>
    <cellStyle name="Normal 2 3 2 3 5 2 2 2 3" xfId="7960" xr:uid="{00000000-0005-0000-0000-000057480000}"/>
    <cellStyle name="Normal 2 3 2 3 5 2 2 2 3 2" xfId="16106" xr:uid="{00000000-0005-0000-0000-000058480000}"/>
    <cellStyle name="Normal 2 3 2 3 5 2 2 2 3 2 2" xfId="32402" xr:uid="{00000000-0005-0000-0000-000059480000}"/>
    <cellStyle name="Normal 2 3 2 3 5 2 2 2 3 3" xfId="24256" xr:uid="{00000000-0005-0000-0000-00005A480000}"/>
    <cellStyle name="Normal 2 3 2 3 5 2 2 2 4" xfId="10807" xr:uid="{00000000-0005-0000-0000-00005B480000}"/>
    <cellStyle name="Normal 2 3 2 3 5 2 2 2 4 2" xfId="27103" xr:uid="{00000000-0005-0000-0000-00005C480000}"/>
    <cellStyle name="Normal 2 3 2 3 5 2 2 2 5" xfId="18957" xr:uid="{00000000-0005-0000-0000-00005D480000}"/>
    <cellStyle name="Normal 2 3 2 3 5 2 2 3" xfId="3917" xr:uid="{00000000-0005-0000-0000-00005E480000}"/>
    <cellStyle name="Normal 2 3 2 3 5 2 2 3 2" xfId="12063" xr:uid="{00000000-0005-0000-0000-00005F480000}"/>
    <cellStyle name="Normal 2 3 2 3 5 2 2 3 2 2" xfId="28359" xr:uid="{00000000-0005-0000-0000-000060480000}"/>
    <cellStyle name="Normal 2 3 2 3 5 2 2 3 3" xfId="20213" xr:uid="{00000000-0005-0000-0000-000061480000}"/>
    <cellStyle name="Normal 2 3 2 3 5 2 2 4" xfId="6550" xr:uid="{00000000-0005-0000-0000-000062480000}"/>
    <cellStyle name="Normal 2 3 2 3 5 2 2 4 2" xfId="14696" xr:uid="{00000000-0005-0000-0000-000063480000}"/>
    <cellStyle name="Normal 2 3 2 3 5 2 2 4 2 2" xfId="30992" xr:uid="{00000000-0005-0000-0000-000064480000}"/>
    <cellStyle name="Normal 2 3 2 3 5 2 2 4 3" xfId="22846" xr:uid="{00000000-0005-0000-0000-000065480000}"/>
    <cellStyle name="Normal 2 3 2 3 5 2 2 5" xfId="9397" xr:uid="{00000000-0005-0000-0000-000066480000}"/>
    <cellStyle name="Normal 2 3 2 3 5 2 2 5 2" xfId="25693" xr:uid="{00000000-0005-0000-0000-000067480000}"/>
    <cellStyle name="Normal 2 3 2 3 5 2 2 6" xfId="17547" xr:uid="{00000000-0005-0000-0000-000068480000}"/>
    <cellStyle name="Normal 2 3 2 3 5 2 3" xfId="1956" xr:uid="{00000000-0005-0000-0000-000069480000}"/>
    <cellStyle name="Normal 2 3 2 3 5 2 3 2" xfId="4526" xr:uid="{00000000-0005-0000-0000-00006A480000}"/>
    <cellStyle name="Normal 2 3 2 3 5 2 3 2 2" xfId="12672" xr:uid="{00000000-0005-0000-0000-00006B480000}"/>
    <cellStyle name="Normal 2 3 2 3 5 2 3 2 2 2" xfId="28968" xr:uid="{00000000-0005-0000-0000-00006C480000}"/>
    <cellStyle name="Normal 2 3 2 3 5 2 3 2 3" xfId="20822" xr:uid="{00000000-0005-0000-0000-00006D480000}"/>
    <cellStyle name="Normal 2 3 2 3 5 2 3 3" xfId="7255" xr:uid="{00000000-0005-0000-0000-00006E480000}"/>
    <cellStyle name="Normal 2 3 2 3 5 2 3 3 2" xfId="15401" xr:uid="{00000000-0005-0000-0000-00006F480000}"/>
    <cellStyle name="Normal 2 3 2 3 5 2 3 3 2 2" xfId="31697" xr:uid="{00000000-0005-0000-0000-000070480000}"/>
    <cellStyle name="Normal 2 3 2 3 5 2 3 3 3" xfId="23551" xr:uid="{00000000-0005-0000-0000-000071480000}"/>
    <cellStyle name="Normal 2 3 2 3 5 2 3 4" xfId="10102" xr:uid="{00000000-0005-0000-0000-000072480000}"/>
    <cellStyle name="Normal 2 3 2 3 5 2 3 4 2" xfId="26398" xr:uid="{00000000-0005-0000-0000-000073480000}"/>
    <cellStyle name="Normal 2 3 2 3 5 2 3 5" xfId="18252" xr:uid="{00000000-0005-0000-0000-000074480000}"/>
    <cellStyle name="Normal 2 3 2 3 5 2 4" xfId="3308" xr:uid="{00000000-0005-0000-0000-000075480000}"/>
    <cellStyle name="Normal 2 3 2 3 5 2 4 2" xfId="11454" xr:uid="{00000000-0005-0000-0000-000076480000}"/>
    <cellStyle name="Normal 2 3 2 3 5 2 4 2 2" xfId="27750" xr:uid="{00000000-0005-0000-0000-000077480000}"/>
    <cellStyle name="Normal 2 3 2 3 5 2 4 3" xfId="19604" xr:uid="{00000000-0005-0000-0000-000078480000}"/>
    <cellStyle name="Normal 2 3 2 3 5 2 5" xfId="5845" xr:uid="{00000000-0005-0000-0000-000079480000}"/>
    <cellStyle name="Normal 2 3 2 3 5 2 5 2" xfId="13991" xr:uid="{00000000-0005-0000-0000-00007A480000}"/>
    <cellStyle name="Normal 2 3 2 3 5 2 5 2 2" xfId="30287" xr:uid="{00000000-0005-0000-0000-00007B480000}"/>
    <cellStyle name="Normal 2 3 2 3 5 2 5 3" xfId="22141" xr:uid="{00000000-0005-0000-0000-00007C480000}"/>
    <cellStyle name="Normal 2 3 2 3 5 2 6" xfId="8692" xr:uid="{00000000-0005-0000-0000-00007D480000}"/>
    <cellStyle name="Normal 2 3 2 3 5 2 6 2" xfId="24988" xr:uid="{00000000-0005-0000-0000-00007E480000}"/>
    <cellStyle name="Normal 2 3 2 3 5 2 7" xfId="16842" xr:uid="{00000000-0005-0000-0000-00007F480000}"/>
    <cellStyle name="Normal 2 3 2 3 5 3" xfId="907" xr:uid="{00000000-0005-0000-0000-000080480000}"/>
    <cellStyle name="Normal 2 3 2 3 5 3 2" xfId="2317" xr:uid="{00000000-0005-0000-0000-000081480000}"/>
    <cellStyle name="Normal 2 3 2 3 5 3 2 2" xfId="4839" xr:uid="{00000000-0005-0000-0000-000082480000}"/>
    <cellStyle name="Normal 2 3 2 3 5 3 2 2 2" xfId="12985" xr:uid="{00000000-0005-0000-0000-000083480000}"/>
    <cellStyle name="Normal 2 3 2 3 5 3 2 2 2 2" xfId="29281" xr:uid="{00000000-0005-0000-0000-000084480000}"/>
    <cellStyle name="Normal 2 3 2 3 5 3 2 2 3" xfId="21135" xr:uid="{00000000-0005-0000-0000-000085480000}"/>
    <cellStyle name="Normal 2 3 2 3 5 3 2 3" xfId="7616" xr:uid="{00000000-0005-0000-0000-000086480000}"/>
    <cellStyle name="Normal 2 3 2 3 5 3 2 3 2" xfId="15762" xr:uid="{00000000-0005-0000-0000-000087480000}"/>
    <cellStyle name="Normal 2 3 2 3 5 3 2 3 2 2" xfId="32058" xr:uid="{00000000-0005-0000-0000-000088480000}"/>
    <cellStyle name="Normal 2 3 2 3 5 3 2 3 3" xfId="23912" xr:uid="{00000000-0005-0000-0000-000089480000}"/>
    <cellStyle name="Normal 2 3 2 3 5 3 2 4" xfId="10463" xr:uid="{00000000-0005-0000-0000-00008A480000}"/>
    <cellStyle name="Normal 2 3 2 3 5 3 2 4 2" xfId="26759" xr:uid="{00000000-0005-0000-0000-00008B480000}"/>
    <cellStyle name="Normal 2 3 2 3 5 3 2 5" xfId="18613" xr:uid="{00000000-0005-0000-0000-00008C480000}"/>
    <cellStyle name="Normal 2 3 2 3 5 3 3" xfId="3621" xr:uid="{00000000-0005-0000-0000-00008D480000}"/>
    <cellStyle name="Normal 2 3 2 3 5 3 3 2" xfId="11767" xr:uid="{00000000-0005-0000-0000-00008E480000}"/>
    <cellStyle name="Normal 2 3 2 3 5 3 3 2 2" xfId="28063" xr:uid="{00000000-0005-0000-0000-00008F480000}"/>
    <cellStyle name="Normal 2 3 2 3 5 3 3 3" xfId="19917" xr:uid="{00000000-0005-0000-0000-000090480000}"/>
    <cellStyle name="Normal 2 3 2 3 5 3 4" xfId="6206" xr:uid="{00000000-0005-0000-0000-000091480000}"/>
    <cellStyle name="Normal 2 3 2 3 5 3 4 2" xfId="14352" xr:uid="{00000000-0005-0000-0000-000092480000}"/>
    <cellStyle name="Normal 2 3 2 3 5 3 4 2 2" xfId="30648" xr:uid="{00000000-0005-0000-0000-000093480000}"/>
    <cellStyle name="Normal 2 3 2 3 5 3 4 3" xfId="22502" xr:uid="{00000000-0005-0000-0000-000094480000}"/>
    <cellStyle name="Normal 2 3 2 3 5 3 5" xfId="9053" xr:uid="{00000000-0005-0000-0000-000095480000}"/>
    <cellStyle name="Normal 2 3 2 3 5 3 5 2" xfId="25349" xr:uid="{00000000-0005-0000-0000-000096480000}"/>
    <cellStyle name="Normal 2 3 2 3 5 3 6" xfId="17203" xr:uid="{00000000-0005-0000-0000-000097480000}"/>
    <cellStyle name="Normal 2 3 2 3 5 4" xfId="1612" xr:uid="{00000000-0005-0000-0000-000098480000}"/>
    <cellStyle name="Normal 2 3 2 3 5 4 2" xfId="4230" xr:uid="{00000000-0005-0000-0000-000099480000}"/>
    <cellStyle name="Normal 2 3 2 3 5 4 2 2" xfId="12376" xr:uid="{00000000-0005-0000-0000-00009A480000}"/>
    <cellStyle name="Normal 2 3 2 3 5 4 2 2 2" xfId="28672" xr:uid="{00000000-0005-0000-0000-00009B480000}"/>
    <cellStyle name="Normal 2 3 2 3 5 4 2 3" xfId="20526" xr:uid="{00000000-0005-0000-0000-00009C480000}"/>
    <cellStyle name="Normal 2 3 2 3 5 4 3" xfId="6911" xr:uid="{00000000-0005-0000-0000-00009D480000}"/>
    <cellStyle name="Normal 2 3 2 3 5 4 3 2" xfId="15057" xr:uid="{00000000-0005-0000-0000-00009E480000}"/>
    <cellStyle name="Normal 2 3 2 3 5 4 3 2 2" xfId="31353" xr:uid="{00000000-0005-0000-0000-00009F480000}"/>
    <cellStyle name="Normal 2 3 2 3 5 4 3 3" xfId="23207" xr:uid="{00000000-0005-0000-0000-0000A0480000}"/>
    <cellStyle name="Normal 2 3 2 3 5 4 4" xfId="9758" xr:uid="{00000000-0005-0000-0000-0000A1480000}"/>
    <cellStyle name="Normal 2 3 2 3 5 4 4 2" xfId="26054" xr:uid="{00000000-0005-0000-0000-0000A2480000}"/>
    <cellStyle name="Normal 2 3 2 3 5 4 5" xfId="17908" xr:uid="{00000000-0005-0000-0000-0000A3480000}"/>
    <cellStyle name="Normal 2 3 2 3 5 5" xfId="3012" xr:uid="{00000000-0005-0000-0000-0000A4480000}"/>
    <cellStyle name="Normal 2 3 2 3 5 5 2" xfId="11158" xr:uid="{00000000-0005-0000-0000-0000A5480000}"/>
    <cellStyle name="Normal 2 3 2 3 5 5 2 2" xfId="27454" xr:uid="{00000000-0005-0000-0000-0000A6480000}"/>
    <cellStyle name="Normal 2 3 2 3 5 5 3" xfId="19308" xr:uid="{00000000-0005-0000-0000-0000A7480000}"/>
    <cellStyle name="Normal 2 3 2 3 5 6" xfId="5501" xr:uid="{00000000-0005-0000-0000-0000A8480000}"/>
    <cellStyle name="Normal 2 3 2 3 5 6 2" xfId="13647" xr:uid="{00000000-0005-0000-0000-0000A9480000}"/>
    <cellStyle name="Normal 2 3 2 3 5 6 2 2" xfId="29943" xr:uid="{00000000-0005-0000-0000-0000AA480000}"/>
    <cellStyle name="Normal 2 3 2 3 5 6 3" xfId="21797" xr:uid="{00000000-0005-0000-0000-0000AB480000}"/>
    <cellStyle name="Normal 2 3 2 3 5 7" xfId="8348" xr:uid="{00000000-0005-0000-0000-0000AC480000}"/>
    <cellStyle name="Normal 2 3 2 3 5 7 2" xfId="24644" xr:uid="{00000000-0005-0000-0000-0000AD480000}"/>
    <cellStyle name="Normal 2 3 2 3 5 8" xfId="16498" xr:uid="{00000000-0005-0000-0000-0000AE480000}"/>
    <cellStyle name="Normal 2 3 2 3 6" xfId="278" xr:uid="{00000000-0005-0000-0000-0000AF480000}"/>
    <cellStyle name="Normal 2 3 2 3 6 2" xfId="622" xr:uid="{00000000-0005-0000-0000-0000B0480000}"/>
    <cellStyle name="Normal 2 3 2 3 6 2 2" xfId="1328" xr:uid="{00000000-0005-0000-0000-0000B1480000}"/>
    <cellStyle name="Normal 2 3 2 3 6 2 2 2" xfId="2738" xr:uid="{00000000-0005-0000-0000-0000B2480000}"/>
    <cellStyle name="Normal 2 3 2 3 6 2 2 2 2" xfId="5209" xr:uid="{00000000-0005-0000-0000-0000B3480000}"/>
    <cellStyle name="Normal 2 3 2 3 6 2 2 2 2 2" xfId="13355" xr:uid="{00000000-0005-0000-0000-0000B4480000}"/>
    <cellStyle name="Normal 2 3 2 3 6 2 2 2 2 2 2" xfId="29651" xr:uid="{00000000-0005-0000-0000-0000B5480000}"/>
    <cellStyle name="Normal 2 3 2 3 6 2 2 2 2 3" xfId="21505" xr:uid="{00000000-0005-0000-0000-0000B6480000}"/>
    <cellStyle name="Normal 2 3 2 3 6 2 2 2 3" xfId="8037" xr:uid="{00000000-0005-0000-0000-0000B7480000}"/>
    <cellStyle name="Normal 2 3 2 3 6 2 2 2 3 2" xfId="16183" xr:uid="{00000000-0005-0000-0000-0000B8480000}"/>
    <cellStyle name="Normal 2 3 2 3 6 2 2 2 3 2 2" xfId="32479" xr:uid="{00000000-0005-0000-0000-0000B9480000}"/>
    <cellStyle name="Normal 2 3 2 3 6 2 2 2 3 3" xfId="24333" xr:uid="{00000000-0005-0000-0000-0000BA480000}"/>
    <cellStyle name="Normal 2 3 2 3 6 2 2 2 4" xfId="10884" xr:uid="{00000000-0005-0000-0000-0000BB480000}"/>
    <cellStyle name="Normal 2 3 2 3 6 2 2 2 4 2" xfId="27180" xr:uid="{00000000-0005-0000-0000-0000BC480000}"/>
    <cellStyle name="Normal 2 3 2 3 6 2 2 2 5" xfId="19034" xr:uid="{00000000-0005-0000-0000-0000BD480000}"/>
    <cellStyle name="Normal 2 3 2 3 6 2 2 3" xfId="3991" xr:uid="{00000000-0005-0000-0000-0000BE480000}"/>
    <cellStyle name="Normal 2 3 2 3 6 2 2 3 2" xfId="12137" xr:uid="{00000000-0005-0000-0000-0000BF480000}"/>
    <cellStyle name="Normal 2 3 2 3 6 2 2 3 2 2" xfId="28433" xr:uid="{00000000-0005-0000-0000-0000C0480000}"/>
    <cellStyle name="Normal 2 3 2 3 6 2 2 3 3" xfId="20287" xr:uid="{00000000-0005-0000-0000-0000C1480000}"/>
    <cellStyle name="Normal 2 3 2 3 6 2 2 4" xfId="6627" xr:uid="{00000000-0005-0000-0000-0000C2480000}"/>
    <cellStyle name="Normal 2 3 2 3 6 2 2 4 2" xfId="14773" xr:uid="{00000000-0005-0000-0000-0000C3480000}"/>
    <cellStyle name="Normal 2 3 2 3 6 2 2 4 2 2" xfId="31069" xr:uid="{00000000-0005-0000-0000-0000C4480000}"/>
    <cellStyle name="Normal 2 3 2 3 6 2 2 4 3" xfId="22923" xr:uid="{00000000-0005-0000-0000-0000C5480000}"/>
    <cellStyle name="Normal 2 3 2 3 6 2 2 5" xfId="9474" xr:uid="{00000000-0005-0000-0000-0000C6480000}"/>
    <cellStyle name="Normal 2 3 2 3 6 2 2 5 2" xfId="25770" xr:uid="{00000000-0005-0000-0000-0000C7480000}"/>
    <cellStyle name="Normal 2 3 2 3 6 2 2 6" xfId="17624" xr:uid="{00000000-0005-0000-0000-0000C8480000}"/>
    <cellStyle name="Normal 2 3 2 3 6 2 3" xfId="2033" xr:uid="{00000000-0005-0000-0000-0000C9480000}"/>
    <cellStyle name="Normal 2 3 2 3 6 2 3 2" xfId="4600" xr:uid="{00000000-0005-0000-0000-0000CA480000}"/>
    <cellStyle name="Normal 2 3 2 3 6 2 3 2 2" xfId="12746" xr:uid="{00000000-0005-0000-0000-0000CB480000}"/>
    <cellStyle name="Normal 2 3 2 3 6 2 3 2 2 2" xfId="29042" xr:uid="{00000000-0005-0000-0000-0000CC480000}"/>
    <cellStyle name="Normal 2 3 2 3 6 2 3 2 3" xfId="20896" xr:uid="{00000000-0005-0000-0000-0000CD480000}"/>
    <cellStyle name="Normal 2 3 2 3 6 2 3 3" xfId="7332" xr:uid="{00000000-0005-0000-0000-0000CE480000}"/>
    <cellStyle name="Normal 2 3 2 3 6 2 3 3 2" xfId="15478" xr:uid="{00000000-0005-0000-0000-0000CF480000}"/>
    <cellStyle name="Normal 2 3 2 3 6 2 3 3 2 2" xfId="31774" xr:uid="{00000000-0005-0000-0000-0000D0480000}"/>
    <cellStyle name="Normal 2 3 2 3 6 2 3 3 3" xfId="23628" xr:uid="{00000000-0005-0000-0000-0000D1480000}"/>
    <cellStyle name="Normal 2 3 2 3 6 2 3 4" xfId="10179" xr:uid="{00000000-0005-0000-0000-0000D2480000}"/>
    <cellStyle name="Normal 2 3 2 3 6 2 3 4 2" xfId="26475" xr:uid="{00000000-0005-0000-0000-0000D3480000}"/>
    <cellStyle name="Normal 2 3 2 3 6 2 3 5" xfId="18329" xr:uid="{00000000-0005-0000-0000-0000D4480000}"/>
    <cellStyle name="Normal 2 3 2 3 6 2 4" xfId="3382" xr:uid="{00000000-0005-0000-0000-0000D5480000}"/>
    <cellStyle name="Normal 2 3 2 3 6 2 4 2" xfId="11528" xr:uid="{00000000-0005-0000-0000-0000D6480000}"/>
    <cellStyle name="Normal 2 3 2 3 6 2 4 2 2" xfId="27824" xr:uid="{00000000-0005-0000-0000-0000D7480000}"/>
    <cellStyle name="Normal 2 3 2 3 6 2 4 3" xfId="19678" xr:uid="{00000000-0005-0000-0000-0000D8480000}"/>
    <cellStyle name="Normal 2 3 2 3 6 2 5" xfId="5922" xr:uid="{00000000-0005-0000-0000-0000D9480000}"/>
    <cellStyle name="Normal 2 3 2 3 6 2 5 2" xfId="14068" xr:uid="{00000000-0005-0000-0000-0000DA480000}"/>
    <cellStyle name="Normal 2 3 2 3 6 2 5 2 2" xfId="30364" xr:uid="{00000000-0005-0000-0000-0000DB480000}"/>
    <cellStyle name="Normal 2 3 2 3 6 2 5 3" xfId="22218" xr:uid="{00000000-0005-0000-0000-0000DC480000}"/>
    <cellStyle name="Normal 2 3 2 3 6 2 6" xfId="8769" xr:uid="{00000000-0005-0000-0000-0000DD480000}"/>
    <cellStyle name="Normal 2 3 2 3 6 2 6 2" xfId="25065" xr:uid="{00000000-0005-0000-0000-0000DE480000}"/>
    <cellStyle name="Normal 2 3 2 3 6 2 7" xfId="16919" xr:uid="{00000000-0005-0000-0000-0000DF480000}"/>
    <cellStyle name="Normal 2 3 2 3 6 3" xfId="984" xr:uid="{00000000-0005-0000-0000-0000E0480000}"/>
    <cellStyle name="Normal 2 3 2 3 6 3 2" xfId="2394" xr:uid="{00000000-0005-0000-0000-0000E1480000}"/>
    <cellStyle name="Normal 2 3 2 3 6 3 2 2" xfId="4913" xr:uid="{00000000-0005-0000-0000-0000E2480000}"/>
    <cellStyle name="Normal 2 3 2 3 6 3 2 2 2" xfId="13059" xr:uid="{00000000-0005-0000-0000-0000E3480000}"/>
    <cellStyle name="Normal 2 3 2 3 6 3 2 2 2 2" xfId="29355" xr:uid="{00000000-0005-0000-0000-0000E4480000}"/>
    <cellStyle name="Normal 2 3 2 3 6 3 2 2 3" xfId="21209" xr:uid="{00000000-0005-0000-0000-0000E5480000}"/>
    <cellStyle name="Normal 2 3 2 3 6 3 2 3" xfId="7693" xr:uid="{00000000-0005-0000-0000-0000E6480000}"/>
    <cellStyle name="Normal 2 3 2 3 6 3 2 3 2" xfId="15839" xr:uid="{00000000-0005-0000-0000-0000E7480000}"/>
    <cellStyle name="Normal 2 3 2 3 6 3 2 3 2 2" xfId="32135" xr:uid="{00000000-0005-0000-0000-0000E8480000}"/>
    <cellStyle name="Normal 2 3 2 3 6 3 2 3 3" xfId="23989" xr:uid="{00000000-0005-0000-0000-0000E9480000}"/>
    <cellStyle name="Normal 2 3 2 3 6 3 2 4" xfId="10540" xr:uid="{00000000-0005-0000-0000-0000EA480000}"/>
    <cellStyle name="Normal 2 3 2 3 6 3 2 4 2" xfId="26836" xr:uid="{00000000-0005-0000-0000-0000EB480000}"/>
    <cellStyle name="Normal 2 3 2 3 6 3 2 5" xfId="18690" xr:uid="{00000000-0005-0000-0000-0000EC480000}"/>
    <cellStyle name="Normal 2 3 2 3 6 3 3" xfId="3695" xr:uid="{00000000-0005-0000-0000-0000ED480000}"/>
    <cellStyle name="Normal 2 3 2 3 6 3 3 2" xfId="11841" xr:uid="{00000000-0005-0000-0000-0000EE480000}"/>
    <cellStyle name="Normal 2 3 2 3 6 3 3 2 2" xfId="28137" xr:uid="{00000000-0005-0000-0000-0000EF480000}"/>
    <cellStyle name="Normal 2 3 2 3 6 3 3 3" xfId="19991" xr:uid="{00000000-0005-0000-0000-0000F0480000}"/>
    <cellStyle name="Normal 2 3 2 3 6 3 4" xfId="6283" xr:uid="{00000000-0005-0000-0000-0000F1480000}"/>
    <cellStyle name="Normal 2 3 2 3 6 3 4 2" xfId="14429" xr:uid="{00000000-0005-0000-0000-0000F2480000}"/>
    <cellStyle name="Normal 2 3 2 3 6 3 4 2 2" xfId="30725" xr:uid="{00000000-0005-0000-0000-0000F3480000}"/>
    <cellStyle name="Normal 2 3 2 3 6 3 4 3" xfId="22579" xr:uid="{00000000-0005-0000-0000-0000F4480000}"/>
    <cellStyle name="Normal 2 3 2 3 6 3 5" xfId="9130" xr:uid="{00000000-0005-0000-0000-0000F5480000}"/>
    <cellStyle name="Normal 2 3 2 3 6 3 5 2" xfId="25426" xr:uid="{00000000-0005-0000-0000-0000F6480000}"/>
    <cellStyle name="Normal 2 3 2 3 6 3 6" xfId="17280" xr:uid="{00000000-0005-0000-0000-0000F7480000}"/>
    <cellStyle name="Normal 2 3 2 3 6 4" xfId="1689" xr:uid="{00000000-0005-0000-0000-0000F8480000}"/>
    <cellStyle name="Normal 2 3 2 3 6 4 2" xfId="4304" xr:uid="{00000000-0005-0000-0000-0000F9480000}"/>
    <cellStyle name="Normal 2 3 2 3 6 4 2 2" xfId="12450" xr:uid="{00000000-0005-0000-0000-0000FA480000}"/>
    <cellStyle name="Normal 2 3 2 3 6 4 2 2 2" xfId="28746" xr:uid="{00000000-0005-0000-0000-0000FB480000}"/>
    <cellStyle name="Normal 2 3 2 3 6 4 2 3" xfId="20600" xr:uid="{00000000-0005-0000-0000-0000FC480000}"/>
    <cellStyle name="Normal 2 3 2 3 6 4 3" xfId="6988" xr:uid="{00000000-0005-0000-0000-0000FD480000}"/>
    <cellStyle name="Normal 2 3 2 3 6 4 3 2" xfId="15134" xr:uid="{00000000-0005-0000-0000-0000FE480000}"/>
    <cellStyle name="Normal 2 3 2 3 6 4 3 2 2" xfId="31430" xr:uid="{00000000-0005-0000-0000-0000FF480000}"/>
    <cellStyle name="Normal 2 3 2 3 6 4 3 3" xfId="23284" xr:uid="{00000000-0005-0000-0000-000000490000}"/>
    <cellStyle name="Normal 2 3 2 3 6 4 4" xfId="9835" xr:uid="{00000000-0005-0000-0000-000001490000}"/>
    <cellStyle name="Normal 2 3 2 3 6 4 4 2" xfId="26131" xr:uid="{00000000-0005-0000-0000-000002490000}"/>
    <cellStyle name="Normal 2 3 2 3 6 4 5" xfId="17985" xr:uid="{00000000-0005-0000-0000-000003490000}"/>
    <cellStyle name="Normal 2 3 2 3 6 5" xfId="3086" xr:uid="{00000000-0005-0000-0000-000004490000}"/>
    <cellStyle name="Normal 2 3 2 3 6 5 2" xfId="11232" xr:uid="{00000000-0005-0000-0000-000005490000}"/>
    <cellStyle name="Normal 2 3 2 3 6 5 2 2" xfId="27528" xr:uid="{00000000-0005-0000-0000-000006490000}"/>
    <cellStyle name="Normal 2 3 2 3 6 5 3" xfId="19382" xr:uid="{00000000-0005-0000-0000-000007490000}"/>
    <cellStyle name="Normal 2 3 2 3 6 6" xfId="5578" xr:uid="{00000000-0005-0000-0000-000008490000}"/>
    <cellStyle name="Normal 2 3 2 3 6 6 2" xfId="13724" xr:uid="{00000000-0005-0000-0000-000009490000}"/>
    <cellStyle name="Normal 2 3 2 3 6 6 2 2" xfId="30020" xr:uid="{00000000-0005-0000-0000-00000A490000}"/>
    <cellStyle name="Normal 2 3 2 3 6 6 3" xfId="21874" xr:uid="{00000000-0005-0000-0000-00000B490000}"/>
    <cellStyle name="Normal 2 3 2 3 6 7" xfId="8425" xr:uid="{00000000-0005-0000-0000-00000C490000}"/>
    <cellStyle name="Normal 2 3 2 3 6 7 2" xfId="24721" xr:uid="{00000000-0005-0000-0000-00000D490000}"/>
    <cellStyle name="Normal 2 3 2 3 6 8" xfId="16575" xr:uid="{00000000-0005-0000-0000-00000E490000}"/>
    <cellStyle name="Normal 2 3 2 3 7" xfId="368" xr:uid="{00000000-0005-0000-0000-00000F490000}"/>
    <cellStyle name="Normal 2 3 2 3 7 2" xfId="1074" xr:uid="{00000000-0005-0000-0000-000010490000}"/>
    <cellStyle name="Normal 2 3 2 3 7 2 2" xfId="2484" xr:uid="{00000000-0005-0000-0000-000011490000}"/>
    <cellStyle name="Normal 2 3 2 3 7 2 2 2" xfId="4987" xr:uid="{00000000-0005-0000-0000-000012490000}"/>
    <cellStyle name="Normal 2 3 2 3 7 2 2 2 2" xfId="13133" xr:uid="{00000000-0005-0000-0000-000013490000}"/>
    <cellStyle name="Normal 2 3 2 3 7 2 2 2 2 2" xfId="29429" xr:uid="{00000000-0005-0000-0000-000014490000}"/>
    <cellStyle name="Normal 2 3 2 3 7 2 2 2 3" xfId="21283" xr:uid="{00000000-0005-0000-0000-000015490000}"/>
    <cellStyle name="Normal 2 3 2 3 7 2 2 3" xfId="7783" xr:uid="{00000000-0005-0000-0000-000016490000}"/>
    <cellStyle name="Normal 2 3 2 3 7 2 2 3 2" xfId="15929" xr:uid="{00000000-0005-0000-0000-000017490000}"/>
    <cellStyle name="Normal 2 3 2 3 7 2 2 3 2 2" xfId="32225" xr:uid="{00000000-0005-0000-0000-000018490000}"/>
    <cellStyle name="Normal 2 3 2 3 7 2 2 3 3" xfId="24079" xr:uid="{00000000-0005-0000-0000-000019490000}"/>
    <cellStyle name="Normal 2 3 2 3 7 2 2 4" xfId="10630" xr:uid="{00000000-0005-0000-0000-00001A490000}"/>
    <cellStyle name="Normal 2 3 2 3 7 2 2 4 2" xfId="26926" xr:uid="{00000000-0005-0000-0000-00001B490000}"/>
    <cellStyle name="Normal 2 3 2 3 7 2 2 5" xfId="18780" xr:uid="{00000000-0005-0000-0000-00001C490000}"/>
    <cellStyle name="Normal 2 3 2 3 7 2 3" xfId="3769" xr:uid="{00000000-0005-0000-0000-00001D490000}"/>
    <cellStyle name="Normal 2 3 2 3 7 2 3 2" xfId="11915" xr:uid="{00000000-0005-0000-0000-00001E490000}"/>
    <cellStyle name="Normal 2 3 2 3 7 2 3 2 2" xfId="28211" xr:uid="{00000000-0005-0000-0000-00001F490000}"/>
    <cellStyle name="Normal 2 3 2 3 7 2 3 3" xfId="20065" xr:uid="{00000000-0005-0000-0000-000020490000}"/>
    <cellStyle name="Normal 2 3 2 3 7 2 4" xfId="6373" xr:uid="{00000000-0005-0000-0000-000021490000}"/>
    <cellStyle name="Normal 2 3 2 3 7 2 4 2" xfId="14519" xr:uid="{00000000-0005-0000-0000-000022490000}"/>
    <cellStyle name="Normal 2 3 2 3 7 2 4 2 2" xfId="30815" xr:uid="{00000000-0005-0000-0000-000023490000}"/>
    <cellStyle name="Normal 2 3 2 3 7 2 4 3" xfId="22669" xr:uid="{00000000-0005-0000-0000-000024490000}"/>
    <cellStyle name="Normal 2 3 2 3 7 2 5" xfId="9220" xr:uid="{00000000-0005-0000-0000-000025490000}"/>
    <cellStyle name="Normal 2 3 2 3 7 2 5 2" xfId="25516" xr:uid="{00000000-0005-0000-0000-000026490000}"/>
    <cellStyle name="Normal 2 3 2 3 7 2 6" xfId="17370" xr:uid="{00000000-0005-0000-0000-000027490000}"/>
    <cellStyle name="Normal 2 3 2 3 7 3" xfId="1779" xr:uid="{00000000-0005-0000-0000-000028490000}"/>
    <cellStyle name="Normal 2 3 2 3 7 3 2" xfId="4378" xr:uid="{00000000-0005-0000-0000-000029490000}"/>
    <cellStyle name="Normal 2 3 2 3 7 3 2 2" xfId="12524" xr:uid="{00000000-0005-0000-0000-00002A490000}"/>
    <cellStyle name="Normal 2 3 2 3 7 3 2 2 2" xfId="28820" xr:uid="{00000000-0005-0000-0000-00002B490000}"/>
    <cellStyle name="Normal 2 3 2 3 7 3 2 3" xfId="20674" xr:uid="{00000000-0005-0000-0000-00002C490000}"/>
    <cellStyle name="Normal 2 3 2 3 7 3 3" xfId="7078" xr:uid="{00000000-0005-0000-0000-00002D490000}"/>
    <cellStyle name="Normal 2 3 2 3 7 3 3 2" xfId="15224" xr:uid="{00000000-0005-0000-0000-00002E490000}"/>
    <cellStyle name="Normal 2 3 2 3 7 3 3 2 2" xfId="31520" xr:uid="{00000000-0005-0000-0000-00002F490000}"/>
    <cellStyle name="Normal 2 3 2 3 7 3 3 3" xfId="23374" xr:uid="{00000000-0005-0000-0000-000030490000}"/>
    <cellStyle name="Normal 2 3 2 3 7 3 4" xfId="9925" xr:uid="{00000000-0005-0000-0000-000031490000}"/>
    <cellStyle name="Normal 2 3 2 3 7 3 4 2" xfId="26221" xr:uid="{00000000-0005-0000-0000-000032490000}"/>
    <cellStyle name="Normal 2 3 2 3 7 3 5" xfId="18075" xr:uid="{00000000-0005-0000-0000-000033490000}"/>
    <cellStyle name="Normal 2 3 2 3 7 4" xfId="3160" xr:uid="{00000000-0005-0000-0000-000034490000}"/>
    <cellStyle name="Normal 2 3 2 3 7 4 2" xfId="11306" xr:uid="{00000000-0005-0000-0000-000035490000}"/>
    <cellStyle name="Normal 2 3 2 3 7 4 2 2" xfId="27602" xr:uid="{00000000-0005-0000-0000-000036490000}"/>
    <cellStyle name="Normal 2 3 2 3 7 4 3" xfId="19456" xr:uid="{00000000-0005-0000-0000-000037490000}"/>
    <cellStyle name="Normal 2 3 2 3 7 5" xfId="5668" xr:uid="{00000000-0005-0000-0000-000038490000}"/>
    <cellStyle name="Normal 2 3 2 3 7 5 2" xfId="13814" xr:uid="{00000000-0005-0000-0000-000039490000}"/>
    <cellStyle name="Normal 2 3 2 3 7 5 2 2" xfId="30110" xr:uid="{00000000-0005-0000-0000-00003A490000}"/>
    <cellStyle name="Normal 2 3 2 3 7 5 3" xfId="21964" xr:uid="{00000000-0005-0000-0000-00003B490000}"/>
    <cellStyle name="Normal 2 3 2 3 7 6" xfId="8515" xr:uid="{00000000-0005-0000-0000-00003C490000}"/>
    <cellStyle name="Normal 2 3 2 3 7 6 2" xfId="24811" xr:uid="{00000000-0005-0000-0000-00003D490000}"/>
    <cellStyle name="Normal 2 3 2 3 7 7" xfId="16665" xr:uid="{00000000-0005-0000-0000-00003E490000}"/>
    <cellStyle name="Normal 2 3 2 3 8" xfId="730" xr:uid="{00000000-0005-0000-0000-00003F490000}"/>
    <cellStyle name="Normal 2 3 2 3 8 2" xfId="2140" xr:uid="{00000000-0005-0000-0000-000040490000}"/>
    <cellStyle name="Normal 2 3 2 3 8 2 2" xfId="4691" xr:uid="{00000000-0005-0000-0000-000041490000}"/>
    <cellStyle name="Normal 2 3 2 3 8 2 2 2" xfId="12837" xr:uid="{00000000-0005-0000-0000-000042490000}"/>
    <cellStyle name="Normal 2 3 2 3 8 2 2 2 2" xfId="29133" xr:uid="{00000000-0005-0000-0000-000043490000}"/>
    <cellStyle name="Normal 2 3 2 3 8 2 2 3" xfId="20987" xr:uid="{00000000-0005-0000-0000-000044490000}"/>
    <cellStyle name="Normal 2 3 2 3 8 2 3" xfId="7439" xr:uid="{00000000-0005-0000-0000-000045490000}"/>
    <cellStyle name="Normal 2 3 2 3 8 2 3 2" xfId="15585" xr:uid="{00000000-0005-0000-0000-000046490000}"/>
    <cellStyle name="Normal 2 3 2 3 8 2 3 2 2" xfId="31881" xr:uid="{00000000-0005-0000-0000-000047490000}"/>
    <cellStyle name="Normal 2 3 2 3 8 2 3 3" xfId="23735" xr:uid="{00000000-0005-0000-0000-000048490000}"/>
    <cellStyle name="Normal 2 3 2 3 8 2 4" xfId="10286" xr:uid="{00000000-0005-0000-0000-000049490000}"/>
    <cellStyle name="Normal 2 3 2 3 8 2 4 2" xfId="26582" xr:uid="{00000000-0005-0000-0000-00004A490000}"/>
    <cellStyle name="Normal 2 3 2 3 8 2 5" xfId="18436" xr:uid="{00000000-0005-0000-0000-00004B490000}"/>
    <cellStyle name="Normal 2 3 2 3 8 3" xfId="3473" xr:uid="{00000000-0005-0000-0000-00004C490000}"/>
    <cellStyle name="Normal 2 3 2 3 8 3 2" xfId="11619" xr:uid="{00000000-0005-0000-0000-00004D490000}"/>
    <cellStyle name="Normal 2 3 2 3 8 3 2 2" xfId="27915" xr:uid="{00000000-0005-0000-0000-00004E490000}"/>
    <cellStyle name="Normal 2 3 2 3 8 3 3" xfId="19769" xr:uid="{00000000-0005-0000-0000-00004F490000}"/>
    <cellStyle name="Normal 2 3 2 3 8 4" xfId="6029" xr:uid="{00000000-0005-0000-0000-000050490000}"/>
    <cellStyle name="Normal 2 3 2 3 8 4 2" xfId="14175" xr:uid="{00000000-0005-0000-0000-000051490000}"/>
    <cellStyle name="Normal 2 3 2 3 8 4 2 2" xfId="30471" xr:uid="{00000000-0005-0000-0000-000052490000}"/>
    <cellStyle name="Normal 2 3 2 3 8 4 3" xfId="22325" xr:uid="{00000000-0005-0000-0000-000053490000}"/>
    <cellStyle name="Normal 2 3 2 3 8 5" xfId="8876" xr:uid="{00000000-0005-0000-0000-000054490000}"/>
    <cellStyle name="Normal 2 3 2 3 8 5 2" xfId="25172" xr:uid="{00000000-0005-0000-0000-000055490000}"/>
    <cellStyle name="Normal 2 3 2 3 8 6" xfId="17026" xr:uid="{00000000-0005-0000-0000-000056490000}"/>
    <cellStyle name="Normal 2 3 2 3 9" xfId="1435" xr:uid="{00000000-0005-0000-0000-000057490000}"/>
    <cellStyle name="Normal 2 3 2 3 9 2" xfId="4082" xr:uid="{00000000-0005-0000-0000-000058490000}"/>
    <cellStyle name="Normal 2 3 2 3 9 2 2" xfId="12228" xr:uid="{00000000-0005-0000-0000-000059490000}"/>
    <cellStyle name="Normal 2 3 2 3 9 2 2 2" xfId="28524" xr:uid="{00000000-0005-0000-0000-00005A490000}"/>
    <cellStyle name="Normal 2 3 2 3 9 2 3" xfId="20378" xr:uid="{00000000-0005-0000-0000-00005B490000}"/>
    <cellStyle name="Normal 2 3 2 3 9 3" xfId="6734" xr:uid="{00000000-0005-0000-0000-00005C490000}"/>
    <cellStyle name="Normal 2 3 2 3 9 3 2" xfId="14880" xr:uid="{00000000-0005-0000-0000-00005D490000}"/>
    <cellStyle name="Normal 2 3 2 3 9 3 2 2" xfId="31176" xr:uid="{00000000-0005-0000-0000-00005E490000}"/>
    <cellStyle name="Normal 2 3 2 3 9 3 3" xfId="23030" xr:uid="{00000000-0005-0000-0000-00005F490000}"/>
    <cellStyle name="Normal 2 3 2 3 9 4" xfId="9581" xr:uid="{00000000-0005-0000-0000-000060490000}"/>
    <cellStyle name="Normal 2 3 2 3 9 4 2" xfId="25877" xr:uid="{00000000-0005-0000-0000-000061490000}"/>
    <cellStyle name="Normal 2 3 2 3 9 5" xfId="17731" xr:uid="{00000000-0005-0000-0000-000062490000}"/>
    <cellStyle name="Normal 2 3 2 4" xfId="35" xr:uid="{00000000-0005-0000-0000-000063490000}"/>
    <cellStyle name="Normal 2 3 2 4 10" xfId="5335" xr:uid="{00000000-0005-0000-0000-000064490000}"/>
    <cellStyle name="Normal 2 3 2 4 10 2" xfId="13481" xr:uid="{00000000-0005-0000-0000-000065490000}"/>
    <cellStyle name="Normal 2 3 2 4 10 2 2" xfId="29777" xr:uid="{00000000-0005-0000-0000-000066490000}"/>
    <cellStyle name="Normal 2 3 2 4 10 3" xfId="21631" xr:uid="{00000000-0005-0000-0000-000067490000}"/>
    <cellStyle name="Normal 2 3 2 4 11" xfId="8182" xr:uid="{00000000-0005-0000-0000-000068490000}"/>
    <cellStyle name="Normal 2 3 2 4 11 2" xfId="24478" xr:uid="{00000000-0005-0000-0000-000069490000}"/>
    <cellStyle name="Normal 2 3 2 4 12" xfId="16332" xr:uid="{00000000-0005-0000-0000-00006A490000}"/>
    <cellStyle name="Normal 2 3 2 4 2" xfId="79" xr:uid="{00000000-0005-0000-0000-00006B490000}"/>
    <cellStyle name="Normal 2 3 2 4 2 10" xfId="8226" xr:uid="{00000000-0005-0000-0000-00006C490000}"/>
    <cellStyle name="Normal 2 3 2 4 2 10 2" xfId="24522" xr:uid="{00000000-0005-0000-0000-00006D490000}"/>
    <cellStyle name="Normal 2 3 2 4 2 11" xfId="16376" xr:uid="{00000000-0005-0000-0000-00006E490000}"/>
    <cellStyle name="Normal 2 3 2 4 2 2" xfId="169" xr:uid="{00000000-0005-0000-0000-00006F490000}"/>
    <cellStyle name="Normal 2 3 2 4 2 2 2" xfId="513" xr:uid="{00000000-0005-0000-0000-000070490000}"/>
    <cellStyle name="Normal 2 3 2 4 2 2 2 2" xfId="1219" xr:uid="{00000000-0005-0000-0000-000071490000}"/>
    <cellStyle name="Normal 2 3 2 4 2 2 2 2 2" xfId="2629" xr:uid="{00000000-0005-0000-0000-000072490000}"/>
    <cellStyle name="Normal 2 3 2 4 2 2 2 2 2 2" xfId="5106" xr:uid="{00000000-0005-0000-0000-000073490000}"/>
    <cellStyle name="Normal 2 3 2 4 2 2 2 2 2 2 2" xfId="13252" xr:uid="{00000000-0005-0000-0000-000074490000}"/>
    <cellStyle name="Normal 2 3 2 4 2 2 2 2 2 2 2 2" xfId="29548" xr:uid="{00000000-0005-0000-0000-000075490000}"/>
    <cellStyle name="Normal 2 3 2 4 2 2 2 2 2 2 3" xfId="21402" xr:uid="{00000000-0005-0000-0000-000076490000}"/>
    <cellStyle name="Normal 2 3 2 4 2 2 2 2 2 3" xfId="7928" xr:uid="{00000000-0005-0000-0000-000077490000}"/>
    <cellStyle name="Normal 2 3 2 4 2 2 2 2 2 3 2" xfId="16074" xr:uid="{00000000-0005-0000-0000-000078490000}"/>
    <cellStyle name="Normal 2 3 2 4 2 2 2 2 2 3 2 2" xfId="32370" xr:uid="{00000000-0005-0000-0000-000079490000}"/>
    <cellStyle name="Normal 2 3 2 4 2 2 2 2 2 3 3" xfId="24224" xr:uid="{00000000-0005-0000-0000-00007A490000}"/>
    <cellStyle name="Normal 2 3 2 4 2 2 2 2 2 4" xfId="10775" xr:uid="{00000000-0005-0000-0000-00007B490000}"/>
    <cellStyle name="Normal 2 3 2 4 2 2 2 2 2 4 2" xfId="27071" xr:uid="{00000000-0005-0000-0000-00007C490000}"/>
    <cellStyle name="Normal 2 3 2 4 2 2 2 2 2 5" xfId="18925" xr:uid="{00000000-0005-0000-0000-00007D490000}"/>
    <cellStyle name="Normal 2 3 2 4 2 2 2 2 3" xfId="3888" xr:uid="{00000000-0005-0000-0000-00007E490000}"/>
    <cellStyle name="Normal 2 3 2 4 2 2 2 2 3 2" xfId="12034" xr:uid="{00000000-0005-0000-0000-00007F490000}"/>
    <cellStyle name="Normal 2 3 2 4 2 2 2 2 3 2 2" xfId="28330" xr:uid="{00000000-0005-0000-0000-000080490000}"/>
    <cellStyle name="Normal 2 3 2 4 2 2 2 2 3 3" xfId="20184" xr:uid="{00000000-0005-0000-0000-000081490000}"/>
    <cellStyle name="Normal 2 3 2 4 2 2 2 2 4" xfId="6518" xr:uid="{00000000-0005-0000-0000-000082490000}"/>
    <cellStyle name="Normal 2 3 2 4 2 2 2 2 4 2" xfId="14664" xr:uid="{00000000-0005-0000-0000-000083490000}"/>
    <cellStyle name="Normal 2 3 2 4 2 2 2 2 4 2 2" xfId="30960" xr:uid="{00000000-0005-0000-0000-000084490000}"/>
    <cellStyle name="Normal 2 3 2 4 2 2 2 2 4 3" xfId="22814" xr:uid="{00000000-0005-0000-0000-000085490000}"/>
    <cellStyle name="Normal 2 3 2 4 2 2 2 2 5" xfId="9365" xr:uid="{00000000-0005-0000-0000-000086490000}"/>
    <cellStyle name="Normal 2 3 2 4 2 2 2 2 5 2" xfId="25661" xr:uid="{00000000-0005-0000-0000-000087490000}"/>
    <cellStyle name="Normal 2 3 2 4 2 2 2 2 6" xfId="17515" xr:uid="{00000000-0005-0000-0000-000088490000}"/>
    <cellStyle name="Normal 2 3 2 4 2 2 2 3" xfId="1924" xr:uid="{00000000-0005-0000-0000-000089490000}"/>
    <cellStyle name="Normal 2 3 2 4 2 2 2 3 2" xfId="4497" xr:uid="{00000000-0005-0000-0000-00008A490000}"/>
    <cellStyle name="Normal 2 3 2 4 2 2 2 3 2 2" xfId="12643" xr:uid="{00000000-0005-0000-0000-00008B490000}"/>
    <cellStyle name="Normal 2 3 2 4 2 2 2 3 2 2 2" xfId="28939" xr:uid="{00000000-0005-0000-0000-00008C490000}"/>
    <cellStyle name="Normal 2 3 2 4 2 2 2 3 2 3" xfId="20793" xr:uid="{00000000-0005-0000-0000-00008D490000}"/>
    <cellStyle name="Normal 2 3 2 4 2 2 2 3 3" xfId="7223" xr:uid="{00000000-0005-0000-0000-00008E490000}"/>
    <cellStyle name="Normal 2 3 2 4 2 2 2 3 3 2" xfId="15369" xr:uid="{00000000-0005-0000-0000-00008F490000}"/>
    <cellStyle name="Normal 2 3 2 4 2 2 2 3 3 2 2" xfId="31665" xr:uid="{00000000-0005-0000-0000-000090490000}"/>
    <cellStyle name="Normal 2 3 2 4 2 2 2 3 3 3" xfId="23519" xr:uid="{00000000-0005-0000-0000-000091490000}"/>
    <cellStyle name="Normal 2 3 2 4 2 2 2 3 4" xfId="10070" xr:uid="{00000000-0005-0000-0000-000092490000}"/>
    <cellStyle name="Normal 2 3 2 4 2 2 2 3 4 2" xfId="26366" xr:uid="{00000000-0005-0000-0000-000093490000}"/>
    <cellStyle name="Normal 2 3 2 4 2 2 2 3 5" xfId="18220" xr:uid="{00000000-0005-0000-0000-000094490000}"/>
    <cellStyle name="Normal 2 3 2 4 2 2 2 4" xfId="3279" xr:uid="{00000000-0005-0000-0000-000095490000}"/>
    <cellStyle name="Normal 2 3 2 4 2 2 2 4 2" xfId="11425" xr:uid="{00000000-0005-0000-0000-000096490000}"/>
    <cellStyle name="Normal 2 3 2 4 2 2 2 4 2 2" xfId="27721" xr:uid="{00000000-0005-0000-0000-000097490000}"/>
    <cellStyle name="Normal 2 3 2 4 2 2 2 4 3" xfId="19575" xr:uid="{00000000-0005-0000-0000-000098490000}"/>
    <cellStyle name="Normal 2 3 2 4 2 2 2 5" xfId="5813" xr:uid="{00000000-0005-0000-0000-000099490000}"/>
    <cellStyle name="Normal 2 3 2 4 2 2 2 5 2" xfId="13959" xr:uid="{00000000-0005-0000-0000-00009A490000}"/>
    <cellStyle name="Normal 2 3 2 4 2 2 2 5 2 2" xfId="30255" xr:uid="{00000000-0005-0000-0000-00009B490000}"/>
    <cellStyle name="Normal 2 3 2 4 2 2 2 5 3" xfId="22109" xr:uid="{00000000-0005-0000-0000-00009C490000}"/>
    <cellStyle name="Normal 2 3 2 4 2 2 2 6" xfId="8660" xr:uid="{00000000-0005-0000-0000-00009D490000}"/>
    <cellStyle name="Normal 2 3 2 4 2 2 2 6 2" xfId="24956" xr:uid="{00000000-0005-0000-0000-00009E490000}"/>
    <cellStyle name="Normal 2 3 2 4 2 2 2 7" xfId="16810" xr:uid="{00000000-0005-0000-0000-00009F490000}"/>
    <cellStyle name="Normal 2 3 2 4 2 2 3" xfId="875" xr:uid="{00000000-0005-0000-0000-0000A0490000}"/>
    <cellStyle name="Normal 2 3 2 4 2 2 3 2" xfId="2285" xr:uid="{00000000-0005-0000-0000-0000A1490000}"/>
    <cellStyle name="Normal 2 3 2 4 2 2 3 2 2" xfId="4810" xr:uid="{00000000-0005-0000-0000-0000A2490000}"/>
    <cellStyle name="Normal 2 3 2 4 2 2 3 2 2 2" xfId="12956" xr:uid="{00000000-0005-0000-0000-0000A3490000}"/>
    <cellStyle name="Normal 2 3 2 4 2 2 3 2 2 2 2" xfId="29252" xr:uid="{00000000-0005-0000-0000-0000A4490000}"/>
    <cellStyle name="Normal 2 3 2 4 2 2 3 2 2 3" xfId="21106" xr:uid="{00000000-0005-0000-0000-0000A5490000}"/>
    <cellStyle name="Normal 2 3 2 4 2 2 3 2 3" xfId="7584" xr:uid="{00000000-0005-0000-0000-0000A6490000}"/>
    <cellStyle name="Normal 2 3 2 4 2 2 3 2 3 2" xfId="15730" xr:uid="{00000000-0005-0000-0000-0000A7490000}"/>
    <cellStyle name="Normal 2 3 2 4 2 2 3 2 3 2 2" xfId="32026" xr:uid="{00000000-0005-0000-0000-0000A8490000}"/>
    <cellStyle name="Normal 2 3 2 4 2 2 3 2 3 3" xfId="23880" xr:uid="{00000000-0005-0000-0000-0000A9490000}"/>
    <cellStyle name="Normal 2 3 2 4 2 2 3 2 4" xfId="10431" xr:uid="{00000000-0005-0000-0000-0000AA490000}"/>
    <cellStyle name="Normal 2 3 2 4 2 2 3 2 4 2" xfId="26727" xr:uid="{00000000-0005-0000-0000-0000AB490000}"/>
    <cellStyle name="Normal 2 3 2 4 2 2 3 2 5" xfId="18581" xr:uid="{00000000-0005-0000-0000-0000AC490000}"/>
    <cellStyle name="Normal 2 3 2 4 2 2 3 3" xfId="3592" xr:uid="{00000000-0005-0000-0000-0000AD490000}"/>
    <cellStyle name="Normal 2 3 2 4 2 2 3 3 2" xfId="11738" xr:uid="{00000000-0005-0000-0000-0000AE490000}"/>
    <cellStyle name="Normal 2 3 2 4 2 2 3 3 2 2" xfId="28034" xr:uid="{00000000-0005-0000-0000-0000AF490000}"/>
    <cellStyle name="Normal 2 3 2 4 2 2 3 3 3" xfId="19888" xr:uid="{00000000-0005-0000-0000-0000B0490000}"/>
    <cellStyle name="Normal 2 3 2 4 2 2 3 4" xfId="6174" xr:uid="{00000000-0005-0000-0000-0000B1490000}"/>
    <cellStyle name="Normal 2 3 2 4 2 2 3 4 2" xfId="14320" xr:uid="{00000000-0005-0000-0000-0000B2490000}"/>
    <cellStyle name="Normal 2 3 2 4 2 2 3 4 2 2" xfId="30616" xr:uid="{00000000-0005-0000-0000-0000B3490000}"/>
    <cellStyle name="Normal 2 3 2 4 2 2 3 4 3" xfId="22470" xr:uid="{00000000-0005-0000-0000-0000B4490000}"/>
    <cellStyle name="Normal 2 3 2 4 2 2 3 5" xfId="9021" xr:uid="{00000000-0005-0000-0000-0000B5490000}"/>
    <cellStyle name="Normal 2 3 2 4 2 2 3 5 2" xfId="25317" xr:uid="{00000000-0005-0000-0000-0000B6490000}"/>
    <cellStyle name="Normal 2 3 2 4 2 2 3 6" xfId="17171" xr:uid="{00000000-0005-0000-0000-0000B7490000}"/>
    <cellStyle name="Normal 2 3 2 4 2 2 4" xfId="1580" xr:uid="{00000000-0005-0000-0000-0000B8490000}"/>
    <cellStyle name="Normal 2 3 2 4 2 2 4 2" xfId="4201" xr:uid="{00000000-0005-0000-0000-0000B9490000}"/>
    <cellStyle name="Normal 2 3 2 4 2 2 4 2 2" xfId="12347" xr:uid="{00000000-0005-0000-0000-0000BA490000}"/>
    <cellStyle name="Normal 2 3 2 4 2 2 4 2 2 2" xfId="28643" xr:uid="{00000000-0005-0000-0000-0000BB490000}"/>
    <cellStyle name="Normal 2 3 2 4 2 2 4 2 3" xfId="20497" xr:uid="{00000000-0005-0000-0000-0000BC490000}"/>
    <cellStyle name="Normal 2 3 2 4 2 2 4 3" xfId="6879" xr:uid="{00000000-0005-0000-0000-0000BD490000}"/>
    <cellStyle name="Normal 2 3 2 4 2 2 4 3 2" xfId="15025" xr:uid="{00000000-0005-0000-0000-0000BE490000}"/>
    <cellStyle name="Normal 2 3 2 4 2 2 4 3 2 2" xfId="31321" xr:uid="{00000000-0005-0000-0000-0000BF490000}"/>
    <cellStyle name="Normal 2 3 2 4 2 2 4 3 3" xfId="23175" xr:uid="{00000000-0005-0000-0000-0000C0490000}"/>
    <cellStyle name="Normal 2 3 2 4 2 2 4 4" xfId="9726" xr:uid="{00000000-0005-0000-0000-0000C1490000}"/>
    <cellStyle name="Normal 2 3 2 4 2 2 4 4 2" xfId="26022" xr:uid="{00000000-0005-0000-0000-0000C2490000}"/>
    <cellStyle name="Normal 2 3 2 4 2 2 4 5" xfId="17876" xr:uid="{00000000-0005-0000-0000-0000C3490000}"/>
    <cellStyle name="Normal 2 3 2 4 2 2 5" xfId="2983" xr:uid="{00000000-0005-0000-0000-0000C4490000}"/>
    <cellStyle name="Normal 2 3 2 4 2 2 5 2" xfId="11129" xr:uid="{00000000-0005-0000-0000-0000C5490000}"/>
    <cellStyle name="Normal 2 3 2 4 2 2 5 2 2" xfId="27425" xr:uid="{00000000-0005-0000-0000-0000C6490000}"/>
    <cellStyle name="Normal 2 3 2 4 2 2 5 3" xfId="19279" xr:uid="{00000000-0005-0000-0000-0000C7490000}"/>
    <cellStyle name="Normal 2 3 2 4 2 2 6" xfId="5469" xr:uid="{00000000-0005-0000-0000-0000C8490000}"/>
    <cellStyle name="Normal 2 3 2 4 2 2 6 2" xfId="13615" xr:uid="{00000000-0005-0000-0000-0000C9490000}"/>
    <cellStyle name="Normal 2 3 2 4 2 2 6 2 2" xfId="29911" xr:uid="{00000000-0005-0000-0000-0000CA490000}"/>
    <cellStyle name="Normal 2 3 2 4 2 2 6 3" xfId="21765" xr:uid="{00000000-0005-0000-0000-0000CB490000}"/>
    <cellStyle name="Normal 2 3 2 4 2 2 7" xfId="8316" xr:uid="{00000000-0005-0000-0000-0000CC490000}"/>
    <cellStyle name="Normal 2 3 2 4 2 2 7 2" xfId="24612" xr:uid="{00000000-0005-0000-0000-0000CD490000}"/>
    <cellStyle name="Normal 2 3 2 4 2 2 8" xfId="16466" xr:uid="{00000000-0005-0000-0000-0000CE490000}"/>
    <cellStyle name="Normal 2 3 2 4 2 3" xfId="246" xr:uid="{00000000-0005-0000-0000-0000CF490000}"/>
    <cellStyle name="Normal 2 3 2 4 2 3 2" xfId="590" xr:uid="{00000000-0005-0000-0000-0000D0490000}"/>
    <cellStyle name="Normal 2 3 2 4 2 3 2 2" xfId="1296" xr:uid="{00000000-0005-0000-0000-0000D1490000}"/>
    <cellStyle name="Normal 2 3 2 4 2 3 2 2 2" xfId="2706" xr:uid="{00000000-0005-0000-0000-0000D2490000}"/>
    <cellStyle name="Normal 2 3 2 4 2 3 2 2 2 2" xfId="5180" xr:uid="{00000000-0005-0000-0000-0000D3490000}"/>
    <cellStyle name="Normal 2 3 2 4 2 3 2 2 2 2 2" xfId="13326" xr:uid="{00000000-0005-0000-0000-0000D4490000}"/>
    <cellStyle name="Normal 2 3 2 4 2 3 2 2 2 2 2 2" xfId="29622" xr:uid="{00000000-0005-0000-0000-0000D5490000}"/>
    <cellStyle name="Normal 2 3 2 4 2 3 2 2 2 2 3" xfId="21476" xr:uid="{00000000-0005-0000-0000-0000D6490000}"/>
    <cellStyle name="Normal 2 3 2 4 2 3 2 2 2 3" xfId="8005" xr:uid="{00000000-0005-0000-0000-0000D7490000}"/>
    <cellStyle name="Normal 2 3 2 4 2 3 2 2 2 3 2" xfId="16151" xr:uid="{00000000-0005-0000-0000-0000D8490000}"/>
    <cellStyle name="Normal 2 3 2 4 2 3 2 2 2 3 2 2" xfId="32447" xr:uid="{00000000-0005-0000-0000-0000D9490000}"/>
    <cellStyle name="Normal 2 3 2 4 2 3 2 2 2 3 3" xfId="24301" xr:uid="{00000000-0005-0000-0000-0000DA490000}"/>
    <cellStyle name="Normal 2 3 2 4 2 3 2 2 2 4" xfId="10852" xr:uid="{00000000-0005-0000-0000-0000DB490000}"/>
    <cellStyle name="Normal 2 3 2 4 2 3 2 2 2 4 2" xfId="27148" xr:uid="{00000000-0005-0000-0000-0000DC490000}"/>
    <cellStyle name="Normal 2 3 2 4 2 3 2 2 2 5" xfId="19002" xr:uid="{00000000-0005-0000-0000-0000DD490000}"/>
    <cellStyle name="Normal 2 3 2 4 2 3 2 2 3" xfId="3962" xr:uid="{00000000-0005-0000-0000-0000DE490000}"/>
    <cellStyle name="Normal 2 3 2 4 2 3 2 2 3 2" xfId="12108" xr:uid="{00000000-0005-0000-0000-0000DF490000}"/>
    <cellStyle name="Normal 2 3 2 4 2 3 2 2 3 2 2" xfId="28404" xr:uid="{00000000-0005-0000-0000-0000E0490000}"/>
    <cellStyle name="Normal 2 3 2 4 2 3 2 2 3 3" xfId="20258" xr:uid="{00000000-0005-0000-0000-0000E1490000}"/>
    <cellStyle name="Normal 2 3 2 4 2 3 2 2 4" xfId="6595" xr:uid="{00000000-0005-0000-0000-0000E2490000}"/>
    <cellStyle name="Normal 2 3 2 4 2 3 2 2 4 2" xfId="14741" xr:uid="{00000000-0005-0000-0000-0000E3490000}"/>
    <cellStyle name="Normal 2 3 2 4 2 3 2 2 4 2 2" xfId="31037" xr:uid="{00000000-0005-0000-0000-0000E4490000}"/>
    <cellStyle name="Normal 2 3 2 4 2 3 2 2 4 3" xfId="22891" xr:uid="{00000000-0005-0000-0000-0000E5490000}"/>
    <cellStyle name="Normal 2 3 2 4 2 3 2 2 5" xfId="9442" xr:uid="{00000000-0005-0000-0000-0000E6490000}"/>
    <cellStyle name="Normal 2 3 2 4 2 3 2 2 5 2" xfId="25738" xr:uid="{00000000-0005-0000-0000-0000E7490000}"/>
    <cellStyle name="Normal 2 3 2 4 2 3 2 2 6" xfId="17592" xr:uid="{00000000-0005-0000-0000-0000E8490000}"/>
    <cellStyle name="Normal 2 3 2 4 2 3 2 3" xfId="2001" xr:uid="{00000000-0005-0000-0000-0000E9490000}"/>
    <cellStyle name="Normal 2 3 2 4 2 3 2 3 2" xfId="4571" xr:uid="{00000000-0005-0000-0000-0000EA490000}"/>
    <cellStyle name="Normal 2 3 2 4 2 3 2 3 2 2" xfId="12717" xr:uid="{00000000-0005-0000-0000-0000EB490000}"/>
    <cellStyle name="Normal 2 3 2 4 2 3 2 3 2 2 2" xfId="29013" xr:uid="{00000000-0005-0000-0000-0000EC490000}"/>
    <cellStyle name="Normal 2 3 2 4 2 3 2 3 2 3" xfId="20867" xr:uid="{00000000-0005-0000-0000-0000ED490000}"/>
    <cellStyle name="Normal 2 3 2 4 2 3 2 3 3" xfId="7300" xr:uid="{00000000-0005-0000-0000-0000EE490000}"/>
    <cellStyle name="Normal 2 3 2 4 2 3 2 3 3 2" xfId="15446" xr:uid="{00000000-0005-0000-0000-0000EF490000}"/>
    <cellStyle name="Normal 2 3 2 4 2 3 2 3 3 2 2" xfId="31742" xr:uid="{00000000-0005-0000-0000-0000F0490000}"/>
    <cellStyle name="Normal 2 3 2 4 2 3 2 3 3 3" xfId="23596" xr:uid="{00000000-0005-0000-0000-0000F1490000}"/>
    <cellStyle name="Normal 2 3 2 4 2 3 2 3 4" xfId="10147" xr:uid="{00000000-0005-0000-0000-0000F2490000}"/>
    <cellStyle name="Normal 2 3 2 4 2 3 2 3 4 2" xfId="26443" xr:uid="{00000000-0005-0000-0000-0000F3490000}"/>
    <cellStyle name="Normal 2 3 2 4 2 3 2 3 5" xfId="18297" xr:uid="{00000000-0005-0000-0000-0000F4490000}"/>
    <cellStyle name="Normal 2 3 2 4 2 3 2 4" xfId="3353" xr:uid="{00000000-0005-0000-0000-0000F5490000}"/>
    <cellStyle name="Normal 2 3 2 4 2 3 2 4 2" xfId="11499" xr:uid="{00000000-0005-0000-0000-0000F6490000}"/>
    <cellStyle name="Normal 2 3 2 4 2 3 2 4 2 2" xfId="27795" xr:uid="{00000000-0005-0000-0000-0000F7490000}"/>
    <cellStyle name="Normal 2 3 2 4 2 3 2 4 3" xfId="19649" xr:uid="{00000000-0005-0000-0000-0000F8490000}"/>
    <cellStyle name="Normal 2 3 2 4 2 3 2 5" xfId="5890" xr:uid="{00000000-0005-0000-0000-0000F9490000}"/>
    <cellStyle name="Normal 2 3 2 4 2 3 2 5 2" xfId="14036" xr:uid="{00000000-0005-0000-0000-0000FA490000}"/>
    <cellStyle name="Normal 2 3 2 4 2 3 2 5 2 2" xfId="30332" xr:uid="{00000000-0005-0000-0000-0000FB490000}"/>
    <cellStyle name="Normal 2 3 2 4 2 3 2 5 3" xfId="22186" xr:uid="{00000000-0005-0000-0000-0000FC490000}"/>
    <cellStyle name="Normal 2 3 2 4 2 3 2 6" xfId="8737" xr:uid="{00000000-0005-0000-0000-0000FD490000}"/>
    <cellStyle name="Normal 2 3 2 4 2 3 2 6 2" xfId="25033" xr:uid="{00000000-0005-0000-0000-0000FE490000}"/>
    <cellStyle name="Normal 2 3 2 4 2 3 2 7" xfId="16887" xr:uid="{00000000-0005-0000-0000-0000FF490000}"/>
    <cellStyle name="Normal 2 3 2 4 2 3 3" xfId="952" xr:uid="{00000000-0005-0000-0000-0000004A0000}"/>
    <cellStyle name="Normal 2 3 2 4 2 3 3 2" xfId="2362" xr:uid="{00000000-0005-0000-0000-0000014A0000}"/>
    <cellStyle name="Normal 2 3 2 4 2 3 3 2 2" xfId="4884" xr:uid="{00000000-0005-0000-0000-0000024A0000}"/>
    <cellStyle name="Normal 2 3 2 4 2 3 3 2 2 2" xfId="13030" xr:uid="{00000000-0005-0000-0000-0000034A0000}"/>
    <cellStyle name="Normal 2 3 2 4 2 3 3 2 2 2 2" xfId="29326" xr:uid="{00000000-0005-0000-0000-0000044A0000}"/>
    <cellStyle name="Normal 2 3 2 4 2 3 3 2 2 3" xfId="21180" xr:uid="{00000000-0005-0000-0000-0000054A0000}"/>
    <cellStyle name="Normal 2 3 2 4 2 3 3 2 3" xfId="7661" xr:uid="{00000000-0005-0000-0000-0000064A0000}"/>
    <cellStyle name="Normal 2 3 2 4 2 3 3 2 3 2" xfId="15807" xr:uid="{00000000-0005-0000-0000-0000074A0000}"/>
    <cellStyle name="Normal 2 3 2 4 2 3 3 2 3 2 2" xfId="32103" xr:uid="{00000000-0005-0000-0000-0000084A0000}"/>
    <cellStyle name="Normal 2 3 2 4 2 3 3 2 3 3" xfId="23957" xr:uid="{00000000-0005-0000-0000-0000094A0000}"/>
    <cellStyle name="Normal 2 3 2 4 2 3 3 2 4" xfId="10508" xr:uid="{00000000-0005-0000-0000-00000A4A0000}"/>
    <cellStyle name="Normal 2 3 2 4 2 3 3 2 4 2" xfId="26804" xr:uid="{00000000-0005-0000-0000-00000B4A0000}"/>
    <cellStyle name="Normal 2 3 2 4 2 3 3 2 5" xfId="18658" xr:uid="{00000000-0005-0000-0000-00000C4A0000}"/>
    <cellStyle name="Normal 2 3 2 4 2 3 3 3" xfId="3666" xr:uid="{00000000-0005-0000-0000-00000D4A0000}"/>
    <cellStyle name="Normal 2 3 2 4 2 3 3 3 2" xfId="11812" xr:uid="{00000000-0005-0000-0000-00000E4A0000}"/>
    <cellStyle name="Normal 2 3 2 4 2 3 3 3 2 2" xfId="28108" xr:uid="{00000000-0005-0000-0000-00000F4A0000}"/>
    <cellStyle name="Normal 2 3 2 4 2 3 3 3 3" xfId="19962" xr:uid="{00000000-0005-0000-0000-0000104A0000}"/>
    <cellStyle name="Normal 2 3 2 4 2 3 3 4" xfId="6251" xr:uid="{00000000-0005-0000-0000-0000114A0000}"/>
    <cellStyle name="Normal 2 3 2 4 2 3 3 4 2" xfId="14397" xr:uid="{00000000-0005-0000-0000-0000124A0000}"/>
    <cellStyle name="Normal 2 3 2 4 2 3 3 4 2 2" xfId="30693" xr:uid="{00000000-0005-0000-0000-0000134A0000}"/>
    <cellStyle name="Normal 2 3 2 4 2 3 3 4 3" xfId="22547" xr:uid="{00000000-0005-0000-0000-0000144A0000}"/>
    <cellStyle name="Normal 2 3 2 4 2 3 3 5" xfId="9098" xr:uid="{00000000-0005-0000-0000-0000154A0000}"/>
    <cellStyle name="Normal 2 3 2 4 2 3 3 5 2" xfId="25394" xr:uid="{00000000-0005-0000-0000-0000164A0000}"/>
    <cellStyle name="Normal 2 3 2 4 2 3 3 6" xfId="17248" xr:uid="{00000000-0005-0000-0000-0000174A0000}"/>
    <cellStyle name="Normal 2 3 2 4 2 3 4" xfId="1657" xr:uid="{00000000-0005-0000-0000-0000184A0000}"/>
    <cellStyle name="Normal 2 3 2 4 2 3 4 2" xfId="4275" xr:uid="{00000000-0005-0000-0000-0000194A0000}"/>
    <cellStyle name="Normal 2 3 2 4 2 3 4 2 2" xfId="12421" xr:uid="{00000000-0005-0000-0000-00001A4A0000}"/>
    <cellStyle name="Normal 2 3 2 4 2 3 4 2 2 2" xfId="28717" xr:uid="{00000000-0005-0000-0000-00001B4A0000}"/>
    <cellStyle name="Normal 2 3 2 4 2 3 4 2 3" xfId="20571" xr:uid="{00000000-0005-0000-0000-00001C4A0000}"/>
    <cellStyle name="Normal 2 3 2 4 2 3 4 3" xfId="6956" xr:uid="{00000000-0005-0000-0000-00001D4A0000}"/>
    <cellStyle name="Normal 2 3 2 4 2 3 4 3 2" xfId="15102" xr:uid="{00000000-0005-0000-0000-00001E4A0000}"/>
    <cellStyle name="Normal 2 3 2 4 2 3 4 3 2 2" xfId="31398" xr:uid="{00000000-0005-0000-0000-00001F4A0000}"/>
    <cellStyle name="Normal 2 3 2 4 2 3 4 3 3" xfId="23252" xr:uid="{00000000-0005-0000-0000-0000204A0000}"/>
    <cellStyle name="Normal 2 3 2 4 2 3 4 4" xfId="9803" xr:uid="{00000000-0005-0000-0000-0000214A0000}"/>
    <cellStyle name="Normal 2 3 2 4 2 3 4 4 2" xfId="26099" xr:uid="{00000000-0005-0000-0000-0000224A0000}"/>
    <cellStyle name="Normal 2 3 2 4 2 3 4 5" xfId="17953" xr:uid="{00000000-0005-0000-0000-0000234A0000}"/>
    <cellStyle name="Normal 2 3 2 4 2 3 5" xfId="3057" xr:uid="{00000000-0005-0000-0000-0000244A0000}"/>
    <cellStyle name="Normal 2 3 2 4 2 3 5 2" xfId="11203" xr:uid="{00000000-0005-0000-0000-0000254A0000}"/>
    <cellStyle name="Normal 2 3 2 4 2 3 5 2 2" xfId="27499" xr:uid="{00000000-0005-0000-0000-0000264A0000}"/>
    <cellStyle name="Normal 2 3 2 4 2 3 5 3" xfId="19353" xr:uid="{00000000-0005-0000-0000-0000274A0000}"/>
    <cellStyle name="Normal 2 3 2 4 2 3 6" xfId="5546" xr:uid="{00000000-0005-0000-0000-0000284A0000}"/>
    <cellStyle name="Normal 2 3 2 4 2 3 6 2" xfId="13692" xr:uid="{00000000-0005-0000-0000-0000294A0000}"/>
    <cellStyle name="Normal 2 3 2 4 2 3 6 2 2" xfId="29988" xr:uid="{00000000-0005-0000-0000-00002A4A0000}"/>
    <cellStyle name="Normal 2 3 2 4 2 3 6 3" xfId="21842" xr:uid="{00000000-0005-0000-0000-00002B4A0000}"/>
    <cellStyle name="Normal 2 3 2 4 2 3 7" xfId="8393" xr:uid="{00000000-0005-0000-0000-00002C4A0000}"/>
    <cellStyle name="Normal 2 3 2 4 2 3 7 2" xfId="24689" xr:uid="{00000000-0005-0000-0000-00002D4A0000}"/>
    <cellStyle name="Normal 2 3 2 4 2 3 8" xfId="16543" xr:uid="{00000000-0005-0000-0000-00002E4A0000}"/>
    <cellStyle name="Normal 2 3 2 4 2 4" xfId="333" xr:uid="{00000000-0005-0000-0000-00002F4A0000}"/>
    <cellStyle name="Normal 2 3 2 4 2 4 2" xfId="677" xr:uid="{00000000-0005-0000-0000-0000304A0000}"/>
    <cellStyle name="Normal 2 3 2 4 2 4 2 2" xfId="1383" xr:uid="{00000000-0005-0000-0000-0000314A0000}"/>
    <cellStyle name="Normal 2 3 2 4 2 4 2 2 2" xfId="2793" xr:uid="{00000000-0005-0000-0000-0000324A0000}"/>
    <cellStyle name="Normal 2 3 2 4 2 4 2 2 2 2" xfId="5254" xr:uid="{00000000-0005-0000-0000-0000334A0000}"/>
    <cellStyle name="Normal 2 3 2 4 2 4 2 2 2 2 2" xfId="13400" xr:uid="{00000000-0005-0000-0000-0000344A0000}"/>
    <cellStyle name="Normal 2 3 2 4 2 4 2 2 2 2 2 2" xfId="29696" xr:uid="{00000000-0005-0000-0000-0000354A0000}"/>
    <cellStyle name="Normal 2 3 2 4 2 4 2 2 2 2 3" xfId="21550" xr:uid="{00000000-0005-0000-0000-0000364A0000}"/>
    <cellStyle name="Normal 2 3 2 4 2 4 2 2 2 3" xfId="8092" xr:uid="{00000000-0005-0000-0000-0000374A0000}"/>
    <cellStyle name="Normal 2 3 2 4 2 4 2 2 2 3 2" xfId="16238" xr:uid="{00000000-0005-0000-0000-0000384A0000}"/>
    <cellStyle name="Normal 2 3 2 4 2 4 2 2 2 3 2 2" xfId="32534" xr:uid="{00000000-0005-0000-0000-0000394A0000}"/>
    <cellStyle name="Normal 2 3 2 4 2 4 2 2 2 3 3" xfId="24388" xr:uid="{00000000-0005-0000-0000-00003A4A0000}"/>
    <cellStyle name="Normal 2 3 2 4 2 4 2 2 2 4" xfId="10939" xr:uid="{00000000-0005-0000-0000-00003B4A0000}"/>
    <cellStyle name="Normal 2 3 2 4 2 4 2 2 2 4 2" xfId="27235" xr:uid="{00000000-0005-0000-0000-00003C4A0000}"/>
    <cellStyle name="Normal 2 3 2 4 2 4 2 2 2 5" xfId="19089" xr:uid="{00000000-0005-0000-0000-00003D4A0000}"/>
    <cellStyle name="Normal 2 3 2 4 2 4 2 2 3" xfId="4036" xr:uid="{00000000-0005-0000-0000-00003E4A0000}"/>
    <cellStyle name="Normal 2 3 2 4 2 4 2 2 3 2" xfId="12182" xr:uid="{00000000-0005-0000-0000-00003F4A0000}"/>
    <cellStyle name="Normal 2 3 2 4 2 4 2 2 3 2 2" xfId="28478" xr:uid="{00000000-0005-0000-0000-0000404A0000}"/>
    <cellStyle name="Normal 2 3 2 4 2 4 2 2 3 3" xfId="20332" xr:uid="{00000000-0005-0000-0000-0000414A0000}"/>
    <cellStyle name="Normal 2 3 2 4 2 4 2 2 4" xfId="6682" xr:uid="{00000000-0005-0000-0000-0000424A0000}"/>
    <cellStyle name="Normal 2 3 2 4 2 4 2 2 4 2" xfId="14828" xr:uid="{00000000-0005-0000-0000-0000434A0000}"/>
    <cellStyle name="Normal 2 3 2 4 2 4 2 2 4 2 2" xfId="31124" xr:uid="{00000000-0005-0000-0000-0000444A0000}"/>
    <cellStyle name="Normal 2 3 2 4 2 4 2 2 4 3" xfId="22978" xr:uid="{00000000-0005-0000-0000-0000454A0000}"/>
    <cellStyle name="Normal 2 3 2 4 2 4 2 2 5" xfId="9529" xr:uid="{00000000-0005-0000-0000-0000464A0000}"/>
    <cellStyle name="Normal 2 3 2 4 2 4 2 2 5 2" xfId="25825" xr:uid="{00000000-0005-0000-0000-0000474A0000}"/>
    <cellStyle name="Normal 2 3 2 4 2 4 2 2 6" xfId="17679" xr:uid="{00000000-0005-0000-0000-0000484A0000}"/>
    <cellStyle name="Normal 2 3 2 4 2 4 2 3" xfId="2088" xr:uid="{00000000-0005-0000-0000-0000494A0000}"/>
    <cellStyle name="Normal 2 3 2 4 2 4 2 3 2" xfId="4645" xr:uid="{00000000-0005-0000-0000-00004A4A0000}"/>
    <cellStyle name="Normal 2 3 2 4 2 4 2 3 2 2" xfId="12791" xr:uid="{00000000-0005-0000-0000-00004B4A0000}"/>
    <cellStyle name="Normal 2 3 2 4 2 4 2 3 2 2 2" xfId="29087" xr:uid="{00000000-0005-0000-0000-00004C4A0000}"/>
    <cellStyle name="Normal 2 3 2 4 2 4 2 3 2 3" xfId="20941" xr:uid="{00000000-0005-0000-0000-00004D4A0000}"/>
    <cellStyle name="Normal 2 3 2 4 2 4 2 3 3" xfId="7387" xr:uid="{00000000-0005-0000-0000-00004E4A0000}"/>
    <cellStyle name="Normal 2 3 2 4 2 4 2 3 3 2" xfId="15533" xr:uid="{00000000-0005-0000-0000-00004F4A0000}"/>
    <cellStyle name="Normal 2 3 2 4 2 4 2 3 3 2 2" xfId="31829" xr:uid="{00000000-0005-0000-0000-0000504A0000}"/>
    <cellStyle name="Normal 2 3 2 4 2 4 2 3 3 3" xfId="23683" xr:uid="{00000000-0005-0000-0000-0000514A0000}"/>
    <cellStyle name="Normal 2 3 2 4 2 4 2 3 4" xfId="10234" xr:uid="{00000000-0005-0000-0000-0000524A0000}"/>
    <cellStyle name="Normal 2 3 2 4 2 4 2 3 4 2" xfId="26530" xr:uid="{00000000-0005-0000-0000-0000534A0000}"/>
    <cellStyle name="Normal 2 3 2 4 2 4 2 3 5" xfId="18384" xr:uid="{00000000-0005-0000-0000-0000544A0000}"/>
    <cellStyle name="Normal 2 3 2 4 2 4 2 4" xfId="3427" xr:uid="{00000000-0005-0000-0000-0000554A0000}"/>
    <cellStyle name="Normal 2 3 2 4 2 4 2 4 2" xfId="11573" xr:uid="{00000000-0005-0000-0000-0000564A0000}"/>
    <cellStyle name="Normal 2 3 2 4 2 4 2 4 2 2" xfId="27869" xr:uid="{00000000-0005-0000-0000-0000574A0000}"/>
    <cellStyle name="Normal 2 3 2 4 2 4 2 4 3" xfId="19723" xr:uid="{00000000-0005-0000-0000-0000584A0000}"/>
    <cellStyle name="Normal 2 3 2 4 2 4 2 5" xfId="5977" xr:uid="{00000000-0005-0000-0000-0000594A0000}"/>
    <cellStyle name="Normal 2 3 2 4 2 4 2 5 2" xfId="14123" xr:uid="{00000000-0005-0000-0000-00005A4A0000}"/>
    <cellStyle name="Normal 2 3 2 4 2 4 2 5 2 2" xfId="30419" xr:uid="{00000000-0005-0000-0000-00005B4A0000}"/>
    <cellStyle name="Normal 2 3 2 4 2 4 2 5 3" xfId="22273" xr:uid="{00000000-0005-0000-0000-00005C4A0000}"/>
    <cellStyle name="Normal 2 3 2 4 2 4 2 6" xfId="8824" xr:uid="{00000000-0005-0000-0000-00005D4A0000}"/>
    <cellStyle name="Normal 2 3 2 4 2 4 2 6 2" xfId="25120" xr:uid="{00000000-0005-0000-0000-00005E4A0000}"/>
    <cellStyle name="Normal 2 3 2 4 2 4 2 7" xfId="16974" xr:uid="{00000000-0005-0000-0000-00005F4A0000}"/>
    <cellStyle name="Normal 2 3 2 4 2 4 3" xfId="1039" xr:uid="{00000000-0005-0000-0000-0000604A0000}"/>
    <cellStyle name="Normal 2 3 2 4 2 4 3 2" xfId="2449" xr:uid="{00000000-0005-0000-0000-0000614A0000}"/>
    <cellStyle name="Normal 2 3 2 4 2 4 3 2 2" xfId="4958" xr:uid="{00000000-0005-0000-0000-0000624A0000}"/>
    <cellStyle name="Normal 2 3 2 4 2 4 3 2 2 2" xfId="13104" xr:uid="{00000000-0005-0000-0000-0000634A0000}"/>
    <cellStyle name="Normal 2 3 2 4 2 4 3 2 2 2 2" xfId="29400" xr:uid="{00000000-0005-0000-0000-0000644A0000}"/>
    <cellStyle name="Normal 2 3 2 4 2 4 3 2 2 3" xfId="21254" xr:uid="{00000000-0005-0000-0000-0000654A0000}"/>
    <cellStyle name="Normal 2 3 2 4 2 4 3 2 3" xfId="7748" xr:uid="{00000000-0005-0000-0000-0000664A0000}"/>
    <cellStyle name="Normal 2 3 2 4 2 4 3 2 3 2" xfId="15894" xr:uid="{00000000-0005-0000-0000-0000674A0000}"/>
    <cellStyle name="Normal 2 3 2 4 2 4 3 2 3 2 2" xfId="32190" xr:uid="{00000000-0005-0000-0000-0000684A0000}"/>
    <cellStyle name="Normal 2 3 2 4 2 4 3 2 3 3" xfId="24044" xr:uid="{00000000-0005-0000-0000-0000694A0000}"/>
    <cellStyle name="Normal 2 3 2 4 2 4 3 2 4" xfId="10595" xr:uid="{00000000-0005-0000-0000-00006A4A0000}"/>
    <cellStyle name="Normal 2 3 2 4 2 4 3 2 4 2" xfId="26891" xr:uid="{00000000-0005-0000-0000-00006B4A0000}"/>
    <cellStyle name="Normal 2 3 2 4 2 4 3 2 5" xfId="18745" xr:uid="{00000000-0005-0000-0000-00006C4A0000}"/>
    <cellStyle name="Normal 2 3 2 4 2 4 3 3" xfId="3740" xr:uid="{00000000-0005-0000-0000-00006D4A0000}"/>
    <cellStyle name="Normal 2 3 2 4 2 4 3 3 2" xfId="11886" xr:uid="{00000000-0005-0000-0000-00006E4A0000}"/>
    <cellStyle name="Normal 2 3 2 4 2 4 3 3 2 2" xfId="28182" xr:uid="{00000000-0005-0000-0000-00006F4A0000}"/>
    <cellStyle name="Normal 2 3 2 4 2 4 3 3 3" xfId="20036" xr:uid="{00000000-0005-0000-0000-0000704A0000}"/>
    <cellStyle name="Normal 2 3 2 4 2 4 3 4" xfId="6338" xr:uid="{00000000-0005-0000-0000-0000714A0000}"/>
    <cellStyle name="Normal 2 3 2 4 2 4 3 4 2" xfId="14484" xr:uid="{00000000-0005-0000-0000-0000724A0000}"/>
    <cellStyle name="Normal 2 3 2 4 2 4 3 4 2 2" xfId="30780" xr:uid="{00000000-0005-0000-0000-0000734A0000}"/>
    <cellStyle name="Normal 2 3 2 4 2 4 3 4 3" xfId="22634" xr:uid="{00000000-0005-0000-0000-0000744A0000}"/>
    <cellStyle name="Normal 2 3 2 4 2 4 3 5" xfId="9185" xr:uid="{00000000-0005-0000-0000-0000754A0000}"/>
    <cellStyle name="Normal 2 3 2 4 2 4 3 5 2" xfId="25481" xr:uid="{00000000-0005-0000-0000-0000764A0000}"/>
    <cellStyle name="Normal 2 3 2 4 2 4 3 6" xfId="17335" xr:uid="{00000000-0005-0000-0000-0000774A0000}"/>
    <cellStyle name="Normal 2 3 2 4 2 4 4" xfId="1744" xr:uid="{00000000-0005-0000-0000-0000784A0000}"/>
    <cellStyle name="Normal 2 3 2 4 2 4 4 2" xfId="4349" xr:uid="{00000000-0005-0000-0000-0000794A0000}"/>
    <cellStyle name="Normal 2 3 2 4 2 4 4 2 2" xfId="12495" xr:uid="{00000000-0005-0000-0000-00007A4A0000}"/>
    <cellStyle name="Normal 2 3 2 4 2 4 4 2 2 2" xfId="28791" xr:uid="{00000000-0005-0000-0000-00007B4A0000}"/>
    <cellStyle name="Normal 2 3 2 4 2 4 4 2 3" xfId="20645" xr:uid="{00000000-0005-0000-0000-00007C4A0000}"/>
    <cellStyle name="Normal 2 3 2 4 2 4 4 3" xfId="7043" xr:uid="{00000000-0005-0000-0000-00007D4A0000}"/>
    <cellStyle name="Normal 2 3 2 4 2 4 4 3 2" xfId="15189" xr:uid="{00000000-0005-0000-0000-00007E4A0000}"/>
    <cellStyle name="Normal 2 3 2 4 2 4 4 3 2 2" xfId="31485" xr:uid="{00000000-0005-0000-0000-00007F4A0000}"/>
    <cellStyle name="Normal 2 3 2 4 2 4 4 3 3" xfId="23339" xr:uid="{00000000-0005-0000-0000-0000804A0000}"/>
    <cellStyle name="Normal 2 3 2 4 2 4 4 4" xfId="9890" xr:uid="{00000000-0005-0000-0000-0000814A0000}"/>
    <cellStyle name="Normal 2 3 2 4 2 4 4 4 2" xfId="26186" xr:uid="{00000000-0005-0000-0000-0000824A0000}"/>
    <cellStyle name="Normal 2 3 2 4 2 4 4 5" xfId="18040" xr:uid="{00000000-0005-0000-0000-0000834A0000}"/>
    <cellStyle name="Normal 2 3 2 4 2 4 5" xfId="3131" xr:uid="{00000000-0005-0000-0000-0000844A0000}"/>
    <cellStyle name="Normal 2 3 2 4 2 4 5 2" xfId="11277" xr:uid="{00000000-0005-0000-0000-0000854A0000}"/>
    <cellStyle name="Normal 2 3 2 4 2 4 5 2 2" xfId="27573" xr:uid="{00000000-0005-0000-0000-0000864A0000}"/>
    <cellStyle name="Normal 2 3 2 4 2 4 5 3" xfId="19427" xr:uid="{00000000-0005-0000-0000-0000874A0000}"/>
    <cellStyle name="Normal 2 3 2 4 2 4 6" xfId="5633" xr:uid="{00000000-0005-0000-0000-0000884A0000}"/>
    <cellStyle name="Normal 2 3 2 4 2 4 6 2" xfId="13779" xr:uid="{00000000-0005-0000-0000-0000894A0000}"/>
    <cellStyle name="Normal 2 3 2 4 2 4 6 2 2" xfId="30075" xr:uid="{00000000-0005-0000-0000-00008A4A0000}"/>
    <cellStyle name="Normal 2 3 2 4 2 4 6 3" xfId="21929" xr:uid="{00000000-0005-0000-0000-00008B4A0000}"/>
    <cellStyle name="Normal 2 3 2 4 2 4 7" xfId="8480" xr:uid="{00000000-0005-0000-0000-00008C4A0000}"/>
    <cellStyle name="Normal 2 3 2 4 2 4 7 2" xfId="24776" xr:uid="{00000000-0005-0000-0000-00008D4A0000}"/>
    <cellStyle name="Normal 2 3 2 4 2 4 8" xfId="16630" xr:uid="{00000000-0005-0000-0000-00008E4A0000}"/>
    <cellStyle name="Normal 2 3 2 4 2 5" xfId="423" xr:uid="{00000000-0005-0000-0000-00008F4A0000}"/>
    <cellStyle name="Normal 2 3 2 4 2 5 2" xfId="1129" xr:uid="{00000000-0005-0000-0000-0000904A0000}"/>
    <cellStyle name="Normal 2 3 2 4 2 5 2 2" xfId="2539" xr:uid="{00000000-0005-0000-0000-0000914A0000}"/>
    <cellStyle name="Normal 2 3 2 4 2 5 2 2 2" xfId="5032" xr:uid="{00000000-0005-0000-0000-0000924A0000}"/>
    <cellStyle name="Normal 2 3 2 4 2 5 2 2 2 2" xfId="13178" xr:uid="{00000000-0005-0000-0000-0000934A0000}"/>
    <cellStyle name="Normal 2 3 2 4 2 5 2 2 2 2 2" xfId="29474" xr:uid="{00000000-0005-0000-0000-0000944A0000}"/>
    <cellStyle name="Normal 2 3 2 4 2 5 2 2 2 3" xfId="21328" xr:uid="{00000000-0005-0000-0000-0000954A0000}"/>
    <cellStyle name="Normal 2 3 2 4 2 5 2 2 3" xfId="7838" xr:uid="{00000000-0005-0000-0000-0000964A0000}"/>
    <cellStyle name="Normal 2 3 2 4 2 5 2 2 3 2" xfId="15984" xr:uid="{00000000-0005-0000-0000-0000974A0000}"/>
    <cellStyle name="Normal 2 3 2 4 2 5 2 2 3 2 2" xfId="32280" xr:uid="{00000000-0005-0000-0000-0000984A0000}"/>
    <cellStyle name="Normal 2 3 2 4 2 5 2 2 3 3" xfId="24134" xr:uid="{00000000-0005-0000-0000-0000994A0000}"/>
    <cellStyle name="Normal 2 3 2 4 2 5 2 2 4" xfId="10685" xr:uid="{00000000-0005-0000-0000-00009A4A0000}"/>
    <cellStyle name="Normal 2 3 2 4 2 5 2 2 4 2" xfId="26981" xr:uid="{00000000-0005-0000-0000-00009B4A0000}"/>
    <cellStyle name="Normal 2 3 2 4 2 5 2 2 5" xfId="18835" xr:uid="{00000000-0005-0000-0000-00009C4A0000}"/>
    <cellStyle name="Normal 2 3 2 4 2 5 2 3" xfId="3814" xr:uid="{00000000-0005-0000-0000-00009D4A0000}"/>
    <cellStyle name="Normal 2 3 2 4 2 5 2 3 2" xfId="11960" xr:uid="{00000000-0005-0000-0000-00009E4A0000}"/>
    <cellStyle name="Normal 2 3 2 4 2 5 2 3 2 2" xfId="28256" xr:uid="{00000000-0005-0000-0000-00009F4A0000}"/>
    <cellStyle name="Normal 2 3 2 4 2 5 2 3 3" xfId="20110" xr:uid="{00000000-0005-0000-0000-0000A04A0000}"/>
    <cellStyle name="Normal 2 3 2 4 2 5 2 4" xfId="6428" xr:uid="{00000000-0005-0000-0000-0000A14A0000}"/>
    <cellStyle name="Normal 2 3 2 4 2 5 2 4 2" xfId="14574" xr:uid="{00000000-0005-0000-0000-0000A24A0000}"/>
    <cellStyle name="Normal 2 3 2 4 2 5 2 4 2 2" xfId="30870" xr:uid="{00000000-0005-0000-0000-0000A34A0000}"/>
    <cellStyle name="Normal 2 3 2 4 2 5 2 4 3" xfId="22724" xr:uid="{00000000-0005-0000-0000-0000A44A0000}"/>
    <cellStyle name="Normal 2 3 2 4 2 5 2 5" xfId="9275" xr:uid="{00000000-0005-0000-0000-0000A54A0000}"/>
    <cellStyle name="Normal 2 3 2 4 2 5 2 5 2" xfId="25571" xr:uid="{00000000-0005-0000-0000-0000A64A0000}"/>
    <cellStyle name="Normal 2 3 2 4 2 5 2 6" xfId="17425" xr:uid="{00000000-0005-0000-0000-0000A74A0000}"/>
    <cellStyle name="Normal 2 3 2 4 2 5 3" xfId="1834" xr:uid="{00000000-0005-0000-0000-0000A84A0000}"/>
    <cellStyle name="Normal 2 3 2 4 2 5 3 2" xfId="4423" xr:uid="{00000000-0005-0000-0000-0000A94A0000}"/>
    <cellStyle name="Normal 2 3 2 4 2 5 3 2 2" xfId="12569" xr:uid="{00000000-0005-0000-0000-0000AA4A0000}"/>
    <cellStyle name="Normal 2 3 2 4 2 5 3 2 2 2" xfId="28865" xr:uid="{00000000-0005-0000-0000-0000AB4A0000}"/>
    <cellStyle name="Normal 2 3 2 4 2 5 3 2 3" xfId="20719" xr:uid="{00000000-0005-0000-0000-0000AC4A0000}"/>
    <cellStyle name="Normal 2 3 2 4 2 5 3 3" xfId="7133" xr:uid="{00000000-0005-0000-0000-0000AD4A0000}"/>
    <cellStyle name="Normal 2 3 2 4 2 5 3 3 2" xfId="15279" xr:uid="{00000000-0005-0000-0000-0000AE4A0000}"/>
    <cellStyle name="Normal 2 3 2 4 2 5 3 3 2 2" xfId="31575" xr:uid="{00000000-0005-0000-0000-0000AF4A0000}"/>
    <cellStyle name="Normal 2 3 2 4 2 5 3 3 3" xfId="23429" xr:uid="{00000000-0005-0000-0000-0000B04A0000}"/>
    <cellStyle name="Normal 2 3 2 4 2 5 3 4" xfId="9980" xr:uid="{00000000-0005-0000-0000-0000B14A0000}"/>
    <cellStyle name="Normal 2 3 2 4 2 5 3 4 2" xfId="26276" xr:uid="{00000000-0005-0000-0000-0000B24A0000}"/>
    <cellStyle name="Normal 2 3 2 4 2 5 3 5" xfId="18130" xr:uid="{00000000-0005-0000-0000-0000B34A0000}"/>
    <cellStyle name="Normal 2 3 2 4 2 5 4" xfId="3205" xr:uid="{00000000-0005-0000-0000-0000B44A0000}"/>
    <cellStyle name="Normal 2 3 2 4 2 5 4 2" xfId="11351" xr:uid="{00000000-0005-0000-0000-0000B54A0000}"/>
    <cellStyle name="Normal 2 3 2 4 2 5 4 2 2" xfId="27647" xr:uid="{00000000-0005-0000-0000-0000B64A0000}"/>
    <cellStyle name="Normal 2 3 2 4 2 5 4 3" xfId="19501" xr:uid="{00000000-0005-0000-0000-0000B74A0000}"/>
    <cellStyle name="Normal 2 3 2 4 2 5 5" xfId="5723" xr:uid="{00000000-0005-0000-0000-0000B84A0000}"/>
    <cellStyle name="Normal 2 3 2 4 2 5 5 2" xfId="13869" xr:uid="{00000000-0005-0000-0000-0000B94A0000}"/>
    <cellStyle name="Normal 2 3 2 4 2 5 5 2 2" xfId="30165" xr:uid="{00000000-0005-0000-0000-0000BA4A0000}"/>
    <cellStyle name="Normal 2 3 2 4 2 5 5 3" xfId="22019" xr:uid="{00000000-0005-0000-0000-0000BB4A0000}"/>
    <cellStyle name="Normal 2 3 2 4 2 5 6" xfId="8570" xr:uid="{00000000-0005-0000-0000-0000BC4A0000}"/>
    <cellStyle name="Normal 2 3 2 4 2 5 6 2" xfId="24866" xr:uid="{00000000-0005-0000-0000-0000BD4A0000}"/>
    <cellStyle name="Normal 2 3 2 4 2 5 7" xfId="16720" xr:uid="{00000000-0005-0000-0000-0000BE4A0000}"/>
    <cellStyle name="Normal 2 3 2 4 2 6" xfId="785" xr:uid="{00000000-0005-0000-0000-0000BF4A0000}"/>
    <cellStyle name="Normal 2 3 2 4 2 6 2" xfId="2195" xr:uid="{00000000-0005-0000-0000-0000C04A0000}"/>
    <cellStyle name="Normal 2 3 2 4 2 6 2 2" xfId="4736" xr:uid="{00000000-0005-0000-0000-0000C14A0000}"/>
    <cellStyle name="Normal 2 3 2 4 2 6 2 2 2" xfId="12882" xr:uid="{00000000-0005-0000-0000-0000C24A0000}"/>
    <cellStyle name="Normal 2 3 2 4 2 6 2 2 2 2" xfId="29178" xr:uid="{00000000-0005-0000-0000-0000C34A0000}"/>
    <cellStyle name="Normal 2 3 2 4 2 6 2 2 3" xfId="21032" xr:uid="{00000000-0005-0000-0000-0000C44A0000}"/>
    <cellStyle name="Normal 2 3 2 4 2 6 2 3" xfId="7494" xr:uid="{00000000-0005-0000-0000-0000C54A0000}"/>
    <cellStyle name="Normal 2 3 2 4 2 6 2 3 2" xfId="15640" xr:uid="{00000000-0005-0000-0000-0000C64A0000}"/>
    <cellStyle name="Normal 2 3 2 4 2 6 2 3 2 2" xfId="31936" xr:uid="{00000000-0005-0000-0000-0000C74A0000}"/>
    <cellStyle name="Normal 2 3 2 4 2 6 2 3 3" xfId="23790" xr:uid="{00000000-0005-0000-0000-0000C84A0000}"/>
    <cellStyle name="Normal 2 3 2 4 2 6 2 4" xfId="10341" xr:uid="{00000000-0005-0000-0000-0000C94A0000}"/>
    <cellStyle name="Normal 2 3 2 4 2 6 2 4 2" xfId="26637" xr:uid="{00000000-0005-0000-0000-0000CA4A0000}"/>
    <cellStyle name="Normal 2 3 2 4 2 6 2 5" xfId="18491" xr:uid="{00000000-0005-0000-0000-0000CB4A0000}"/>
    <cellStyle name="Normal 2 3 2 4 2 6 3" xfId="3518" xr:uid="{00000000-0005-0000-0000-0000CC4A0000}"/>
    <cellStyle name="Normal 2 3 2 4 2 6 3 2" xfId="11664" xr:uid="{00000000-0005-0000-0000-0000CD4A0000}"/>
    <cellStyle name="Normal 2 3 2 4 2 6 3 2 2" xfId="27960" xr:uid="{00000000-0005-0000-0000-0000CE4A0000}"/>
    <cellStyle name="Normal 2 3 2 4 2 6 3 3" xfId="19814" xr:uid="{00000000-0005-0000-0000-0000CF4A0000}"/>
    <cellStyle name="Normal 2 3 2 4 2 6 4" xfId="6084" xr:uid="{00000000-0005-0000-0000-0000D04A0000}"/>
    <cellStyle name="Normal 2 3 2 4 2 6 4 2" xfId="14230" xr:uid="{00000000-0005-0000-0000-0000D14A0000}"/>
    <cellStyle name="Normal 2 3 2 4 2 6 4 2 2" xfId="30526" xr:uid="{00000000-0005-0000-0000-0000D24A0000}"/>
    <cellStyle name="Normal 2 3 2 4 2 6 4 3" xfId="22380" xr:uid="{00000000-0005-0000-0000-0000D34A0000}"/>
    <cellStyle name="Normal 2 3 2 4 2 6 5" xfId="8931" xr:uid="{00000000-0005-0000-0000-0000D44A0000}"/>
    <cellStyle name="Normal 2 3 2 4 2 6 5 2" xfId="25227" xr:uid="{00000000-0005-0000-0000-0000D54A0000}"/>
    <cellStyle name="Normal 2 3 2 4 2 6 6" xfId="17081" xr:uid="{00000000-0005-0000-0000-0000D64A0000}"/>
    <cellStyle name="Normal 2 3 2 4 2 7" xfId="1490" xr:uid="{00000000-0005-0000-0000-0000D74A0000}"/>
    <cellStyle name="Normal 2 3 2 4 2 7 2" xfId="4127" xr:uid="{00000000-0005-0000-0000-0000D84A0000}"/>
    <cellStyle name="Normal 2 3 2 4 2 7 2 2" xfId="12273" xr:uid="{00000000-0005-0000-0000-0000D94A0000}"/>
    <cellStyle name="Normal 2 3 2 4 2 7 2 2 2" xfId="28569" xr:uid="{00000000-0005-0000-0000-0000DA4A0000}"/>
    <cellStyle name="Normal 2 3 2 4 2 7 2 3" xfId="20423" xr:uid="{00000000-0005-0000-0000-0000DB4A0000}"/>
    <cellStyle name="Normal 2 3 2 4 2 7 3" xfId="6789" xr:uid="{00000000-0005-0000-0000-0000DC4A0000}"/>
    <cellStyle name="Normal 2 3 2 4 2 7 3 2" xfId="14935" xr:uid="{00000000-0005-0000-0000-0000DD4A0000}"/>
    <cellStyle name="Normal 2 3 2 4 2 7 3 2 2" xfId="31231" xr:uid="{00000000-0005-0000-0000-0000DE4A0000}"/>
    <cellStyle name="Normal 2 3 2 4 2 7 3 3" xfId="23085" xr:uid="{00000000-0005-0000-0000-0000DF4A0000}"/>
    <cellStyle name="Normal 2 3 2 4 2 7 4" xfId="9636" xr:uid="{00000000-0005-0000-0000-0000E04A0000}"/>
    <cellStyle name="Normal 2 3 2 4 2 7 4 2" xfId="25932" xr:uid="{00000000-0005-0000-0000-0000E14A0000}"/>
    <cellStyle name="Normal 2 3 2 4 2 7 5" xfId="17786" xr:uid="{00000000-0005-0000-0000-0000E24A0000}"/>
    <cellStyle name="Normal 2 3 2 4 2 8" xfId="2909" xr:uid="{00000000-0005-0000-0000-0000E34A0000}"/>
    <cellStyle name="Normal 2 3 2 4 2 8 2" xfId="11055" xr:uid="{00000000-0005-0000-0000-0000E44A0000}"/>
    <cellStyle name="Normal 2 3 2 4 2 8 2 2" xfId="27351" xr:uid="{00000000-0005-0000-0000-0000E54A0000}"/>
    <cellStyle name="Normal 2 3 2 4 2 8 3" xfId="19205" xr:uid="{00000000-0005-0000-0000-0000E64A0000}"/>
    <cellStyle name="Normal 2 3 2 4 2 9" xfId="5379" xr:uid="{00000000-0005-0000-0000-0000E74A0000}"/>
    <cellStyle name="Normal 2 3 2 4 2 9 2" xfId="13525" xr:uid="{00000000-0005-0000-0000-0000E84A0000}"/>
    <cellStyle name="Normal 2 3 2 4 2 9 2 2" xfId="29821" xr:uid="{00000000-0005-0000-0000-0000E94A0000}"/>
    <cellStyle name="Normal 2 3 2 4 2 9 3" xfId="21675" xr:uid="{00000000-0005-0000-0000-0000EA4A0000}"/>
    <cellStyle name="Normal 2 3 2 4 3" xfId="125" xr:uid="{00000000-0005-0000-0000-0000EB4A0000}"/>
    <cellStyle name="Normal 2 3 2 4 3 2" xfId="469" xr:uid="{00000000-0005-0000-0000-0000EC4A0000}"/>
    <cellStyle name="Normal 2 3 2 4 3 2 2" xfId="1175" xr:uid="{00000000-0005-0000-0000-0000ED4A0000}"/>
    <cellStyle name="Normal 2 3 2 4 3 2 2 2" xfId="2585" xr:uid="{00000000-0005-0000-0000-0000EE4A0000}"/>
    <cellStyle name="Normal 2 3 2 4 3 2 2 2 2" xfId="5070" xr:uid="{00000000-0005-0000-0000-0000EF4A0000}"/>
    <cellStyle name="Normal 2 3 2 4 3 2 2 2 2 2" xfId="13216" xr:uid="{00000000-0005-0000-0000-0000F04A0000}"/>
    <cellStyle name="Normal 2 3 2 4 3 2 2 2 2 2 2" xfId="29512" xr:uid="{00000000-0005-0000-0000-0000F14A0000}"/>
    <cellStyle name="Normal 2 3 2 4 3 2 2 2 2 3" xfId="21366" xr:uid="{00000000-0005-0000-0000-0000F24A0000}"/>
    <cellStyle name="Normal 2 3 2 4 3 2 2 2 3" xfId="7884" xr:uid="{00000000-0005-0000-0000-0000F34A0000}"/>
    <cellStyle name="Normal 2 3 2 4 3 2 2 2 3 2" xfId="16030" xr:uid="{00000000-0005-0000-0000-0000F44A0000}"/>
    <cellStyle name="Normal 2 3 2 4 3 2 2 2 3 2 2" xfId="32326" xr:uid="{00000000-0005-0000-0000-0000F54A0000}"/>
    <cellStyle name="Normal 2 3 2 4 3 2 2 2 3 3" xfId="24180" xr:uid="{00000000-0005-0000-0000-0000F64A0000}"/>
    <cellStyle name="Normal 2 3 2 4 3 2 2 2 4" xfId="10731" xr:uid="{00000000-0005-0000-0000-0000F74A0000}"/>
    <cellStyle name="Normal 2 3 2 4 3 2 2 2 4 2" xfId="27027" xr:uid="{00000000-0005-0000-0000-0000F84A0000}"/>
    <cellStyle name="Normal 2 3 2 4 3 2 2 2 5" xfId="18881" xr:uid="{00000000-0005-0000-0000-0000F94A0000}"/>
    <cellStyle name="Normal 2 3 2 4 3 2 2 3" xfId="3852" xr:uid="{00000000-0005-0000-0000-0000FA4A0000}"/>
    <cellStyle name="Normal 2 3 2 4 3 2 2 3 2" xfId="11998" xr:uid="{00000000-0005-0000-0000-0000FB4A0000}"/>
    <cellStyle name="Normal 2 3 2 4 3 2 2 3 2 2" xfId="28294" xr:uid="{00000000-0005-0000-0000-0000FC4A0000}"/>
    <cellStyle name="Normal 2 3 2 4 3 2 2 3 3" xfId="20148" xr:uid="{00000000-0005-0000-0000-0000FD4A0000}"/>
    <cellStyle name="Normal 2 3 2 4 3 2 2 4" xfId="6474" xr:uid="{00000000-0005-0000-0000-0000FE4A0000}"/>
    <cellStyle name="Normal 2 3 2 4 3 2 2 4 2" xfId="14620" xr:uid="{00000000-0005-0000-0000-0000FF4A0000}"/>
    <cellStyle name="Normal 2 3 2 4 3 2 2 4 2 2" xfId="30916" xr:uid="{00000000-0005-0000-0000-0000004B0000}"/>
    <cellStyle name="Normal 2 3 2 4 3 2 2 4 3" xfId="22770" xr:uid="{00000000-0005-0000-0000-0000014B0000}"/>
    <cellStyle name="Normal 2 3 2 4 3 2 2 5" xfId="9321" xr:uid="{00000000-0005-0000-0000-0000024B0000}"/>
    <cellStyle name="Normal 2 3 2 4 3 2 2 5 2" xfId="25617" xr:uid="{00000000-0005-0000-0000-0000034B0000}"/>
    <cellStyle name="Normal 2 3 2 4 3 2 2 6" xfId="17471" xr:uid="{00000000-0005-0000-0000-0000044B0000}"/>
    <cellStyle name="Normal 2 3 2 4 3 2 3" xfId="1880" xr:uid="{00000000-0005-0000-0000-0000054B0000}"/>
    <cellStyle name="Normal 2 3 2 4 3 2 3 2" xfId="4461" xr:uid="{00000000-0005-0000-0000-0000064B0000}"/>
    <cellStyle name="Normal 2 3 2 4 3 2 3 2 2" xfId="12607" xr:uid="{00000000-0005-0000-0000-0000074B0000}"/>
    <cellStyle name="Normal 2 3 2 4 3 2 3 2 2 2" xfId="28903" xr:uid="{00000000-0005-0000-0000-0000084B0000}"/>
    <cellStyle name="Normal 2 3 2 4 3 2 3 2 3" xfId="20757" xr:uid="{00000000-0005-0000-0000-0000094B0000}"/>
    <cellStyle name="Normal 2 3 2 4 3 2 3 3" xfId="7179" xr:uid="{00000000-0005-0000-0000-00000A4B0000}"/>
    <cellStyle name="Normal 2 3 2 4 3 2 3 3 2" xfId="15325" xr:uid="{00000000-0005-0000-0000-00000B4B0000}"/>
    <cellStyle name="Normal 2 3 2 4 3 2 3 3 2 2" xfId="31621" xr:uid="{00000000-0005-0000-0000-00000C4B0000}"/>
    <cellStyle name="Normal 2 3 2 4 3 2 3 3 3" xfId="23475" xr:uid="{00000000-0005-0000-0000-00000D4B0000}"/>
    <cellStyle name="Normal 2 3 2 4 3 2 3 4" xfId="10026" xr:uid="{00000000-0005-0000-0000-00000E4B0000}"/>
    <cellStyle name="Normal 2 3 2 4 3 2 3 4 2" xfId="26322" xr:uid="{00000000-0005-0000-0000-00000F4B0000}"/>
    <cellStyle name="Normal 2 3 2 4 3 2 3 5" xfId="18176" xr:uid="{00000000-0005-0000-0000-0000104B0000}"/>
    <cellStyle name="Normal 2 3 2 4 3 2 4" xfId="3243" xr:uid="{00000000-0005-0000-0000-0000114B0000}"/>
    <cellStyle name="Normal 2 3 2 4 3 2 4 2" xfId="11389" xr:uid="{00000000-0005-0000-0000-0000124B0000}"/>
    <cellStyle name="Normal 2 3 2 4 3 2 4 2 2" xfId="27685" xr:uid="{00000000-0005-0000-0000-0000134B0000}"/>
    <cellStyle name="Normal 2 3 2 4 3 2 4 3" xfId="19539" xr:uid="{00000000-0005-0000-0000-0000144B0000}"/>
    <cellStyle name="Normal 2 3 2 4 3 2 5" xfId="5769" xr:uid="{00000000-0005-0000-0000-0000154B0000}"/>
    <cellStyle name="Normal 2 3 2 4 3 2 5 2" xfId="13915" xr:uid="{00000000-0005-0000-0000-0000164B0000}"/>
    <cellStyle name="Normal 2 3 2 4 3 2 5 2 2" xfId="30211" xr:uid="{00000000-0005-0000-0000-0000174B0000}"/>
    <cellStyle name="Normal 2 3 2 4 3 2 5 3" xfId="22065" xr:uid="{00000000-0005-0000-0000-0000184B0000}"/>
    <cellStyle name="Normal 2 3 2 4 3 2 6" xfId="8616" xr:uid="{00000000-0005-0000-0000-0000194B0000}"/>
    <cellStyle name="Normal 2 3 2 4 3 2 6 2" xfId="24912" xr:uid="{00000000-0005-0000-0000-00001A4B0000}"/>
    <cellStyle name="Normal 2 3 2 4 3 2 7" xfId="16766" xr:uid="{00000000-0005-0000-0000-00001B4B0000}"/>
    <cellStyle name="Normal 2 3 2 4 3 3" xfId="831" xr:uid="{00000000-0005-0000-0000-00001C4B0000}"/>
    <cellStyle name="Normal 2 3 2 4 3 3 2" xfId="2241" xr:uid="{00000000-0005-0000-0000-00001D4B0000}"/>
    <cellStyle name="Normal 2 3 2 4 3 3 2 2" xfId="4774" xr:uid="{00000000-0005-0000-0000-00001E4B0000}"/>
    <cellStyle name="Normal 2 3 2 4 3 3 2 2 2" xfId="12920" xr:uid="{00000000-0005-0000-0000-00001F4B0000}"/>
    <cellStyle name="Normal 2 3 2 4 3 3 2 2 2 2" xfId="29216" xr:uid="{00000000-0005-0000-0000-0000204B0000}"/>
    <cellStyle name="Normal 2 3 2 4 3 3 2 2 3" xfId="21070" xr:uid="{00000000-0005-0000-0000-0000214B0000}"/>
    <cellStyle name="Normal 2 3 2 4 3 3 2 3" xfId="7540" xr:uid="{00000000-0005-0000-0000-0000224B0000}"/>
    <cellStyle name="Normal 2 3 2 4 3 3 2 3 2" xfId="15686" xr:uid="{00000000-0005-0000-0000-0000234B0000}"/>
    <cellStyle name="Normal 2 3 2 4 3 3 2 3 2 2" xfId="31982" xr:uid="{00000000-0005-0000-0000-0000244B0000}"/>
    <cellStyle name="Normal 2 3 2 4 3 3 2 3 3" xfId="23836" xr:uid="{00000000-0005-0000-0000-0000254B0000}"/>
    <cellStyle name="Normal 2 3 2 4 3 3 2 4" xfId="10387" xr:uid="{00000000-0005-0000-0000-0000264B0000}"/>
    <cellStyle name="Normal 2 3 2 4 3 3 2 4 2" xfId="26683" xr:uid="{00000000-0005-0000-0000-0000274B0000}"/>
    <cellStyle name="Normal 2 3 2 4 3 3 2 5" xfId="18537" xr:uid="{00000000-0005-0000-0000-0000284B0000}"/>
    <cellStyle name="Normal 2 3 2 4 3 3 3" xfId="3556" xr:uid="{00000000-0005-0000-0000-0000294B0000}"/>
    <cellStyle name="Normal 2 3 2 4 3 3 3 2" xfId="11702" xr:uid="{00000000-0005-0000-0000-00002A4B0000}"/>
    <cellStyle name="Normal 2 3 2 4 3 3 3 2 2" xfId="27998" xr:uid="{00000000-0005-0000-0000-00002B4B0000}"/>
    <cellStyle name="Normal 2 3 2 4 3 3 3 3" xfId="19852" xr:uid="{00000000-0005-0000-0000-00002C4B0000}"/>
    <cellStyle name="Normal 2 3 2 4 3 3 4" xfId="6130" xr:uid="{00000000-0005-0000-0000-00002D4B0000}"/>
    <cellStyle name="Normal 2 3 2 4 3 3 4 2" xfId="14276" xr:uid="{00000000-0005-0000-0000-00002E4B0000}"/>
    <cellStyle name="Normal 2 3 2 4 3 3 4 2 2" xfId="30572" xr:uid="{00000000-0005-0000-0000-00002F4B0000}"/>
    <cellStyle name="Normal 2 3 2 4 3 3 4 3" xfId="22426" xr:uid="{00000000-0005-0000-0000-0000304B0000}"/>
    <cellStyle name="Normal 2 3 2 4 3 3 5" xfId="8977" xr:uid="{00000000-0005-0000-0000-0000314B0000}"/>
    <cellStyle name="Normal 2 3 2 4 3 3 5 2" xfId="25273" xr:uid="{00000000-0005-0000-0000-0000324B0000}"/>
    <cellStyle name="Normal 2 3 2 4 3 3 6" xfId="17127" xr:uid="{00000000-0005-0000-0000-0000334B0000}"/>
    <cellStyle name="Normal 2 3 2 4 3 4" xfId="1536" xr:uid="{00000000-0005-0000-0000-0000344B0000}"/>
    <cellStyle name="Normal 2 3 2 4 3 4 2" xfId="4165" xr:uid="{00000000-0005-0000-0000-0000354B0000}"/>
    <cellStyle name="Normal 2 3 2 4 3 4 2 2" xfId="12311" xr:uid="{00000000-0005-0000-0000-0000364B0000}"/>
    <cellStyle name="Normal 2 3 2 4 3 4 2 2 2" xfId="28607" xr:uid="{00000000-0005-0000-0000-0000374B0000}"/>
    <cellStyle name="Normal 2 3 2 4 3 4 2 3" xfId="20461" xr:uid="{00000000-0005-0000-0000-0000384B0000}"/>
    <cellStyle name="Normal 2 3 2 4 3 4 3" xfId="6835" xr:uid="{00000000-0005-0000-0000-0000394B0000}"/>
    <cellStyle name="Normal 2 3 2 4 3 4 3 2" xfId="14981" xr:uid="{00000000-0005-0000-0000-00003A4B0000}"/>
    <cellStyle name="Normal 2 3 2 4 3 4 3 2 2" xfId="31277" xr:uid="{00000000-0005-0000-0000-00003B4B0000}"/>
    <cellStyle name="Normal 2 3 2 4 3 4 3 3" xfId="23131" xr:uid="{00000000-0005-0000-0000-00003C4B0000}"/>
    <cellStyle name="Normal 2 3 2 4 3 4 4" xfId="9682" xr:uid="{00000000-0005-0000-0000-00003D4B0000}"/>
    <cellStyle name="Normal 2 3 2 4 3 4 4 2" xfId="25978" xr:uid="{00000000-0005-0000-0000-00003E4B0000}"/>
    <cellStyle name="Normal 2 3 2 4 3 4 5" xfId="17832" xr:uid="{00000000-0005-0000-0000-00003F4B0000}"/>
    <cellStyle name="Normal 2 3 2 4 3 5" xfId="2947" xr:uid="{00000000-0005-0000-0000-0000404B0000}"/>
    <cellStyle name="Normal 2 3 2 4 3 5 2" xfId="11093" xr:uid="{00000000-0005-0000-0000-0000414B0000}"/>
    <cellStyle name="Normal 2 3 2 4 3 5 2 2" xfId="27389" xr:uid="{00000000-0005-0000-0000-0000424B0000}"/>
    <cellStyle name="Normal 2 3 2 4 3 5 3" xfId="19243" xr:uid="{00000000-0005-0000-0000-0000434B0000}"/>
    <cellStyle name="Normal 2 3 2 4 3 6" xfId="5425" xr:uid="{00000000-0005-0000-0000-0000444B0000}"/>
    <cellStyle name="Normal 2 3 2 4 3 6 2" xfId="13571" xr:uid="{00000000-0005-0000-0000-0000454B0000}"/>
    <cellStyle name="Normal 2 3 2 4 3 6 2 2" xfId="29867" xr:uid="{00000000-0005-0000-0000-0000464B0000}"/>
    <cellStyle name="Normal 2 3 2 4 3 6 3" xfId="21721" xr:uid="{00000000-0005-0000-0000-0000474B0000}"/>
    <cellStyle name="Normal 2 3 2 4 3 7" xfId="8272" xr:uid="{00000000-0005-0000-0000-0000484B0000}"/>
    <cellStyle name="Normal 2 3 2 4 3 7 2" xfId="24568" xr:uid="{00000000-0005-0000-0000-0000494B0000}"/>
    <cellStyle name="Normal 2 3 2 4 3 8" xfId="16422" xr:uid="{00000000-0005-0000-0000-00004A4B0000}"/>
    <cellStyle name="Normal 2 3 2 4 4" xfId="210" xr:uid="{00000000-0005-0000-0000-00004B4B0000}"/>
    <cellStyle name="Normal 2 3 2 4 4 2" xfId="554" xr:uid="{00000000-0005-0000-0000-00004C4B0000}"/>
    <cellStyle name="Normal 2 3 2 4 4 2 2" xfId="1260" xr:uid="{00000000-0005-0000-0000-00004D4B0000}"/>
    <cellStyle name="Normal 2 3 2 4 4 2 2 2" xfId="2670" xr:uid="{00000000-0005-0000-0000-00004E4B0000}"/>
    <cellStyle name="Normal 2 3 2 4 4 2 2 2 2" xfId="5144" xr:uid="{00000000-0005-0000-0000-00004F4B0000}"/>
    <cellStyle name="Normal 2 3 2 4 4 2 2 2 2 2" xfId="13290" xr:uid="{00000000-0005-0000-0000-0000504B0000}"/>
    <cellStyle name="Normal 2 3 2 4 4 2 2 2 2 2 2" xfId="29586" xr:uid="{00000000-0005-0000-0000-0000514B0000}"/>
    <cellStyle name="Normal 2 3 2 4 4 2 2 2 2 3" xfId="21440" xr:uid="{00000000-0005-0000-0000-0000524B0000}"/>
    <cellStyle name="Normal 2 3 2 4 4 2 2 2 3" xfId="7969" xr:uid="{00000000-0005-0000-0000-0000534B0000}"/>
    <cellStyle name="Normal 2 3 2 4 4 2 2 2 3 2" xfId="16115" xr:uid="{00000000-0005-0000-0000-0000544B0000}"/>
    <cellStyle name="Normal 2 3 2 4 4 2 2 2 3 2 2" xfId="32411" xr:uid="{00000000-0005-0000-0000-0000554B0000}"/>
    <cellStyle name="Normal 2 3 2 4 4 2 2 2 3 3" xfId="24265" xr:uid="{00000000-0005-0000-0000-0000564B0000}"/>
    <cellStyle name="Normal 2 3 2 4 4 2 2 2 4" xfId="10816" xr:uid="{00000000-0005-0000-0000-0000574B0000}"/>
    <cellStyle name="Normal 2 3 2 4 4 2 2 2 4 2" xfId="27112" xr:uid="{00000000-0005-0000-0000-0000584B0000}"/>
    <cellStyle name="Normal 2 3 2 4 4 2 2 2 5" xfId="18966" xr:uid="{00000000-0005-0000-0000-0000594B0000}"/>
    <cellStyle name="Normal 2 3 2 4 4 2 2 3" xfId="3926" xr:uid="{00000000-0005-0000-0000-00005A4B0000}"/>
    <cellStyle name="Normal 2 3 2 4 4 2 2 3 2" xfId="12072" xr:uid="{00000000-0005-0000-0000-00005B4B0000}"/>
    <cellStyle name="Normal 2 3 2 4 4 2 2 3 2 2" xfId="28368" xr:uid="{00000000-0005-0000-0000-00005C4B0000}"/>
    <cellStyle name="Normal 2 3 2 4 4 2 2 3 3" xfId="20222" xr:uid="{00000000-0005-0000-0000-00005D4B0000}"/>
    <cellStyle name="Normal 2 3 2 4 4 2 2 4" xfId="6559" xr:uid="{00000000-0005-0000-0000-00005E4B0000}"/>
    <cellStyle name="Normal 2 3 2 4 4 2 2 4 2" xfId="14705" xr:uid="{00000000-0005-0000-0000-00005F4B0000}"/>
    <cellStyle name="Normal 2 3 2 4 4 2 2 4 2 2" xfId="31001" xr:uid="{00000000-0005-0000-0000-0000604B0000}"/>
    <cellStyle name="Normal 2 3 2 4 4 2 2 4 3" xfId="22855" xr:uid="{00000000-0005-0000-0000-0000614B0000}"/>
    <cellStyle name="Normal 2 3 2 4 4 2 2 5" xfId="9406" xr:uid="{00000000-0005-0000-0000-0000624B0000}"/>
    <cellStyle name="Normal 2 3 2 4 4 2 2 5 2" xfId="25702" xr:uid="{00000000-0005-0000-0000-0000634B0000}"/>
    <cellStyle name="Normal 2 3 2 4 4 2 2 6" xfId="17556" xr:uid="{00000000-0005-0000-0000-0000644B0000}"/>
    <cellStyle name="Normal 2 3 2 4 4 2 3" xfId="1965" xr:uid="{00000000-0005-0000-0000-0000654B0000}"/>
    <cellStyle name="Normal 2 3 2 4 4 2 3 2" xfId="4535" xr:uid="{00000000-0005-0000-0000-0000664B0000}"/>
    <cellStyle name="Normal 2 3 2 4 4 2 3 2 2" xfId="12681" xr:uid="{00000000-0005-0000-0000-0000674B0000}"/>
    <cellStyle name="Normal 2 3 2 4 4 2 3 2 2 2" xfId="28977" xr:uid="{00000000-0005-0000-0000-0000684B0000}"/>
    <cellStyle name="Normal 2 3 2 4 4 2 3 2 3" xfId="20831" xr:uid="{00000000-0005-0000-0000-0000694B0000}"/>
    <cellStyle name="Normal 2 3 2 4 4 2 3 3" xfId="7264" xr:uid="{00000000-0005-0000-0000-00006A4B0000}"/>
    <cellStyle name="Normal 2 3 2 4 4 2 3 3 2" xfId="15410" xr:uid="{00000000-0005-0000-0000-00006B4B0000}"/>
    <cellStyle name="Normal 2 3 2 4 4 2 3 3 2 2" xfId="31706" xr:uid="{00000000-0005-0000-0000-00006C4B0000}"/>
    <cellStyle name="Normal 2 3 2 4 4 2 3 3 3" xfId="23560" xr:uid="{00000000-0005-0000-0000-00006D4B0000}"/>
    <cellStyle name="Normal 2 3 2 4 4 2 3 4" xfId="10111" xr:uid="{00000000-0005-0000-0000-00006E4B0000}"/>
    <cellStyle name="Normal 2 3 2 4 4 2 3 4 2" xfId="26407" xr:uid="{00000000-0005-0000-0000-00006F4B0000}"/>
    <cellStyle name="Normal 2 3 2 4 4 2 3 5" xfId="18261" xr:uid="{00000000-0005-0000-0000-0000704B0000}"/>
    <cellStyle name="Normal 2 3 2 4 4 2 4" xfId="3317" xr:uid="{00000000-0005-0000-0000-0000714B0000}"/>
    <cellStyle name="Normal 2 3 2 4 4 2 4 2" xfId="11463" xr:uid="{00000000-0005-0000-0000-0000724B0000}"/>
    <cellStyle name="Normal 2 3 2 4 4 2 4 2 2" xfId="27759" xr:uid="{00000000-0005-0000-0000-0000734B0000}"/>
    <cellStyle name="Normal 2 3 2 4 4 2 4 3" xfId="19613" xr:uid="{00000000-0005-0000-0000-0000744B0000}"/>
    <cellStyle name="Normal 2 3 2 4 4 2 5" xfId="5854" xr:uid="{00000000-0005-0000-0000-0000754B0000}"/>
    <cellStyle name="Normal 2 3 2 4 4 2 5 2" xfId="14000" xr:uid="{00000000-0005-0000-0000-0000764B0000}"/>
    <cellStyle name="Normal 2 3 2 4 4 2 5 2 2" xfId="30296" xr:uid="{00000000-0005-0000-0000-0000774B0000}"/>
    <cellStyle name="Normal 2 3 2 4 4 2 5 3" xfId="22150" xr:uid="{00000000-0005-0000-0000-0000784B0000}"/>
    <cellStyle name="Normal 2 3 2 4 4 2 6" xfId="8701" xr:uid="{00000000-0005-0000-0000-0000794B0000}"/>
    <cellStyle name="Normal 2 3 2 4 4 2 6 2" xfId="24997" xr:uid="{00000000-0005-0000-0000-00007A4B0000}"/>
    <cellStyle name="Normal 2 3 2 4 4 2 7" xfId="16851" xr:uid="{00000000-0005-0000-0000-00007B4B0000}"/>
    <cellStyle name="Normal 2 3 2 4 4 3" xfId="916" xr:uid="{00000000-0005-0000-0000-00007C4B0000}"/>
    <cellStyle name="Normal 2 3 2 4 4 3 2" xfId="2326" xr:uid="{00000000-0005-0000-0000-00007D4B0000}"/>
    <cellStyle name="Normal 2 3 2 4 4 3 2 2" xfId="4848" xr:uid="{00000000-0005-0000-0000-00007E4B0000}"/>
    <cellStyle name="Normal 2 3 2 4 4 3 2 2 2" xfId="12994" xr:uid="{00000000-0005-0000-0000-00007F4B0000}"/>
    <cellStyle name="Normal 2 3 2 4 4 3 2 2 2 2" xfId="29290" xr:uid="{00000000-0005-0000-0000-0000804B0000}"/>
    <cellStyle name="Normal 2 3 2 4 4 3 2 2 3" xfId="21144" xr:uid="{00000000-0005-0000-0000-0000814B0000}"/>
    <cellStyle name="Normal 2 3 2 4 4 3 2 3" xfId="7625" xr:uid="{00000000-0005-0000-0000-0000824B0000}"/>
    <cellStyle name="Normal 2 3 2 4 4 3 2 3 2" xfId="15771" xr:uid="{00000000-0005-0000-0000-0000834B0000}"/>
    <cellStyle name="Normal 2 3 2 4 4 3 2 3 2 2" xfId="32067" xr:uid="{00000000-0005-0000-0000-0000844B0000}"/>
    <cellStyle name="Normal 2 3 2 4 4 3 2 3 3" xfId="23921" xr:uid="{00000000-0005-0000-0000-0000854B0000}"/>
    <cellStyle name="Normal 2 3 2 4 4 3 2 4" xfId="10472" xr:uid="{00000000-0005-0000-0000-0000864B0000}"/>
    <cellStyle name="Normal 2 3 2 4 4 3 2 4 2" xfId="26768" xr:uid="{00000000-0005-0000-0000-0000874B0000}"/>
    <cellStyle name="Normal 2 3 2 4 4 3 2 5" xfId="18622" xr:uid="{00000000-0005-0000-0000-0000884B0000}"/>
    <cellStyle name="Normal 2 3 2 4 4 3 3" xfId="3630" xr:uid="{00000000-0005-0000-0000-0000894B0000}"/>
    <cellStyle name="Normal 2 3 2 4 4 3 3 2" xfId="11776" xr:uid="{00000000-0005-0000-0000-00008A4B0000}"/>
    <cellStyle name="Normal 2 3 2 4 4 3 3 2 2" xfId="28072" xr:uid="{00000000-0005-0000-0000-00008B4B0000}"/>
    <cellStyle name="Normal 2 3 2 4 4 3 3 3" xfId="19926" xr:uid="{00000000-0005-0000-0000-00008C4B0000}"/>
    <cellStyle name="Normal 2 3 2 4 4 3 4" xfId="6215" xr:uid="{00000000-0005-0000-0000-00008D4B0000}"/>
    <cellStyle name="Normal 2 3 2 4 4 3 4 2" xfId="14361" xr:uid="{00000000-0005-0000-0000-00008E4B0000}"/>
    <cellStyle name="Normal 2 3 2 4 4 3 4 2 2" xfId="30657" xr:uid="{00000000-0005-0000-0000-00008F4B0000}"/>
    <cellStyle name="Normal 2 3 2 4 4 3 4 3" xfId="22511" xr:uid="{00000000-0005-0000-0000-0000904B0000}"/>
    <cellStyle name="Normal 2 3 2 4 4 3 5" xfId="9062" xr:uid="{00000000-0005-0000-0000-0000914B0000}"/>
    <cellStyle name="Normal 2 3 2 4 4 3 5 2" xfId="25358" xr:uid="{00000000-0005-0000-0000-0000924B0000}"/>
    <cellStyle name="Normal 2 3 2 4 4 3 6" xfId="17212" xr:uid="{00000000-0005-0000-0000-0000934B0000}"/>
    <cellStyle name="Normal 2 3 2 4 4 4" xfId="1621" xr:uid="{00000000-0005-0000-0000-0000944B0000}"/>
    <cellStyle name="Normal 2 3 2 4 4 4 2" xfId="4239" xr:uid="{00000000-0005-0000-0000-0000954B0000}"/>
    <cellStyle name="Normal 2 3 2 4 4 4 2 2" xfId="12385" xr:uid="{00000000-0005-0000-0000-0000964B0000}"/>
    <cellStyle name="Normal 2 3 2 4 4 4 2 2 2" xfId="28681" xr:uid="{00000000-0005-0000-0000-0000974B0000}"/>
    <cellStyle name="Normal 2 3 2 4 4 4 2 3" xfId="20535" xr:uid="{00000000-0005-0000-0000-0000984B0000}"/>
    <cellStyle name="Normal 2 3 2 4 4 4 3" xfId="6920" xr:uid="{00000000-0005-0000-0000-0000994B0000}"/>
    <cellStyle name="Normal 2 3 2 4 4 4 3 2" xfId="15066" xr:uid="{00000000-0005-0000-0000-00009A4B0000}"/>
    <cellStyle name="Normal 2 3 2 4 4 4 3 2 2" xfId="31362" xr:uid="{00000000-0005-0000-0000-00009B4B0000}"/>
    <cellStyle name="Normal 2 3 2 4 4 4 3 3" xfId="23216" xr:uid="{00000000-0005-0000-0000-00009C4B0000}"/>
    <cellStyle name="Normal 2 3 2 4 4 4 4" xfId="9767" xr:uid="{00000000-0005-0000-0000-00009D4B0000}"/>
    <cellStyle name="Normal 2 3 2 4 4 4 4 2" xfId="26063" xr:uid="{00000000-0005-0000-0000-00009E4B0000}"/>
    <cellStyle name="Normal 2 3 2 4 4 4 5" xfId="17917" xr:uid="{00000000-0005-0000-0000-00009F4B0000}"/>
    <cellStyle name="Normal 2 3 2 4 4 5" xfId="3021" xr:uid="{00000000-0005-0000-0000-0000A04B0000}"/>
    <cellStyle name="Normal 2 3 2 4 4 5 2" xfId="11167" xr:uid="{00000000-0005-0000-0000-0000A14B0000}"/>
    <cellStyle name="Normal 2 3 2 4 4 5 2 2" xfId="27463" xr:uid="{00000000-0005-0000-0000-0000A24B0000}"/>
    <cellStyle name="Normal 2 3 2 4 4 5 3" xfId="19317" xr:uid="{00000000-0005-0000-0000-0000A34B0000}"/>
    <cellStyle name="Normal 2 3 2 4 4 6" xfId="5510" xr:uid="{00000000-0005-0000-0000-0000A44B0000}"/>
    <cellStyle name="Normal 2 3 2 4 4 6 2" xfId="13656" xr:uid="{00000000-0005-0000-0000-0000A54B0000}"/>
    <cellStyle name="Normal 2 3 2 4 4 6 2 2" xfId="29952" xr:uid="{00000000-0005-0000-0000-0000A64B0000}"/>
    <cellStyle name="Normal 2 3 2 4 4 6 3" xfId="21806" xr:uid="{00000000-0005-0000-0000-0000A74B0000}"/>
    <cellStyle name="Normal 2 3 2 4 4 7" xfId="8357" xr:uid="{00000000-0005-0000-0000-0000A84B0000}"/>
    <cellStyle name="Normal 2 3 2 4 4 7 2" xfId="24653" xr:uid="{00000000-0005-0000-0000-0000A94B0000}"/>
    <cellStyle name="Normal 2 3 2 4 4 8" xfId="16507" xr:uid="{00000000-0005-0000-0000-0000AA4B0000}"/>
    <cellStyle name="Normal 2 3 2 4 5" xfId="289" xr:uid="{00000000-0005-0000-0000-0000AB4B0000}"/>
    <cellStyle name="Normal 2 3 2 4 5 2" xfId="633" xr:uid="{00000000-0005-0000-0000-0000AC4B0000}"/>
    <cellStyle name="Normal 2 3 2 4 5 2 2" xfId="1339" xr:uid="{00000000-0005-0000-0000-0000AD4B0000}"/>
    <cellStyle name="Normal 2 3 2 4 5 2 2 2" xfId="2749" xr:uid="{00000000-0005-0000-0000-0000AE4B0000}"/>
    <cellStyle name="Normal 2 3 2 4 5 2 2 2 2" xfId="5218" xr:uid="{00000000-0005-0000-0000-0000AF4B0000}"/>
    <cellStyle name="Normal 2 3 2 4 5 2 2 2 2 2" xfId="13364" xr:uid="{00000000-0005-0000-0000-0000B04B0000}"/>
    <cellStyle name="Normal 2 3 2 4 5 2 2 2 2 2 2" xfId="29660" xr:uid="{00000000-0005-0000-0000-0000B14B0000}"/>
    <cellStyle name="Normal 2 3 2 4 5 2 2 2 2 3" xfId="21514" xr:uid="{00000000-0005-0000-0000-0000B24B0000}"/>
    <cellStyle name="Normal 2 3 2 4 5 2 2 2 3" xfId="8048" xr:uid="{00000000-0005-0000-0000-0000B34B0000}"/>
    <cellStyle name="Normal 2 3 2 4 5 2 2 2 3 2" xfId="16194" xr:uid="{00000000-0005-0000-0000-0000B44B0000}"/>
    <cellStyle name="Normal 2 3 2 4 5 2 2 2 3 2 2" xfId="32490" xr:uid="{00000000-0005-0000-0000-0000B54B0000}"/>
    <cellStyle name="Normal 2 3 2 4 5 2 2 2 3 3" xfId="24344" xr:uid="{00000000-0005-0000-0000-0000B64B0000}"/>
    <cellStyle name="Normal 2 3 2 4 5 2 2 2 4" xfId="10895" xr:uid="{00000000-0005-0000-0000-0000B74B0000}"/>
    <cellStyle name="Normal 2 3 2 4 5 2 2 2 4 2" xfId="27191" xr:uid="{00000000-0005-0000-0000-0000B84B0000}"/>
    <cellStyle name="Normal 2 3 2 4 5 2 2 2 5" xfId="19045" xr:uid="{00000000-0005-0000-0000-0000B94B0000}"/>
    <cellStyle name="Normal 2 3 2 4 5 2 2 3" xfId="4000" xr:uid="{00000000-0005-0000-0000-0000BA4B0000}"/>
    <cellStyle name="Normal 2 3 2 4 5 2 2 3 2" xfId="12146" xr:uid="{00000000-0005-0000-0000-0000BB4B0000}"/>
    <cellStyle name="Normal 2 3 2 4 5 2 2 3 2 2" xfId="28442" xr:uid="{00000000-0005-0000-0000-0000BC4B0000}"/>
    <cellStyle name="Normal 2 3 2 4 5 2 2 3 3" xfId="20296" xr:uid="{00000000-0005-0000-0000-0000BD4B0000}"/>
    <cellStyle name="Normal 2 3 2 4 5 2 2 4" xfId="6638" xr:uid="{00000000-0005-0000-0000-0000BE4B0000}"/>
    <cellStyle name="Normal 2 3 2 4 5 2 2 4 2" xfId="14784" xr:uid="{00000000-0005-0000-0000-0000BF4B0000}"/>
    <cellStyle name="Normal 2 3 2 4 5 2 2 4 2 2" xfId="31080" xr:uid="{00000000-0005-0000-0000-0000C04B0000}"/>
    <cellStyle name="Normal 2 3 2 4 5 2 2 4 3" xfId="22934" xr:uid="{00000000-0005-0000-0000-0000C14B0000}"/>
    <cellStyle name="Normal 2 3 2 4 5 2 2 5" xfId="9485" xr:uid="{00000000-0005-0000-0000-0000C24B0000}"/>
    <cellStyle name="Normal 2 3 2 4 5 2 2 5 2" xfId="25781" xr:uid="{00000000-0005-0000-0000-0000C34B0000}"/>
    <cellStyle name="Normal 2 3 2 4 5 2 2 6" xfId="17635" xr:uid="{00000000-0005-0000-0000-0000C44B0000}"/>
    <cellStyle name="Normal 2 3 2 4 5 2 3" xfId="2044" xr:uid="{00000000-0005-0000-0000-0000C54B0000}"/>
    <cellStyle name="Normal 2 3 2 4 5 2 3 2" xfId="4609" xr:uid="{00000000-0005-0000-0000-0000C64B0000}"/>
    <cellStyle name="Normal 2 3 2 4 5 2 3 2 2" xfId="12755" xr:uid="{00000000-0005-0000-0000-0000C74B0000}"/>
    <cellStyle name="Normal 2 3 2 4 5 2 3 2 2 2" xfId="29051" xr:uid="{00000000-0005-0000-0000-0000C84B0000}"/>
    <cellStyle name="Normal 2 3 2 4 5 2 3 2 3" xfId="20905" xr:uid="{00000000-0005-0000-0000-0000C94B0000}"/>
    <cellStyle name="Normal 2 3 2 4 5 2 3 3" xfId="7343" xr:uid="{00000000-0005-0000-0000-0000CA4B0000}"/>
    <cellStyle name="Normal 2 3 2 4 5 2 3 3 2" xfId="15489" xr:uid="{00000000-0005-0000-0000-0000CB4B0000}"/>
    <cellStyle name="Normal 2 3 2 4 5 2 3 3 2 2" xfId="31785" xr:uid="{00000000-0005-0000-0000-0000CC4B0000}"/>
    <cellStyle name="Normal 2 3 2 4 5 2 3 3 3" xfId="23639" xr:uid="{00000000-0005-0000-0000-0000CD4B0000}"/>
    <cellStyle name="Normal 2 3 2 4 5 2 3 4" xfId="10190" xr:uid="{00000000-0005-0000-0000-0000CE4B0000}"/>
    <cellStyle name="Normal 2 3 2 4 5 2 3 4 2" xfId="26486" xr:uid="{00000000-0005-0000-0000-0000CF4B0000}"/>
    <cellStyle name="Normal 2 3 2 4 5 2 3 5" xfId="18340" xr:uid="{00000000-0005-0000-0000-0000D04B0000}"/>
    <cellStyle name="Normal 2 3 2 4 5 2 4" xfId="3391" xr:uid="{00000000-0005-0000-0000-0000D14B0000}"/>
    <cellStyle name="Normal 2 3 2 4 5 2 4 2" xfId="11537" xr:uid="{00000000-0005-0000-0000-0000D24B0000}"/>
    <cellStyle name="Normal 2 3 2 4 5 2 4 2 2" xfId="27833" xr:uid="{00000000-0005-0000-0000-0000D34B0000}"/>
    <cellStyle name="Normal 2 3 2 4 5 2 4 3" xfId="19687" xr:uid="{00000000-0005-0000-0000-0000D44B0000}"/>
    <cellStyle name="Normal 2 3 2 4 5 2 5" xfId="5933" xr:uid="{00000000-0005-0000-0000-0000D54B0000}"/>
    <cellStyle name="Normal 2 3 2 4 5 2 5 2" xfId="14079" xr:uid="{00000000-0005-0000-0000-0000D64B0000}"/>
    <cellStyle name="Normal 2 3 2 4 5 2 5 2 2" xfId="30375" xr:uid="{00000000-0005-0000-0000-0000D74B0000}"/>
    <cellStyle name="Normal 2 3 2 4 5 2 5 3" xfId="22229" xr:uid="{00000000-0005-0000-0000-0000D84B0000}"/>
    <cellStyle name="Normal 2 3 2 4 5 2 6" xfId="8780" xr:uid="{00000000-0005-0000-0000-0000D94B0000}"/>
    <cellStyle name="Normal 2 3 2 4 5 2 6 2" xfId="25076" xr:uid="{00000000-0005-0000-0000-0000DA4B0000}"/>
    <cellStyle name="Normal 2 3 2 4 5 2 7" xfId="16930" xr:uid="{00000000-0005-0000-0000-0000DB4B0000}"/>
    <cellStyle name="Normal 2 3 2 4 5 3" xfId="995" xr:uid="{00000000-0005-0000-0000-0000DC4B0000}"/>
    <cellStyle name="Normal 2 3 2 4 5 3 2" xfId="2405" xr:uid="{00000000-0005-0000-0000-0000DD4B0000}"/>
    <cellStyle name="Normal 2 3 2 4 5 3 2 2" xfId="4922" xr:uid="{00000000-0005-0000-0000-0000DE4B0000}"/>
    <cellStyle name="Normal 2 3 2 4 5 3 2 2 2" xfId="13068" xr:uid="{00000000-0005-0000-0000-0000DF4B0000}"/>
    <cellStyle name="Normal 2 3 2 4 5 3 2 2 2 2" xfId="29364" xr:uid="{00000000-0005-0000-0000-0000E04B0000}"/>
    <cellStyle name="Normal 2 3 2 4 5 3 2 2 3" xfId="21218" xr:uid="{00000000-0005-0000-0000-0000E14B0000}"/>
    <cellStyle name="Normal 2 3 2 4 5 3 2 3" xfId="7704" xr:uid="{00000000-0005-0000-0000-0000E24B0000}"/>
    <cellStyle name="Normal 2 3 2 4 5 3 2 3 2" xfId="15850" xr:uid="{00000000-0005-0000-0000-0000E34B0000}"/>
    <cellStyle name="Normal 2 3 2 4 5 3 2 3 2 2" xfId="32146" xr:uid="{00000000-0005-0000-0000-0000E44B0000}"/>
    <cellStyle name="Normal 2 3 2 4 5 3 2 3 3" xfId="24000" xr:uid="{00000000-0005-0000-0000-0000E54B0000}"/>
    <cellStyle name="Normal 2 3 2 4 5 3 2 4" xfId="10551" xr:uid="{00000000-0005-0000-0000-0000E64B0000}"/>
    <cellStyle name="Normal 2 3 2 4 5 3 2 4 2" xfId="26847" xr:uid="{00000000-0005-0000-0000-0000E74B0000}"/>
    <cellStyle name="Normal 2 3 2 4 5 3 2 5" xfId="18701" xr:uid="{00000000-0005-0000-0000-0000E84B0000}"/>
    <cellStyle name="Normal 2 3 2 4 5 3 3" xfId="3704" xr:uid="{00000000-0005-0000-0000-0000E94B0000}"/>
    <cellStyle name="Normal 2 3 2 4 5 3 3 2" xfId="11850" xr:uid="{00000000-0005-0000-0000-0000EA4B0000}"/>
    <cellStyle name="Normal 2 3 2 4 5 3 3 2 2" xfId="28146" xr:uid="{00000000-0005-0000-0000-0000EB4B0000}"/>
    <cellStyle name="Normal 2 3 2 4 5 3 3 3" xfId="20000" xr:uid="{00000000-0005-0000-0000-0000EC4B0000}"/>
    <cellStyle name="Normal 2 3 2 4 5 3 4" xfId="6294" xr:uid="{00000000-0005-0000-0000-0000ED4B0000}"/>
    <cellStyle name="Normal 2 3 2 4 5 3 4 2" xfId="14440" xr:uid="{00000000-0005-0000-0000-0000EE4B0000}"/>
    <cellStyle name="Normal 2 3 2 4 5 3 4 2 2" xfId="30736" xr:uid="{00000000-0005-0000-0000-0000EF4B0000}"/>
    <cellStyle name="Normal 2 3 2 4 5 3 4 3" xfId="22590" xr:uid="{00000000-0005-0000-0000-0000F04B0000}"/>
    <cellStyle name="Normal 2 3 2 4 5 3 5" xfId="9141" xr:uid="{00000000-0005-0000-0000-0000F14B0000}"/>
    <cellStyle name="Normal 2 3 2 4 5 3 5 2" xfId="25437" xr:uid="{00000000-0005-0000-0000-0000F24B0000}"/>
    <cellStyle name="Normal 2 3 2 4 5 3 6" xfId="17291" xr:uid="{00000000-0005-0000-0000-0000F34B0000}"/>
    <cellStyle name="Normal 2 3 2 4 5 4" xfId="1700" xr:uid="{00000000-0005-0000-0000-0000F44B0000}"/>
    <cellStyle name="Normal 2 3 2 4 5 4 2" xfId="4313" xr:uid="{00000000-0005-0000-0000-0000F54B0000}"/>
    <cellStyle name="Normal 2 3 2 4 5 4 2 2" xfId="12459" xr:uid="{00000000-0005-0000-0000-0000F64B0000}"/>
    <cellStyle name="Normal 2 3 2 4 5 4 2 2 2" xfId="28755" xr:uid="{00000000-0005-0000-0000-0000F74B0000}"/>
    <cellStyle name="Normal 2 3 2 4 5 4 2 3" xfId="20609" xr:uid="{00000000-0005-0000-0000-0000F84B0000}"/>
    <cellStyle name="Normal 2 3 2 4 5 4 3" xfId="6999" xr:uid="{00000000-0005-0000-0000-0000F94B0000}"/>
    <cellStyle name="Normal 2 3 2 4 5 4 3 2" xfId="15145" xr:uid="{00000000-0005-0000-0000-0000FA4B0000}"/>
    <cellStyle name="Normal 2 3 2 4 5 4 3 2 2" xfId="31441" xr:uid="{00000000-0005-0000-0000-0000FB4B0000}"/>
    <cellStyle name="Normal 2 3 2 4 5 4 3 3" xfId="23295" xr:uid="{00000000-0005-0000-0000-0000FC4B0000}"/>
    <cellStyle name="Normal 2 3 2 4 5 4 4" xfId="9846" xr:uid="{00000000-0005-0000-0000-0000FD4B0000}"/>
    <cellStyle name="Normal 2 3 2 4 5 4 4 2" xfId="26142" xr:uid="{00000000-0005-0000-0000-0000FE4B0000}"/>
    <cellStyle name="Normal 2 3 2 4 5 4 5" xfId="17996" xr:uid="{00000000-0005-0000-0000-0000FF4B0000}"/>
    <cellStyle name="Normal 2 3 2 4 5 5" xfId="3095" xr:uid="{00000000-0005-0000-0000-0000004C0000}"/>
    <cellStyle name="Normal 2 3 2 4 5 5 2" xfId="11241" xr:uid="{00000000-0005-0000-0000-0000014C0000}"/>
    <cellStyle name="Normal 2 3 2 4 5 5 2 2" xfId="27537" xr:uid="{00000000-0005-0000-0000-0000024C0000}"/>
    <cellStyle name="Normal 2 3 2 4 5 5 3" xfId="19391" xr:uid="{00000000-0005-0000-0000-0000034C0000}"/>
    <cellStyle name="Normal 2 3 2 4 5 6" xfId="5589" xr:uid="{00000000-0005-0000-0000-0000044C0000}"/>
    <cellStyle name="Normal 2 3 2 4 5 6 2" xfId="13735" xr:uid="{00000000-0005-0000-0000-0000054C0000}"/>
    <cellStyle name="Normal 2 3 2 4 5 6 2 2" xfId="30031" xr:uid="{00000000-0005-0000-0000-0000064C0000}"/>
    <cellStyle name="Normal 2 3 2 4 5 6 3" xfId="21885" xr:uid="{00000000-0005-0000-0000-0000074C0000}"/>
    <cellStyle name="Normal 2 3 2 4 5 7" xfId="8436" xr:uid="{00000000-0005-0000-0000-0000084C0000}"/>
    <cellStyle name="Normal 2 3 2 4 5 7 2" xfId="24732" xr:uid="{00000000-0005-0000-0000-0000094C0000}"/>
    <cellStyle name="Normal 2 3 2 4 5 8" xfId="16586" xr:uid="{00000000-0005-0000-0000-00000A4C0000}"/>
    <cellStyle name="Normal 2 3 2 4 6" xfId="379" xr:uid="{00000000-0005-0000-0000-00000B4C0000}"/>
    <cellStyle name="Normal 2 3 2 4 6 2" xfId="1085" xr:uid="{00000000-0005-0000-0000-00000C4C0000}"/>
    <cellStyle name="Normal 2 3 2 4 6 2 2" xfId="2495" xr:uid="{00000000-0005-0000-0000-00000D4C0000}"/>
    <cellStyle name="Normal 2 3 2 4 6 2 2 2" xfId="4996" xr:uid="{00000000-0005-0000-0000-00000E4C0000}"/>
    <cellStyle name="Normal 2 3 2 4 6 2 2 2 2" xfId="13142" xr:uid="{00000000-0005-0000-0000-00000F4C0000}"/>
    <cellStyle name="Normal 2 3 2 4 6 2 2 2 2 2" xfId="29438" xr:uid="{00000000-0005-0000-0000-0000104C0000}"/>
    <cellStyle name="Normal 2 3 2 4 6 2 2 2 3" xfId="21292" xr:uid="{00000000-0005-0000-0000-0000114C0000}"/>
    <cellStyle name="Normal 2 3 2 4 6 2 2 3" xfId="7794" xr:uid="{00000000-0005-0000-0000-0000124C0000}"/>
    <cellStyle name="Normal 2 3 2 4 6 2 2 3 2" xfId="15940" xr:uid="{00000000-0005-0000-0000-0000134C0000}"/>
    <cellStyle name="Normal 2 3 2 4 6 2 2 3 2 2" xfId="32236" xr:uid="{00000000-0005-0000-0000-0000144C0000}"/>
    <cellStyle name="Normal 2 3 2 4 6 2 2 3 3" xfId="24090" xr:uid="{00000000-0005-0000-0000-0000154C0000}"/>
    <cellStyle name="Normal 2 3 2 4 6 2 2 4" xfId="10641" xr:uid="{00000000-0005-0000-0000-0000164C0000}"/>
    <cellStyle name="Normal 2 3 2 4 6 2 2 4 2" xfId="26937" xr:uid="{00000000-0005-0000-0000-0000174C0000}"/>
    <cellStyle name="Normal 2 3 2 4 6 2 2 5" xfId="18791" xr:uid="{00000000-0005-0000-0000-0000184C0000}"/>
    <cellStyle name="Normal 2 3 2 4 6 2 3" xfId="3778" xr:uid="{00000000-0005-0000-0000-0000194C0000}"/>
    <cellStyle name="Normal 2 3 2 4 6 2 3 2" xfId="11924" xr:uid="{00000000-0005-0000-0000-00001A4C0000}"/>
    <cellStyle name="Normal 2 3 2 4 6 2 3 2 2" xfId="28220" xr:uid="{00000000-0005-0000-0000-00001B4C0000}"/>
    <cellStyle name="Normal 2 3 2 4 6 2 3 3" xfId="20074" xr:uid="{00000000-0005-0000-0000-00001C4C0000}"/>
    <cellStyle name="Normal 2 3 2 4 6 2 4" xfId="6384" xr:uid="{00000000-0005-0000-0000-00001D4C0000}"/>
    <cellStyle name="Normal 2 3 2 4 6 2 4 2" xfId="14530" xr:uid="{00000000-0005-0000-0000-00001E4C0000}"/>
    <cellStyle name="Normal 2 3 2 4 6 2 4 2 2" xfId="30826" xr:uid="{00000000-0005-0000-0000-00001F4C0000}"/>
    <cellStyle name="Normal 2 3 2 4 6 2 4 3" xfId="22680" xr:uid="{00000000-0005-0000-0000-0000204C0000}"/>
    <cellStyle name="Normal 2 3 2 4 6 2 5" xfId="9231" xr:uid="{00000000-0005-0000-0000-0000214C0000}"/>
    <cellStyle name="Normal 2 3 2 4 6 2 5 2" xfId="25527" xr:uid="{00000000-0005-0000-0000-0000224C0000}"/>
    <cellStyle name="Normal 2 3 2 4 6 2 6" xfId="17381" xr:uid="{00000000-0005-0000-0000-0000234C0000}"/>
    <cellStyle name="Normal 2 3 2 4 6 3" xfId="1790" xr:uid="{00000000-0005-0000-0000-0000244C0000}"/>
    <cellStyle name="Normal 2 3 2 4 6 3 2" xfId="4387" xr:uid="{00000000-0005-0000-0000-0000254C0000}"/>
    <cellStyle name="Normal 2 3 2 4 6 3 2 2" xfId="12533" xr:uid="{00000000-0005-0000-0000-0000264C0000}"/>
    <cellStyle name="Normal 2 3 2 4 6 3 2 2 2" xfId="28829" xr:uid="{00000000-0005-0000-0000-0000274C0000}"/>
    <cellStyle name="Normal 2 3 2 4 6 3 2 3" xfId="20683" xr:uid="{00000000-0005-0000-0000-0000284C0000}"/>
    <cellStyle name="Normal 2 3 2 4 6 3 3" xfId="7089" xr:uid="{00000000-0005-0000-0000-0000294C0000}"/>
    <cellStyle name="Normal 2 3 2 4 6 3 3 2" xfId="15235" xr:uid="{00000000-0005-0000-0000-00002A4C0000}"/>
    <cellStyle name="Normal 2 3 2 4 6 3 3 2 2" xfId="31531" xr:uid="{00000000-0005-0000-0000-00002B4C0000}"/>
    <cellStyle name="Normal 2 3 2 4 6 3 3 3" xfId="23385" xr:uid="{00000000-0005-0000-0000-00002C4C0000}"/>
    <cellStyle name="Normal 2 3 2 4 6 3 4" xfId="9936" xr:uid="{00000000-0005-0000-0000-00002D4C0000}"/>
    <cellStyle name="Normal 2 3 2 4 6 3 4 2" xfId="26232" xr:uid="{00000000-0005-0000-0000-00002E4C0000}"/>
    <cellStyle name="Normal 2 3 2 4 6 3 5" xfId="18086" xr:uid="{00000000-0005-0000-0000-00002F4C0000}"/>
    <cellStyle name="Normal 2 3 2 4 6 4" xfId="3169" xr:uid="{00000000-0005-0000-0000-0000304C0000}"/>
    <cellStyle name="Normal 2 3 2 4 6 4 2" xfId="11315" xr:uid="{00000000-0005-0000-0000-0000314C0000}"/>
    <cellStyle name="Normal 2 3 2 4 6 4 2 2" xfId="27611" xr:uid="{00000000-0005-0000-0000-0000324C0000}"/>
    <cellStyle name="Normal 2 3 2 4 6 4 3" xfId="19465" xr:uid="{00000000-0005-0000-0000-0000334C0000}"/>
    <cellStyle name="Normal 2 3 2 4 6 5" xfId="5679" xr:uid="{00000000-0005-0000-0000-0000344C0000}"/>
    <cellStyle name="Normal 2 3 2 4 6 5 2" xfId="13825" xr:uid="{00000000-0005-0000-0000-0000354C0000}"/>
    <cellStyle name="Normal 2 3 2 4 6 5 2 2" xfId="30121" xr:uid="{00000000-0005-0000-0000-0000364C0000}"/>
    <cellStyle name="Normal 2 3 2 4 6 5 3" xfId="21975" xr:uid="{00000000-0005-0000-0000-0000374C0000}"/>
    <cellStyle name="Normal 2 3 2 4 6 6" xfId="8526" xr:uid="{00000000-0005-0000-0000-0000384C0000}"/>
    <cellStyle name="Normal 2 3 2 4 6 6 2" xfId="24822" xr:uid="{00000000-0005-0000-0000-0000394C0000}"/>
    <cellStyle name="Normal 2 3 2 4 6 7" xfId="16676" xr:uid="{00000000-0005-0000-0000-00003A4C0000}"/>
    <cellStyle name="Normal 2 3 2 4 7" xfId="741" xr:uid="{00000000-0005-0000-0000-00003B4C0000}"/>
    <cellStyle name="Normal 2 3 2 4 7 2" xfId="2151" xr:uid="{00000000-0005-0000-0000-00003C4C0000}"/>
    <cellStyle name="Normal 2 3 2 4 7 2 2" xfId="4700" xr:uid="{00000000-0005-0000-0000-00003D4C0000}"/>
    <cellStyle name="Normal 2 3 2 4 7 2 2 2" xfId="12846" xr:uid="{00000000-0005-0000-0000-00003E4C0000}"/>
    <cellStyle name="Normal 2 3 2 4 7 2 2 2 2" xfId="29142" xr:uid="{00000000-0005-0000-0000-00003F4C0000}"/>
    <cellStyle name="Normal 2 3 2 4 7 2 2 3" xfId="20996" xr:uid="{00000000-0005-0000-0000-0000404C0000}"/>
    <cellStyle name="Normal 2 3 2 4 7 2 3" xfId="7450" xr:uid="{00000000-0005-0000-0000-0000414C0000}"/>
    <cellStyle name="Normal 2 3 2 4 7 2 3 2" xfId="15596" xr:uid="{00000000-0005-0000-0000-0000424C0000}"/>
    <cellStyle name="Normal 2 3 2 4 7 2 3 2 2" xfId="31892" xr:uid="{00000000-0005-0000-0000-0000434C0000}"/>
    <cellStyle name="Normal 2 3 2 4 7 2 3 3" xfId="23746" xr:uid="{00000000-0005-0000-0000-0000444C0000}"/>
    <cellStyle name="Normal 2 3 2 4 7 2 4" xfId="10297" xr:uid="{00000000-0005-0000-0000-0000454C0000}"/>
    <cellStyle name="Normal 2 3 2 4 7 2 4 2" xfId="26593" xr:uid="{00000000-0005-0000-0000-0000464C0000}"/>
    <cellStyle name="Normal 2 3 2 4 7 2 5" xfId="18447" xr:uid="{00000000-0005-0000-0000-0000474C0000}"/>
    <cellStyle name="Normal 2 3 2 4 7 3" xfId="3482" xr:uid="{00000000-0005-0000-0000-0000484C0000}"/>
    <cellStyle name="Normal 2 3 2 4 7 3 2" xfId="11628" xr:uid="{00000000-0005-0000-0000-0000494C0000}"/>
    <cellStyle name="Normal 2 3 2 4 7 3 2 2" xfId="27924" xr:uid="{00000000-0005-0000-0000-00004A4C0000}"/>
    <cellStyle name="Normal 2 3 2 4 7 3 3" xfId="19778" xr:uid="{00000000-0005-0000-0000-00004B4C0000}"/>
    <cellStyle name="Normal 2 3 2 4 7 4" xfId="6040" xr:uid="{00000000-0005-0000-0000-00004C4C0000}"/>
    <cellStyle name="Normal 2 3 2 4 7 4 2" xfId="14186" xr:uid="{00000000-0005-0000-0000-00004D4C0000}"/>
    <cellStyle name="Normal 2 3 2 4 7 4 2 2" xfId="30482" xr:uid="{00000000-0005-0000-0000-00004E4C0000}"/>
    <cellStyle name="Normal 2 3 2 4 7 4 3" xfId="22336" xr:uid="{00000000-0005-0000-0000-00004F4C0000}"/>
    <cellStyle name="Normal 2 3 2 4 7 5" xfId="8887" xr:uid="{00000000-0005-0000-0000-0000504C0000}"/>
    <cellStyle name="Normal 2 3 2 4 7 5 2" xfId="25183" xr:uid="{00000000-0005-0000-0000-0000514C0000}"/>
    <cellStyle name="Normal 2 3 2 4 7 6" xfId="17037" xr:uid="{00000000-0005-0000-0000-0000524C0000}"/>
    <cellStyle name="Normal 2 3 2 4 8" xfId="1446" xr:uid="{00000000-0005-0000-0000-0000534C0000}"/>
    <cellStyle name="Normal 2 3 2 4 8 2" xfId="4091" xr:uid="{00000000-0005-0000-0000-0000544C0000}"/>
    <cellStyle name="Normal 2 3 2 4 8 2 2" xfId="12237" xr:uid="{00000000-0005-0000-0000-0000554C0000}"/>
    <cellStyle name="Normal 2 3 2 4 8 2 2 2" xfId="28533" xr:uid="{00000000-0005-0000-0000-0000564C0000}"/>
    <cellStyle name="Normal 2 3 2 4 8 2 3" xfId="20387" xr:uid="{00000000-0005-0000-0000-0000574C0000}"/>
    <cellStyle name="Normal 2 3 2 4 8 3" xfId="6745" xr:uid="{00000000-0005-0000-0000-0000584C0000}"/>
    <cellStyle name="Normal 2 3 2 4 8 3 2" xfId="14891" xr:uid="{00000000-0005-0000-0000-0000594C0000}"/>
    <cellStyle name="Normal 2 3 2 4 8 3 2 2" xfId="31187" xr:uid="{00000000-0005-0000-0000-00005A4C0000}"/>
    <cellStyle name="Normal 2 3 2 4 8 3 3" xfId="23041" xr:uid="{00000000-0005-0000-0000-00005B4C0000}"/>
    <cellStyle name="Normal 2 3 2 4 8 4" xfId="9592" xr:uid="{00000000-0005-0000-0000-00005C4C0000}"/>
    <cellStyle name="Normal 2 3 2 4 8 4 2" xfId="25888" xr:uid="{00000000-0005-0000-0000-00005D4C0000}"/>
    <cellStyle name="Normal 2 3 2 4 8 5" xfId="17742" xr:uid="{00000000-0005-0000-0000-00005E4C0000}"/>
    <cellStyle name="Normal 2 3 2 4 9" xfId="2873" xr:uid="{00000000-0005-0000-0000-00005F4C0000}"/>
    <cellStyle name="Normal 2 3 2 4 9 2" xfId="11019" xr:uid="{00000000-0005-0000-0000-0000604C0000}"/>
    <cellStyle name="Normal 2 3 2 4 9 2 2" xfId="27315" xr:uid="{00000000-0005-0000-0000-0000614C0000}"/>
    <cellStyle name="Normal 2 3 2 4 9 3" xfId="19169" xr:uid="{00000000-0005-0000-0000-0000624C0000}"/>
    <cellStyle name="Normal 2 3 2 5" xfId="57" xr:uid="{00000000-0005-0000-0000-0000634C0000}"/>
    <cellStyle name="Normal 2 3 2 5 10" xfId="8204" xr:uid="{00000000-0005-0000-0000-0000644C0000}"/>
    <cellStyle name="Normal 2 3 2 5 10 2" xfId="24500" xr:uid="{00000000-0005-0000-0000-0000654C0000}"/>
    <cellStyle name="Normal 2 3 2 5 11" xfId="16354" xr:uid="{00000000-0005-0000-0000-0000664C0000}"/>
    <cellStyle name="Normal 2 3 2 5 2" xfId="147" xr:uid="{00000000-0005-0000-0000-0000674C0000}"/>
    <cellStyle name="Normal 2 3 2 5 2 2" xfId="491" xr:uid="{00000000-0005-0000-0000-0000684C0000}"/>
    <cellStyle name="Normal 2 3 2 5 2 2 2" xfId="1197" xr:uid="{00000000-0005-0000-0000-0000694C0000}"/>
    <cellStyle name="Normal 2 3 2 5 2 2 2 2" xfId="2607" xr:uid="{00000000-0005-0000-0000-00006A4C0000}"/>
    <cellStyle name="Normal 2 3 2 5 2 2 2 2 2" xfId="5088" xr:uid="{00000000-0005-0000-0000-00006B4C0000}"/>
    <cellStyle name="Normal 2 3 2 5 2 2 2 2 2 2" xfId="13234" xr:uid="{00000000-0005-0000-0000-00006C4C0000}"/>
    <cellStyle name="Normal 2 3 2 5 2 2 2 2 2 2 2" xfId="29530" xr:uid="{00000000-0005-0000-0000-00006D4C0000}"/>
    <cellStyle name="Normal 2 3 2 5 2 2 2 2 2 3" xfId="21384" xr:uid="{00000000-0005-0000-0000-00006E4C0000}"/>
    <cellStyle name="Normal 2 3 2 5 2 2 2 2 3" xfId="7906" xr:uid="{00000000-0005-0000-0000-00006F4C0000}"/>
    <cellStyle name="Normal 2 3 2 5 2 2 2 2 3 2" xfId="16052" xr:uid="{00000000-0005-0000-0000-0000704C0000}"/>
    <cellStyle name="Normal 2 3 2 5 2 2 2 2 3 2 2" xfId="32348" xr:uid="{00000000-0005-0000-0000-0000714C0000}"/>
    <cellStyle name="Normal 2 3 2 5 2 2 2 2 3 3" xfId="24202" xr:uid="{00000000-0005-0000-0000-0000724C0000}"/>
    <cellStyle name="Normal 2 3 2 5 2 2 2 2 4" xfId="10753" xr:uid="{00000000-0005-0000-0000-0000734C0000}"/>
    <cellStyle name="Normal 2 3 2 5 2 2 2 2 4 2" xfId="27049" xr:uid="{00000000-0005-0000-0000-0000744C0000}"/>
    <cellStyle name="Normal 2 3 2 5 2 2 2 2 5" xfId="18903" xr:uid="{00000000-0005-0000-0000-0000754C0000}"/>
    <cellStyle name="Normal 2 3 2 5 2 2 2 3" xfId="3870" xr:uid="{00000000-0005-0000-0000-0000764C0000}"/>
    <cellStyle name="Normal 2 3 2 5 2 2 2 3 2" xfId="12016" xr:uid="{00000000-0005-0000-0000-0000774C0000}"/>
    <cellStyle name="Normal 2 3 2 5 2 2 2 3 2 2" xfId="28312" xr:uid="{00000000-0005-0000-0000-0000784C0000}"/>
    <cellStyle name="Normal 2 3 2 5 2 2 2 3 3" xfId="20166" xr:uid="{00000000-0005-0000-0000-0000794C0000}"/>
    <cellStyle name="Normal 2 3 2 5 2 2 2 4" xfId="6496" xr:uid="{00000000-0005-0000-0000-00007A4C0000}"/>
    <cellStyle name="Normal 2 3 2 5 2 2 2 4 2" xfId="14642" xr:uid="{00000000-0005-0000-0000-00007B4C0000}"/>
    <cellStyle name="Normal 2 3 2 5 2 2 2 4 2 2" xfId="30938" xr:uid="{00000000-0005-0000-0000-00007C4C0000}"/>
    <cellStyle name="Normal 2 3 2 5 2 2 2 4 3" xfId="22792" xr:uid="{00000000-0005-0000-0000-00007D4C0000}"/>
    <cellStyle name="Normal 2 3 2 5 2 2 2 5" xfId="9343" xr:uid="{00000000-0005-0000-0000-00007E4C0000}"/>
    <cellStyle name="Normal 2 3 2 5 2 2 2 5 2" xfId="25639" xr:uid="{00000000-0005-0000-0000-00007F4C0000}"/>
    <cellStyle name="Normal 2 3 2 5 2 2 2 6" xfId="17493" xr:uid="{00000000-0005-0000-0000-0000804C0000}"/>
    <cellStyle name="Normal 2 3 2 5 2 2 3" xfId="1902" xr:uid="{00000000-0005-0000-0000-0000814C0000}"/>
    <cellStyle name="Normal 2 3 2 5 2 2 3 2" xfId="4479" xr:uid="{00000000-0005-0000-0000-0000824C0000}"/>
    <cellStyle name="Normal 2 3 2 5 2 2 3 2 2" xfId="12625" xr:uid="{00000000-0005-0000-0000-0000834C0000}"/>
    <cellStyle name="Normal 2 3 2 5 2 2 3 2 2 2" xfId="28921" xr:uid="{00000000-0005-0000-0000-0000844C0000}"/>
    <cellStyle name="Normal 2 3 2 5 2 2 3 2 3" xfId="20775" xr:uid="{00000000-0005-0000-0000-0000854C0000}"/>
    <cellStyle name="Normal 2 3 2 5 2 2 3 3" xfId="7201" xr:uid="{00000000-0005-0000-0000-0000864C0000}"/>
    <cellStyle name="Normal 2 3 2 5 2 2 3 3 2" xfId="15347" xr:uid="{00000000-0005-0000-0000-0000874C0000}"/>
    <cellStyle name="Normal 2 3 2 5 2 2 3 3 2 2" xfId="31643" xr:uid="{00000000-0005-0000-0000-0000884C0000}"/>
    <cellStyle name="Normal 2 3 2 5 2 2 3 3 3" xfId="23497" xr:uid="{00000000-0005-0000-0000-0000894C0000}"/>
    <cellStyle name="Normal 2 3 2 5 2 2 3 4" xfId="10048" xr:uid="{00000000-0005-0000-0000-00008A4C0000}"/>
    <cellStyle name="Normal 2 3 2 5 2 2 3 4 2" xfId="26344" xr:uid="{00000000-0005-0000-0000-00008B4C0000}"/>
    <cellStyle name="Normal 2 3 2 5 2 2 3 5" xfId="18198" xr:uid="{00000000-0005-0000-0000-00008C4C0000}"/>
    <cellStyle name="Normal 2 3 2 5 2 2 4" xfId="3261" xr:uid="{00000000-0005-0000-0000-00008D4C0000}"/>
    <cellStyle name="Normal 2 3 2 5 2 2 4 2" xfId="11407" xr:uid="{00000000-0005-0000-0000-00008E4C0000}"/>
    <cellStyle name="Normal 2 3 2 5 2 2 4 2 2" xfId="27703" xr:uid="{00000000-0005-0000-0000-00008F4C0000}"/>
    <cellStyle name="Normal 2 3 2 5 2 2 4 3" xfId="19557" xr:uid="{00000000-0005-0000-0000-0000904C0000}"/>
    <cellStyle name="Normal 2 3 2 5 2 2 5" xfId="5791" xr:uid="{00000000-0005-0000-0000-0000914C0000}"/>
    <cellStyle name="Normal 2 3 2 5 2 2 5 2" xfId="13937" xr:uid="{00000000-0005-0000-0000-0000924C0000}"/>
    <cellStyle name="Normal 2 3 2 5 2 2 5 2 2" xfId="30233" xr:uid="{00000000-0005-0000-0000-0000934C0000}"/>
    <cellStyle name="Normal 2 3 2 5 2 2 5 3" xfId="22087" xr:uid="{00000000-0005-0000-0000-0000944C0000}"/>
    <cellStyle name="Normal 2 3 2 5 2 2 6" xfId="8638" xr:uid="{00000000-0005-0000-0000-0000954C0000}"/>
    <cellStyle name="Normal 2 3 2 5 2 2 6 2" xfId="24934" xr:uid="{00000000-0005-0000-0000-0000964C0000}"/>
    <cellStyle name="Normal 2 3 2 5 2 2 7" xfId="16788" xr:uid="{00000000-0005-0000-0000-0000974C0000}"/>
    <cellStyle name="Normal 2 3 2 5 2 3" xfId="853" xr:uid="{00000000-0005-0000-0000-0000984C0000}"/>
    <cellStyle name="Normal 2 3 2 5 2 3 2" xfId="2263" xr:uid="{00000000-0005-0000-0000-0000994C0000}"/>
    <cellStyle name="Normal 2 3 2 5 2 3 2 2" xfId="4792" xr:uid="{00000000-0005-0000-0000-00009A4C0000}"/>
    <cellStyle name="Normal 2 3 2 5 2 3 2 2 2" xfId="12938" xr:uid="{00000000-0005-0000-0000-00009B4C0000}"/>
    <cellStyle name="Normal 2 3 2 5 2 3 2 2 2 2" xfId="29234" xr:uid="{00000000-0005-0000-0000-00009C4C0000}"/>
    <cellStyle name="Normal 2 3 2 5 2 3 2 2 3" xfId="21088" xr:uid="{00000000-0005-0000-0000-00009D4C0000}"/>
    <cellStyle name="Normal 2 3 2 5 2 3 2 3" xfId="7562" xr:uid="{00000000-0005-0000-0000-00009E4C0000}"/>
    <cellStyle name="Normal 2 3 2 5 2 3 2 3 2" xfId="15708" xr:uid="{00000000-0005-0000-0000-00009F4C0000}"/>
    <cellStyle name="Normal 2 3 2 5 2 3 2 3 2 2" xfId="32004" xr:uid="{00000000-0005-0000-0000-0000A04C0000}"/>
    <cellStyle name="Normal 2 3 2 5 2 3 2 3 3" xfId="23858" xr:uid="{00000000-0005-0000-0000-0000A14C0000}"/>
    <cellStyle name="Normal 2 3 2 5 2 3 2 4" xfId="10409" xr:uid="{00000000-0005-0000-0000-0000A24C0000}"/>
    <cellStyle name="Normal 2 3 2 5 2 3 2 4 2" xfId="26705" xr:uid="{00000000-0005-0000-0000-0000A34C0000}"/>
    <cellStyle name="Normal 2 3 2 5 2 3 2 5" xfId="18559" xr:uid="{00000000-0005-0000-0000-0000A44C0000}"/>
    <cellStyle name="Normal 2 3 2 5 2 3 3" xfId="3574" xr:uid="{00000000-0005-0000-0000-0000A54C0000}"/>
    <cellStyle name="Normal 2 3 2 5 2 3 3 2" xfId="11720" xr:uid="{00000000-0005-0000-0000-0000A64C0000}"/>
    <cellStyle name="Normal 2 3 2 5 2 3 3 2 2" xfId="28016" xr:uid="{00000000-0005-0000-0000-0000A74C0000}"/>
    <cellStyle name="Normal 2 3 2 5 2 3 3 3" xfId="19870" xr:uid="{00000000-0005-0000-0000-0000A84C0000}"/>
    <cellStyle name="Normal 2 3 2 5 2 3 4" xfId="6152" xr:uid="{00000000-0005-0000-0000-0000A94C0000}"/>
    <cellStyle name="Normal 2 3 2 5 2 3 4 2" xfId="14298" xr:uid="{00000000-0005-0000-0000-0000AA4C0000}"/>
    <cellStyle name="Normal 2 3 2 5 2 3 4 2 2" xfId="30594" xr:uid="{00000000-0005-0000-0000-0000AB4C0000}"/>
    <cellStyle name="Normal 2 3 2 5 2 3 4 3" xfId="22448" xr:uid="{00000000-0005-0000-0000-0000AC4C0000}"/>
    <cellStyle name="Normal 2 3 2 5 2 3 5" xfId="8999" xr:uid="{00000000-0005-0000-0000-0000AD4C0000}"/>
    <cellStyle name="Normal 2 3 2 5 2 3 5 2" xfId="25295" xr:uid="{00000000-0005-0000-0000-0000AE4C0000}"/>
    <cellStyle name="Normal 2 3 2 5 2 3 6" xfId="17149" xr:uid="{00000000-0005-0000-0000-0000AF4C0000}"/>
    <cellStyle name="Normal 2 3 2 5 2 4" xfId="1558" xr:uid="{00000000-0005-0000-0000-0000B04C0000}"/>
    <cellStyle name="Normal 2 3 2 5 2 4 2" xfId="4183" xr:uid="{00000000-0005-0000-0000-0000B14C0000}"/>
    <cellStyle name="Normal 2 3 2 5 2 4 2 2" xfId="12329" xr:uid="{00000000-0005-0000-0000-0000B24C0000}"/>
    <cellStyle name="Normal 2 3 2 5 2 4 2 2 2" xfId="28625" xr:uid="{00000000-0005-0000-0000-0000B34C0000}"/>
    <cellStyle name="Normal 2 3 2 5 2 4 2 3" xfId="20479" xr:uid="{00000000-0005-0000-0000-0000B44C0000}"/>
    <cellStyle name="Normal 2 3 2 5 2 4 3" xfId="6857" xr:uid="{00000000-0005-0000-0000-0000B54C0000}"/>
    <cellStyle name="Normal 2 3 2 5 2 4 3 2" xfId="15003" xr:uid="{00000000-0005-0000-0000-0000B64C0000}"/>
    <cellStyle name="Normal 2 3 2 5 2 4 3 2 2" xfId="31299" xr:uid="{00000000-0005-0000-0000-0000B74C0000}"/>
    <cellStyle name="Normal 2 3 2 5 2 4 3 3" xfId="23153" xr:uid="{00000000-0005-0000-0000-0000B84C0000}"/>
    <cellStyle name="Normal 2 3 2 5 2 4 4" xfId="9704" xr:uid="{00000000-0005-0000-0000-0000B94C0000}"/>
    <cellStyle name="Normal 2 3 2 5 2 4 4 2" xfId="26000" xr:uid="{00000000-0005-0000-0000-0000BA4C0000}"/>
    <cellStyle name="Normal 2 3 2 5 2 4 5" xfId="17854" xr:uid="{00000000-0005-0000-0000-0000BB4C0000}"/>
    <cellStyle name="Normal 2 3 2 5 2 5" xfId="2965" xr:uid="{00000000-0005-0000-0000-0000BC4C0000}"/>
    <cellStyle name="Normal 2 3 2 5 2 5 2" xfId="11111" xr:uid="{00000000-0005-0000-0000-0000BD4C0000}"/>
    <cellStyle name="Normal 2 3 2 5 2 5 2 2" xfId="27407" xr:uid="{00000000-0005-0000-0000-0000BE4C0000}"/>
    <cellStyle name="Normal 2 3 2 5 2 5 3" xfId="19261" xr:uid="{00000000-0005-0000-0000-0000BF4C0000}"/>
    <cellStyle name="Normal 2 3 2 5 2 6" xfId="5447" xr:uid="{00000000-0005-0000-0000-0000C04C0000}"/>
    <cellStyle name="Normal 2 3 2 5 2 6 2" xfId="13593" xr:uid="{00000000-0005-0000-0000-0000C14C0000}"/>
    <cellStyle name="Normal 2 3 2 5 2 6 2 2" xfId="29889" xr:uid="{00000000-0005-0000-0000-0000C24C0000}"/>
    <cellStyle name="Normal 2 3 2 5 2 6 3" xfId="21743" xr:uid="{00000000-0005-0000-0000-0000C34C0000}"/>
    <cellStyle name="Normal 2 3 2 5 2 7" xfId="8294" xr:uid="{00000000-0005-0000-0000-0000C44C0000}"/>
    <cellStyle name="Normal 2 3 2 5 2 7 2" xfId="24590" xr:uid="{00000000-0005-0000-0000-0000C54C0000}"/>
    <cellStyle name="Normal 2 3 2 5 2 8" xfId="16444" xr:uid="{00000000-0005-0000-0000-0000C64C0000}"/>
    <cellStyle name="Normal 2 3 2 5 3" xfId="228" xr:uid="{00000000-0005-0000-0000-0000C74C0000}"/>
    <cellStyle name="Normal 2 3 2 5 3 2" xfId="572" xr:uid="{00000000-0005-0000-0000-0000C84C0000}"/>
    <cellStyle name="Normal 2 3 2 5 3 2 2" xfId="1278" xr:uid="{00000000-0005-0000-0000-0000C94C0000}"/>
    <cellStyle name="Normal 2 3 2 5 3 2 2 2" xfId="2688" xr:uid="{00000000-0005-0000-0000-0000CA4C0000}"/>
    <cellStyle name="Normal 2 3 2 5 3 2 2 2 2" xfId="5162" xr:uid="{00000000-0005-0000-0000-0000CB4C0000}"/>
    <cellStyle name="Normal 2 3 2 5 3 2 2 2 2 2" xfId="13308" xr:uid="{00000000-0005-0000-0000-0000CC4C0000}"/>
    <cellStyle name="Normal 2 3 2 5 3 2 2 2 2 2 2" xfId="29604" xr:uid="{00000000-0005-0000-0000-0000CD4C0000}"/>
    <cellStyle name="Normal 2 3 2 5 3 2 2 2 2 3" xfId="21458" xr:uid="{00000000-0005-0000-0000-0000CE4C0000}"/>
    <cellStyle name="Normal 2 3 2 5 3 2 2 2 3" xfId="7987" xr:uid="{00000000-0005-0000-0000-0000CF4C0000}"/>
    <cellStyle name="Normal 2 3 2 5 3 2 2 2 3 2" xfId="16133" xr:uid="{00000000-0005-0000-0000-0000D04C0000}"/>
    <cellStyle name="Normal 2 3 2 5 3 2 2 2 3 2 2" xfId="32429" xr:uid="{00000000-0005-0000-0000-0000D14C0000}"/>
    <cellStyle name="Normal 2 3 2 5 3 2 2 2 3 3" xfId="24283" xr:uid="{00000000-0005-0000-0000-0000D24C0000}"/>
    <cellStyle name="Normal 2 3 2 5 3 2 2 2 4" xfId="10834" xr:uid="{00000000-0005-0000-0000-0000D34C0000}"/>
    <cellStyle name="Normal 2 3 2 5 3 2 2 2 4 2" xfId="27130" xr:uid="{00000000-0005-0000-0000-0000D44C0000}"/>
    <cellStyle name="Normal 2 3 2 5 3 2 2 2 5" xfId="18984" xr:uid="{00000000-0005-0000-0000-0000D54C0000}"/>
    <cellStyle name="Normal 2 3 2 5 3 2 2 3" xfId="3944" xr:uid="{00000000-0005-0000-0000-0000D64C0000}"/>
    <cellStyle name="Normal 2 3 2 5 3 2 2 3 2" xfId="12090" xr:uid="{00000000-0005-0000-0000-0000D74C0000}"/>
    <cellStyle name="Normal 2 3 2 5 3 2 2 3 2 2" xfId="28386" xr:uid="{00000000-0005-0000-0000-0000D84C0000}"/>
    <cellStyle name="Normal 2 3 2 5 3 2 2 3 3" xfId="20240" xr:uid="{00000000-0005-0000-0000-0000D94C0000}"/>
    <cellStyle name="Normal 2 3 2 5 3 2 2 4" xfId="6577" xr:uid="{00000000-0005-0000-0000-0000DA4C0000}"/>
    <cellStyle name="Normal 2 3 2 5 3 2 2 4 2" xfId="14723" xr:uid="{00000000-0005-0000-0000-0000DB4C0000}"/>
    <cellStyle name="Normal 2 3 2 5 3 2 2 4 2 2" xfId="31019" xr:uid="{00000000-0005-0000-0000-0000DC4C0000}"/>
    <cellStyle name="Normal 2 3 2 5 3 2 2 4 3" xfId="22873" xr:uid="{00000000-0005-0000-0000-0000DD4C0000}"/>
    <cellStyle name="Normal 2 3 2 5 3 2 2 5" xfId="9424" xr:uid="{00000000-0005-0000-0000-0000DE4C0000}"/>
    <cellStyle name="Normal 2 3 2 5 3 2 2 5 2" xfId="25720" xr:uid="{00000000-0005-0000-0000-0000DF4C0000}"/>
    <cellStyle name="Normal 2 3 2 5 3 2 2 6" xfId="17574" xr:uid="{00000000-0005-0000-0000-0000E04C0000}"/>
    <cellStyle name="Normal 2 3 2 5 3 2 3" xfId="1983" xr:uid="{00000000-0005-0000-0000-0000E14C0000}"/>
    <cellStyle name="Normal 2 3 2 5 3 2 3 2" xfId="4553" xr:uid="{00000000-0005-0000-0000-0000E24C0000}"/>
    <cellStyle name="Normal 2 3 2 5 3 2 3 2 2" xfId="12699" xr:uid="{00000000-0005-0000-0000-0000E34C0000}"/>
    <cellStyle name="Normal 2 3 2 5 3 2 3 2 2 2" xfId="28995" xr:uid="{00000000-0005-0000-0000-0000E44C0000}"/>
    <cellStyle name="Normal 2 3 2 5 3 2 3 2 3" xfId="20849" xr:uid="{00000000-0005-0000-0000-0000E54C0000}"/>
    <cellStyle name="Normal 2 3 2 5 3 2 3 3" xfId="7282" xr:uid="{00000000-0005-0000-0000-0000E64C0000}"/>
    <cellStyle name="Normal 2 3 2 5 3 2 3 3 2" xfId="15428" xr:uid="{00000000-0005-0000-0000-0000E74C0000}"/>
    <cellStyle name="Normal 2 3 2 5 3 2 3 3 2 2" xfId="31724" xr:uid="{00000000-0005-0000-0000-0000E84C0000}"/>
    <cellStyle name="Normal 2 3 2 5 3 2 3 3 3" xfId="23578" xr:uid="{00000000-0005-0000-0000-0000E94C0000}"/>
    <cellStyle name="Normal 2 3 2 5 3 2 3 4" xfId="10129" xr:uid="{00000000-0005-0000-0000-0000EA4C0000}"/>
    <cellStyle name="Normal 2 3 2 5 3 2 3 4 2" xfId="26425" xr:uid="{00000000-0005-0000-0000-0000EB4C0000}"/>
    <cellStyle name="Normal 2 3 2 5 3 2 3 5" xfId="18279" xr:uid="{00000000-0005-0000-0000-0000EC4C0000}"/>
    <cellStyle name="Normal 2 3 2 5 3 2 4" xfId="3335" xr:uid="{00000000-0005-0000-0000-0000ED4C0000}"/>
    <cellStyle name="Normal 2 3 2 5 3 2 4 2" xfId="11481" xr:uid="{00000000-0005-0000-0000-0000EE4C0000}"/>
    <cellStyle name="Normal 2 3 2 5 3 2 4 2 2" xfId="27777" xr:uid="{00000000-0005-0000-0000-0000EF4C0000}"/>
    <cellStyle name="Normal 2 3 2 5 3 2 4 3" xfId="19631" xr:uid="{00000000-0005-0000-0000-0000F04C0000}"/>
    <cellStyle name="Normal 2 3 2 5 3 2 5" xfId="5872" xr:uid="{00000000-0005-0000-0000-0000F14C0000}"/>
    <cellStyle name="Normal 2 3 2 5 3 2 5 2" xfId="14018" xr:uid="{00000000-0005-0000-0000-0000F24C0000}"/>
    <cellStyle name="Normal 2 3 2 5 3 2 5 2 2" xfId="30314" xr:uid="{00000000-0005-0000-0000-0000F34C0000}"/>
    <cellStyle name="Normal 2 3 2 5 3 2 5 3" xfId="22168" xr:uid="{00000000-0005-0000-0000-0000F44C0000}"/>
    <cellStyle name="Normal 2 3 2 5 3 2 6" xfId="8719" xr:uid="{00000000-0005-0000-0000-0000F54C0000}"/>
    <cellStyle name="Normal 2 3 2 5 3 2 6 2" xfId="25015" xr:uid="{00000000-0005-0000-0000-0000F64C0000}"/>
    <cellStyle name="Normal 2 3 2 5 3 2 7" xfId="16869" xr:uid="{00000000-0005-0000-0000-0000F74C0000}"/>
    <cellStyle name="Normal 2 3 2 5 3 3" xfId="934" xr:uid="{00000000-0005-0000-0000-0000F84C0000}"/>
    <cellStyle name="Normal 2 3 2 5 3 3 2" xfId="2344" xr:uid="{00000000-0005-0000-0000-0000F94C0000}"/>
    <cellStyle name="Normal 2 3 2 5 3 3 2 2" xfId="4866" xr:uid="{00000000-0005-0000-0000-0000FA4C0000}"/>
    <cellStyle name="Normal 2 3 2 5 3 3 2 2 2" xfId="13012" xr:uid="{00000000-0005-0000-0000-0000FB4C0000}"/>
    <cellStyle name="Normal 2 3 2 5 3 3 2 2 2 2" xfId="29308" xr:uid="{00000000-0005-0000-0000-0000FC4C0000}"/>
    <cellStyle name="Normal 2 3 2 5 3 3 2 2 3" xfId="21162" xr:uid="{00000000-0005-0000-0000-0000FD4C0000}"/>
    <cellStyle name="Normal 2 3 2 5 3 3 2 3" xfId="7643" xr:uid="{00000000-0005-0000-0000-0000FE4C0000}"/>
    <cellStyle name="Normal 2 3 2 5 3 3 2 3 2" xfId="15789" xr:uid="{00000000-0005-0000-0000-0000FF4C0000}"/>
    <cellStyle name="Normal 2 3 2 5 3 3 2 3 2 2" xfId="32085" xr:uid="{00000000-0005-0000-0000-0000004D0000}"/>
    <cellStyle name="Normal 2 3 2 5 3 3 2 3 3" xfId="23939" xr:uid="{00000000-0005-0000-0000-0000014D0000}"/>
    <cellStyle name="Normal 2 3 2 5 3 3 2 4" xfId="10490" xr:uid="{00000000-0005-0000-0000-0000024D0000}"/>
    <cellStyle name="Normal 2 3 2 5 3 3 2 4 2" xfId="26786" xr:uid="{00000000-0005-0000-0000-0000034D0000}"/>
    <cellStyle name="Normal 2 3 2 5 3 3 2 5" xfId="18640" xr:uid="{00000000-0005-0000-0000-0000044D0000}"/>
    <cellStyle name="Normal 2 3 2 5 3 3 3" xfId="3648" xr:uid="{00000000-0005-0000-0000-0000054D0000}"/>
    <cellStyle name="Normal 2 3 2 5 3 3 3 2" xfId="11794" xr:uid="{00000000-0005-0000-0000-0000064D0000}"/>
    <cellStyle name="Normal 2 3 2 5 3 3 3 2 2" xfId="28090" xr:uid="{00000000-0005-0000-0000-0000074D0000}"/>
    <cellStyle name="Normal 2 3 2 5 3 3 3 3" xfId="19944" xr:uid="{00000000-0005-0000-0000-0000084D0000}"/>
    <cellStyle name="Normal 2 3 2 5 3 3 4" xfId="6233" xr:uid="{00000000-0005-0000-0000-0000094D0000}"/>
    <cellStyle name="Normal 2 3 2 5 3 3 4 2" xfId="14379" xr:uid="{00000000-0005-0000-0000-00000A4D0000}"/>
    <cellStyle name="Normal 2 3 2 5 3 3 4 2 2" xfId="30675" xr:uid="{00000000-0005-0000-0000-00000B4D0000}"/>
    <cellStyle name="Normal 2 3 2 5 3 3 4 3" xfId="22529" xr:uid="{00000000-0005-0000-0000-00000C4D0000}"/>
    <cellStyle name="Normal 2 3 2 5 3 3 5" xfId="9080" xr:uid="{00000000-0005-0000-0000-00000D4D0000}"/>
    <cellStyle name="Normal 2 3 2 5 3 3 5 2" xfId="25376" xr:uid="{00000000-0005-0000-0000-00000E4D0000}"/>
    <cellStyle name="Normal 2 3 2 5 3 3 6" xfId="17230" xr:uid="{00000000-0005-0000-0000-00000F4D0000}"/>
    <cellStyle name="Normal 2 3 2 5 3 4" xfId="1639" xr:uid="{00000000-0005-0000-0000-0000104D0000}"/>
    <cellStyle name="Normal 2 3 2 5 3 4 2" xfId="4257" xr:uid="{00000000-0005-0000-0000-0000114D0000}"/>
    <cellStyle name="Normal 2 3 2 5 3 4 2 2" xfId="12403" xr:uid="{00000000-0005-0000-0000-0000124D0000}"/>
    <cellStyle name="Normal 2 3 2 5 3 4 2 2 2" xfId="28699" xr:uid="{00000000-0005-0000-0000-0000134D0000}"/>
    <cellStyle name="Normal 2 3 2 5 3 4 2 3" xfId="20553" xr:uid="{00000000-0005-0000-0000-0000144D0000}"/>
    <cellStyle name="Normal 2 3 2 5 3 4 3" xfId="6938" xr:uid="{00000000-0005-0000-0000-0000154D0000}"/>
    <cellStyle name="Normal 2 3 2 5 3 4 3 2" xfId="15084" xr:uid="{00000000-0005-0000-0000-0000164D0000}"/>
    <cellStyle name="Normal 2 3 2 5 3 4 3 2 2" xfId="31380" xr:uid="{00000000-0005-0000-0000-0000174D0000}"/>
    <cellStyle name="Normal 2 3 2 5 3 4 3 3" xfId="23234" xr:uid="{00000000-0005-0000-0000-0000184D0000}"/>
    <cellStyle name="Normal 2 3 2 5 3 4 4" xfId="9785" xr:uid="{00000000-0005-0000-0000-0000194D0000}"/>
    <cellStyle name="Normal 2 3 2 5 3 4 4 2" xfId="26081" xr:uid="{00000000-0005-0000-0000-00001A4D0000}"/>
    <cellStyle name="Normal 2 3 2 5 3 4 5" xfId="17935" xr:uid="{00000000-0005-0000-0000-00001B4D0000}"/>
    <cellStyle name="Normal 2 3 2 5 3 5" xfId="3039" xr:uid="{00000000-0005-0000-0000-00001C4D0000}"/>
    <cellStyle name="Normal 2 3 2 5 3 5 2" xfId="11185" xr:uid="{00000000-0005-0000-0000-00001D4D0000}"/>
    <cellStyle name="Normal 2 3 2 5 3 5 2 2" xfId="27481" xr:uid="{00000000-0005-0000-0000-00001E4D0000}"/>
    <cellStyle name="Normal 2 3 2 5 3 5 3" xfId="19335" xr:uid="{00000000-0005-0000-0000-00001F4D0000}"/>
    <cellStyle name="Normal 2 3 2 5 3 6" xfId="5528" xr:uid="{00000000-0005-0000-0000-0000204D0000}"/>
    <cellStyle name="Normal 2 3 2 5 3 6 2" xfId="13674" xr:uid="{00000000-0005-0000-0000-0000214D0000}"/>
    <cellStyle name="Normal 2 3 2 5 3 6 2 2" xfId="29970" xr:uid="{00000000-0005-0000-0000-0000224D0000}"/>
    <cellStyle name="Normal 2 3 2 5 3 6 3" xfId="21824" xr:uid="{00000000-0005-0000-0000-0000234D0000}"/>
    <cellStyle name="Normal 2 3 2 5 3 7" xfId="8375" xr:uid="{00000000-0005-0000-0000-0000244D0000}"/>
    <cellStyle name="Normal 2 3 2 5 3 7 2" xfId="24671" xr:uid="{00000000-0005-0000-0000-0000254D0000}"/>
    <cellStyle name="Normal 2 3 2 5 3 8" xfId="16525" xr:uid="{00000000-0005-0000-0000-0000264D0000}"/>
    <cellStyle name="Normal 2 3 2 5 4" xfId="311" xr:uid="{00000000-0005-0000-0000-0000274D0000}"/>
    <cellStyle name="Normal 2 3 2 5 4 2" xfId="655" xr:uid="{00000000-0005-0000-0000-0000284D0000}"/>
    <cellStyle name="Normal 2 3 2 5 4 2 2" xfId="1361" xr:uid="{00000000-0005-0000-0000-0000294D0000}"/>
    <cellStyle name="Normal 2 3 2 5 4 2 2 2" xfId="2771" xr:uid="{00000000-0005-0000-0000-00002A4D0000}"/>
    <cellStyle name="Normal 2 3 2 5 4 2 2 2 2" xfId="5236" xr:uid="{00000000-0005-0000-0000-00002B4D0000}"/>
    <cellStyle name="Normal 2 3 2 5 4 2 2 2 2 2" xfId="13382" xr:uid="{00000000-0005-0000-0000-00002C4D0000}"/>
    <cellStyle name="Normal 2 3 2 5 4 2 2 2 2 2 2" xfId="29678" xr:uid="{00000000-0005-0000-0000-00002D4D0000}"/>
    <cellStyle name="Normal 2 3 2 5 4 2 2 2 2 3" xfId="21532" xr:uid="{00000000-0005-0000-0000-00002E4D0000}"/>
    <cellStyle name="Normal 2 3 2 5 4 2 2 2 3" xfId="8070" xr:uid="{00000000-0005-0000-0000-00002F4D0000}"/>
    <cellStyle name="Normal 2 3 2 5 4 2 2 2 3 2" xfId="16216" xr:uid="{00000000-0005-0000-0000-0000304D0000}"/>
    <cellStyle name="Normal 2 3 2 5 4 2 2 2 3 2 2" xfId="32512" xr:uid="{00000000-0005-0000-0000-0000314D0000}"/>
    <cellStyle name="Normal 2 3 2 5 4 2 2 2 3 3" xfId="24366" xr:uid="{00000000-0005-0000-0000-0000324D0000}"/>
    <cellStyle name="Normal 2 3 2 5 4 2 2 2 4" xfId="10917" xr:uid="{00000000-0005-0000-0000-0000334D0000}"/>
    <cellStyle name="Normal 2 3 2 5 4 2 2 2 4 2" xfId="27213" xr:uid="{00000000-0005-0000-0000-0000344D0000}"/>
    <cellStyle name="Normal 2 3 2 5 4 2 2 2 5" xfId="19067" xr:uid="{00000000-0005-0000-0000-0000354D0000}"/>
    <cellStyle name="Normal 2 3 2 5 4 2 2 3" xfId="4018" xr:uid="{00000000-0005-0000-0000-0000364D0000}"/>
    <cellStyle name="Normal 2 3 2 5 4 2 2 3 2" xfId="12164" xr:uid="{00000000-0005-0000-0000-0000374D0000}"/>
    <cellStyle name="Normal 2 3 2 5 4 2 2 3 2 2" xfId="28460" xr:uid="{00000000-0005-0000-0000-0000384D0000}"/>
    <cellStyle name="Normal 2 3 2 5 4 2 2 3 3" xfId="20314" xr:uid="{00000000-0005-0000-0000-0000394D0000}"/>
    <cellStyle name="Normal 2 3 2 5 4 2 2 4" xfId="6660" xr:uid="{00000000-0005-0000-0000-00003A4D0000}"/>
    <cellStyle name="Normal 2 3 2 5 4 2 2 4 2" xfId="14806" xr:uid="{00000000-0005-0000-0000-00003B4D0000}"/>
    <cellStyle name="Normal 2 3 2 5 4 2 2 4 2 2" xfId="31102" xr:uid="{00000000-0005-0000-0000-00003C4D0000}"/>
    <cellStyle name="Normal 2 3 2 5 4 2 2 4 3" xfId="22956" xr:uid="{00000000-0005-0000-0000-00003D4D0000}"/>
    <cellStyle name="Normal 2 3 2 5 4 2 2 5" xfId="9507" xr:uid="{00000000-0005-0000-0000-00003E4D0000}"/>
    <cellStyle name="Normal 2 3 2 5 4 2 2 5 2" xfId="25803" xr:uid="{00000000-0005-0000-0000-00003F4D0000}"/>
    <cellStyle name="Normal 2 3 2 5 4 2 2 6" xfId="17657" xr:uid="{00000000-0005-0000-0000-0000404D0000}"/>
    <cellStyle name="Normal 2 3 2 5 4 2 3" xfId="2066" xr:uid="{00000000-0005-0000-0000-0000414D0000}"/>
    <cellStyle name="Normal 2 3 2 5 4 2 3 2" xfId="4627" xr:uid="{00000000-0005-0000-0000-0000424D0000}"/>
    <cellStyle name="Normal 2 3 2 5 4 2 3 2 2" xfId="12773" xr:uid="{00000000-0005-0000-0000-0000434D0000}"/>
    <cellStyle name="Normal 2 3 2 5 4 2 3 2 2 2" xfId="29069" xr:uid="{00000000-0005-0000-0000-0000444D0000}"/>
    <cellStyle name="Normal 2 3 2 5 4 2 3 2 3" xfId="20923" xr:uid="{00000000-0005-0000-0000-0000454D0000}"/>
    <cellStyle name="Normal 2 3 2 5 4 2 3 3" xfId="7365" xr:uid="{00000000-0005-0000-0000-0000464D0000}"/>
    <cellStyle name="Normal 2 3 2 5 4 2 3 3 2" xfId="15511" xr:uid="{00000000-0005-0000-0000-0000474D0000}"/>
    <cellStyle name="Normal 2 3 2 5 4 2 3 3 2 2" xfId="31807" xr:uid="{00000000-0005-0000-0000-0000484D0000}"/>
    <cellStyle name="Normal 2 3 2 5 4 2 3 3 3" xfId="23661" xr:uid="{00000000-0005-0000-0000-0000494D0000}"/>
    <cellStyle name="Normal 2 3 2 5 4 2 3 4" xfId="10212" xr:uid="{00000000-0005-0000-0000-00004A4D0000}"/>
    <cellStyle name="Normal 2 3 2 5 4 2 3 4 2" xfId="26508" xr:uid="{00000000-0005-0000-0000-00004B4D0000}"/>
    <cellStyle name="Normal 2 3 2 5 4 2 3 5" xfId="18362" xr:uid="{00000000-0005-0000-0000-00004C4D0000}"/>
    <cellStyle name="Normal 2 3 2 5 4 2 4" xfId="3409" xr:uid="{00000000-0005-0000-0000-00004D4D0000}"/>
    <cellStyle name="Normal 2 3 2 5 4 2 4 2" xfId="11555" xr:uid="{00000000-0005-0000-0000-00004E4D0000}"/>
    <cellStyle name="Normal 2 3 2 5 4 2 4 2 2" xfId="27851" xr:uid="{00000000-0005-0000-0000-00004F4D0000}"/>
    <cellStyle name="Normal 2 3 2 5 4 2 4 3" xfId="19705" xr:uid="{00000000-0005-0000-0000-0000504D0000}"/>
    <cellStyle name="Normal 2 3 2 5 4 2 5" xfId="5955" xr:uid="{00000000-0005-0000-0000-0000514D0000}"/>
    <cellStyle name="Normal 2 3 2 5 4 2 5 2" xfId="14101" xr:uid="{00000000-0005-0000-0000-0000524D0000}"/>
    <cellStyle name="Normal 2 3 2 5 4 2 5 2 2" xfId="30397" xr:uid="{00000000-0005-0000-0000-0000534D0000}"/>
    <cellStyle name="Normal 2 3 2 5 4 2 5 3" xfId="22251" xr:uid="{00000000-0005-0000-0000-0000544D0000}"/>
    <cellStyle name="Normal 2 3 2 5 4 2 6" xfId="8802" xr:uid="{00000000-0005-0000-0000-0000554D0000}"/>
    <cellStyle name="Normal 2 3 2 5 4 2 6 2" xfId="25098" xr:uid="{00000000-0005-0000-0000-0000564D0000}"/>
    <cellStyle name="Normal 2 3 2 5 4 2 7" xfId="16952" xr:uid="{00000000-0005-0000-0000-0000574D0000}"/>
    <cellStyle name="Normal 2 3 2 5 4 3" xfId="1017" xr:uid="{00000000-0005-0000-0000-0000584D0000}"/>
    <cellStyle name="Normal 2 3 2 5 4 3 2" xfId="2427" xr:uid="{00000000-0005-0000-0000-0000594D0000}"/>
    <cellStyle name="Normal 2 3 2 5 4 3 2 2" xfId="4940" xr:uid="{00000000-0005-0000-0000-00005A4D0000}"/>
    <cellStyle name="Normal 2 3 2 5 4 3 2 2 2" xfId="13086" xr:uid="{00000000-0005-0000-0000-00005B4D0000}"/>
    <cellStyle name="Normal 2 3 2 5 4 3 2 2 2 2" xfId="29382" xr:uid="{00000000-0005-0000-0000-00005C4D0000}"/>
    <cellStyle name="Normal 2 3 2 5 4 3 2 2 3" xfId="21236" xr:uid="{00000000-0005-0000-0000-00005D4D0000}"/>
    <cellStyle name="Normal 2 3 2 5 4 3 2 3" xfId="7726" xr:uid="{00000000-0005-0000-0000-00005E4D0000}"/>
    <cellStyle name="Normal 2 3 2 5 4 3 2 3 2" xfId="15872" xr:uid="{00000000-0005-0000-0000-00005F4D0000}"/>
    <cellStyle name="Normal 2 3 2 5 4 3 2 3 2 2" xfId="32168" xr:uid="{00000000-0005-0000-0000-0000604D0000}"/>
    <cellStyle name="Normal 2 3 2 5 4 3 2 3 3" xfId="24022" xr:uid="{00000000-0005-0000-0000-0000614D0000}"/>
    <cellStyle name="Normal 2 3 2 5 4 3 2 4" xfId="10573" xr:uid="{00000000-0005-0000-0000-0000624D0000}"/>
    <cellStyle name="Normal 2 3 2 5 4 3 2 4 2" xfId="26869" xr:uid="{00000000-0005-0000-0000-0000634D0000}"/>
    <cellStyle name="Normal 2 3 2 5 4 3 2 5" xfId="18723" xr:uid="{00000000-0005-0000-0000-0000644D0000}"/>
    <cellStyle name="Normal 2 3 2 5 4 3 3" xfId="3722" xr:uid="{00000000-0005-0000-0000-0000654D0000}"/>
    <cellStyle name="Normal 2 3 2 5 4 3 3 2" xfId="11868" xr:uid="{00000000-0005-0000-0000-0000664D0000}"/>
    <cellStyle name="Normal 2 3 2 5 4 3 3 2 2" xfId="28164" xr:uid="{00000000-0005-0000-0000-0000674D0000}"/>
    <cellStyle name="Normal 2 3 2 5 4 3 3 3" xfId="20018" xr:uid="{00000000-0005-0000-0000-0000684D0000}"/>
    <cellStyle name="Normal 2 3 2 5 4 3 4" xfId="6316" xr:uid="{00000000-0005-0000-0000-0000694D0000}"/>
    <cellStyle name="Normal 2 3 2 5 4 3 4 2" xfId="14462" xr:uid="{00000000-0005-0000-0000-00006A4D0000}"/>
    <cellStyle name="Normal 2 3 2 5 4 3 4 2 2" xfId="30758" xr:uid="{00000000-0005-0000-0000-00006B4D0000}"/>
    <cellStyle name="Normal 2 3 2 5 4 3 4 3" xfId="22612" xr:uid="{00000000-0005-0000-0000-00006C4D0000}"/>
    <cellStyle name="Normal 2 3 2 5 4 3 5" xfId="9163" xr:uid="{00000000-0005-0000-0000-00006D4D0000}"/>
    <cellStyle name="Normal 2 3 2 5 4 3 5 2" xfId="25459" xr:uid="{00000000-0005-0000-0000-00006E4D0000}"/>
    <cellStyle name="Normal 2 3 2 5 4 3 6" xfId="17313" xr:uid="{00000000-0005-0000-0000-00006F4D0000}"/>
    <cellStyle name="Normal 2 3 2 5 4 4" xfId="1722" xr:uid="{00000000-0005-0000-0000-0000704D0000}"/>
    <cellStyle name="Normal 2 3 2 5 4 4 2" xfId="4331" xr:uid="{00000000-0005-0000-0000-0000714D0000}"/>
    <cellStyle name="Normal 2 3 2 5 4 4 2 2" xfId="12477" xr:uid="{00000000-0005-0000-0000-0000724D0000}"/>
    <cellStyle name="Normal 2 3 2 5 4 4 2 2 2" xfId="28773" xr:uid="{00000000-0005-0000-0000-0000734D0000}"/>
    <cellStyle name="Normal 2 3 2 5 4 4 2 3" xfId="20627" xr:uid="{00000000-0005-0000-0000-0000744D0000}"/>
    <cellStyle name="Normal 2 3 2 5 4 4 3" xfId="7021" xr:uid="{00000000-0005-0000-0000-0000754D0000}"/>
    <cellStyle name="Normal 2 3 2 5 4 4 3 2" xfId="15167" xr:uid="{00000000-0005-0000-0000-0000764D0000}"/>
    <cellStyle name="Normal 2 3 2 5 4 4 3 2 2" xfId="31463" xr:uid="{00000000-0005-0000-0000-0000774D0000}"/>
    <cellStyle name="Normal 2 3 2 5 4 4 3 3" xfId="23317" xr:uid="{00000000-0005-0000-0000-0000784D0000}"/>
    <cellStyle name="Normal 2 3 2 5 4 4 4" xfId="9868" xr:uid="{00000000-0005-0000-0000-0000794D0000}"/>
    <cellStyle name="Normal 2 3 2 5 4 4 4 2" xfId="26164" xr:uid="{00000000-0005-0000-0000-00007A4D0000}"/>
    <cellStyle name="Normal 2 3 2 5 4 4 5" xfId="18018" xr:uid="{00000000-0005-0000-0000-00007B4D0000}"/>
    <cellStyle name="Normal 2 3 2 5 4 5" xfId="3113" xr:uid="{00000000-0005-0000-0000-00007C4D0000}"/>
    <cellStyle name="Normal 2 3 2 5 4 5 2" xfId="11259" xr:uid="{00000000-0005-0000-0000-00007D4D0000}"/>
    <cellStyle name="Normal 2 3 2 5 4 5 2 2" xfId="27555" xr:uid="{00000000-0005-0000-0000-00007E4D0000}"/>
    <cellStyle name="Normal 2 3 2 5 4 5 3" xfId="19409" xr:uid="{00000000-0005-0000-0000-00007F4D0000}"/>
    <cellStyle name="Normal 2 3 2 5 4 6" xfId="5611" xr:uid="{00000000-0005-0000-0000-0000804D0000}"/>
    <cellStyle name="Normal 2 3 2 5 4 6 2" xfId="13757" xr:uid="{00000000-0005-0000-0000-0000814D0000}"/>
    <cellStyle name="Normal 2 3 2 5 4 6 2 2" xfId="30053" xr:uid="{00000000-0005-0000-0000-0000824D0000}"/>
    <cellStyle name="Normal 2 3 2 5 4 6 3" xfId="21907" xr:uid="{00000000-0005-0000-0000-0000834D0000}"/>
    <cellStyle name="Normal 2 3 2 5 4 7" xfId="8458" xr:uid="{00000000-0005-0000-0000-0000844D0000}"/>
    <cellStyle name="Normal 2 3 2 5 4 7 2" xfId="24754" xr:uid="{00000000-0005-0000-0000-0000854D0000}"/>
    <cellStyle name="Normal 2 3 2 5 4 8" xfId="16608" xr:uid="{00000000-0005-0000-0000-0000864D0000}"/>
    <cellStyle name="Normal 2 3 2 5 5" xfId="401" xr:uid="{00000000-0005-0000-0000-0000874D0000}"/>
    <cellStyle name="Normal 2 3 2 5 5 2" xfId="1107" xr:uid="{00000000-0005-0000-0000-0000884D0000}"/>
    <cellStyle name="Normal 2 3 2 5 5 2 2" xfId="2517" xr:uid="{00000000-0005-0000-0000-0000894D0000}"/>
    <cellStyle name="Normal 2 3 2 5 5 2 2 2" xfId="5014" xr:uid="{00000000-0005-0000-0000-00008A4D0000}"/>
    <cellStyle name="Normal 2 3 2 5 5 2 2 2 2" xfId="13160" xr:uid="{00000000-0005-0000-0000-00008B4D0000}"/>
    <cellStyle name="Normal 2 3 2 5 5 2 2 2 2 2" xfId="29456" xr:uid="{00000000-0005-0000-0000-00008C4D0000}"/>
    <cellStyle name="Normal 2 3 2 5 5 2 2 2 3" xfId="21310" xr:uid="{00000000-0005-0000-0000-00008D4D0000}"/>
    <cellStyle name="Normal 2 3 2 5 5 2 2 3" xfId="7816" xr:uid="{00000000-0005-0000-0000-00008E4D0000}"/>
    <cellStyle name="Normal 2 3 2 5 5 2 2 3 2" xfId="15962" xr:uid="{00000000-0005-0000-0000-00008F4D0000}"/>
    <cellStyle name="Normal 2 3 2 5 5 2 2 3 2 2" xfId="32258" xr:uid="{00000000-0005-0000-0000-0000904D0000}"/>
    <cellStyle name="Normal 2 3 2 5 5 2 2 3 3" xfId="24112" xr:uid="{00000000-0005-0000-0000-0000914D0000}"/>
    <cellStyle name="Normal 2 3 2 5 5 2 2 4" xfId="10663" xr:uid="{00000000-0005-0000-0000-0000924D0000}"/>
    <cellStyle name="Normal 2 3 2 5 5 2 2 4 2" xfId="26959" xr:uid="{00000000-0005-0000-0000-0000934D0000}"/>
    <cellStyle name="Normal 2 3 2 5 5 2 2 5" xfId="18813" xr:uid="{00000000-0005-0000-0000-0000944D0000}"/>
    <cellStyle name="Normal 2 3 2 5 5 2 3" xfId="3796" xr:uid="{00000000-0005-0000-0000-0000954D0000}"/>
    <cellStyle name="Normal 2 3 2 5 5 2 3 2" xfId="11942" xr:uid="{00000000-0005-0000-0000-0000964D0000}"/>
    <cellStyle name="Normal 2 3 2 5 5 2 3 2 2" xfId="28238" xr:uid="{00000000-0005-0000-0000-0000974D0000}"/>
    <cellStyle name="Normal 2 3 2 5 5 2 3 3" xfId="20092" xr:uid="{00000000-0005-0000-0000-0000984D0000}"/>
    <cellStyle name="Normal 2 3 2 5 5 2 4" xfId="6406" xr:uid="{00000000-0005-0000-0000-0000994D0000}"/>
    <cellStyle name="Normal 2 3 2 5 5 2 4 2" xfId="14552" xr:uid="{00000000-0005-0000-0000-00009A4D0000}"/>
    <cellStyle name="Normal 2 3 2 5 5 2 4 2 2" xfId="30848" xr:uid="{00000000-0005-0000-0000-00009B4D0000}"/>
    <cellStyle name="Normal 2 3 2 5 5 2 4 3" xfId="22702" xr:uid="{00000000-0005-0000-0000-00009C4D0000}"/>
    <cellStyle name="Normal 2 3 2 5 5 2 5" xfId="9253" xr:uid="{00000000-0005-0000-0000-00009D4D0000}"/>
    <cellStyle name="Normal 2 3 2 5 5 2 5 2" xfId="25549" xr:uid="{00000000-0005-0000-0000-00009E4D0000}"/>
    <cellStyle name="Normal 2 3 2 5 5 2 6" xfId="17403" xr:uid="{00000000-0005-0000-0000-00009F4D0000}"/>
    <cellStyle name="Normal 2 3 2 5 5 3" xfId="1812" xr:uid="{00000000-0005-0000-0000-0000A04D0000}"/>
    <cellStyle name="Normal 2 3 2 5 5 3 2" xfId="4405" xr:uid="{00000000-0005-0000-0000-0000A14D0000}"/>
    <cellStyle name="Normal 2 3 2 5 5 3 2 2" xfId="12551" xr:uid="{00000000-0005-0000-0000-0000A24D0000}"/>
    <cellStyle name="Normal 2 3 2 5 5 3 2 2 2" xfId="28847" xr:uid="{00000000-0005-0000-0000-0000A34D0000}"/>
    <cellStyle name="Normal 2 3 2 5 5 3 2 3" xfId="20701" xr:uid="{00000000-0005-0000-0000-0000A44D0000}"/>
    <cellStyle name="Normal 2 3 2 5 5 3 3" xfId="7111" xr:uid="{00000000-0005-0000-0000-0000A54D0000}"/>
    <cellStyle name="Normal 2 3 2 5 5 3 3 2" xfId="15257" xr:uid="{00000000-0005-0000-0000-0000A64D0000}"/>
    <cellStyle name="Normal 2 3 2 5 5 3 3 2 2" xfId="31553" xr:uid="{00000000-0005-0000-0000-0000A74D0000}"/>
    <cellStyle name="Normal 2 3 2 5 5 3 3 3" xfId="23407" xr:uid="{00000000-0005-0000-0000-0000A84D0000}"/>
    <cellStyle name="Normal 2 3 2 5 5 3 4" xfId="9958" xr:uid="{00000000-0005-0000-0000-0000A94D0000}"/>
    <cellStyle name="Normal 2 3 2 5 5 3 4 2" xfId="26254" xr:uid="{00000000-0005-0000-0000-0000AA4D0000}"/>
    <cellStyle name="Normal 2 3 2 5 5 3 5" xfId="18108" xr:uid="{00000000-0005-0000-0000-0000AB4D0000}"/>
    <cellStyle name="Normal 2 3 2 5 5 4" xfId="3187" xr:uid="{00000000-0005-0000-0000-0000AC4D0000}"/>
    <cellStyle name="Normal 2 3 2 5 5 4 2" xfId="11333" xr:uid="{00000000-0005-0000-0000-0000AD4D0000}"/>
    <cellStyle name="Normal 2 3 2 5 5 4 2 2" xfId="27629" xr:uid="{00000000-0005-0000-0000-0000AE4D0000}"/>
    <cellStyle name="Normal 2 3 2 5 5 4 3" xfId="19483" xr:uid="{00000000-0005-0000-0000-0000AF4D0000}"/>
    <cellStyle name="Normal 2 3 2 5 5 5" xfId="5701" xr:uid="{00000000-0005-0000-0000-0000B04D0000}"/>
    <cellStyle name="Normal 2 3 2 5 5 5 2" xfId="13847" xr:uid="{00000000-0005-0000-0000-0000B14D0000}"/>
    <cellStyle name="Normal 2 3 2 5 5 5 2 2" xfId="30143" xr:uid="{00000000-0005-0000-0000-0000B24D0000}"/>
    <cellStyle name="Normal 2 3 2 5 5 5 3" xfId="21997" xr:uid="{00000000-0005-0000-0000-0000B34D0000}"/>
    <cellStyle name="Normal 2 3 2 5 5 6" xfId="8548" xr:uid="{00000000-0005-0000-0000-0000B44D0000}"/>
    <cellStyle name="Normal 2 3 2 5 5 6 2" xfId="24844" xr:uid="{00000000-0005-0000-0000-0000B54D0000}"/>
    <cellStyle name="Normal 2 3 2 5 5 7" xfId="16698" xr:uid="{00000000-0005-0000-0000-0000B64D0000}"/>
    <cellStyle name="Normal 2 3 2 5 6" xfId="763" xr:uid="{00000000-0005-0000-0000-0000B74D0000}"/>
    <cellStyle name="Normal 2 3 2 5 6 2" xfId="2173" xr:uid="{00000000-0005-0000-0000-0000B84D0000}"/>
    <cellStyle name="Normal 2 3 2 5 6 2 2" xfId="4718" xr:uid="{00000000-0005-0000-0000-0000B94D0000}"/>
    <cellStyle name="Normal 2 3 2 5 6 2 2 2" xfId="12864" xr:uid="{00000000-0005-0000-0000-0000BA4D0000}"/>
    <cellStyle name="Normal 2 3 2 5 6 2 2 2 2" xfId="29160" xr:uid="{00000000-0005-0000-0000-0000BB4D0000}"/>
    <cellStyle name="Normal 2 3 2 5 6 2 2 3" xfId="21014" xr:uid="{00000000-0005-0000-0000-0000BC4D0000}"/>
    <cellStyle name="Normal 2 3 2 5 6 2 3" xfId="7472" xr:uid="{00000000-0005-0000-0000-0000BD4D0000}"/>
    <cellStyle name="Normal 2 3 2 5 6 2 3 2" xfId="15618" xr:uid="{00000000-0005-0000-0000-0000BE4D0000}"/>
    <cellStyle name="Normal 2 3 2 5 6 2 3 2 2" xfId="31914" xr:uid="{00000000-0005-0000-0000-0000BF4D0000}"/>
    <cellStyle name="Normal 2 3 2 5 6 2 3 3" xfId="23768" xr:uid="{00000000-0005-0000-0000-0000C04D0000}"/>
    <cellStyle name="Normal 2 3 2 5 6 2 4" xfId="10319" xr:uid="{00000000-0005-0000-0000-0000C14D0000}"/>
    <cellStyle name="Normal 2 3 2 5 6 2 4 2" xfId="26615" xr:uid="{00000000-0005-0000-0000-0000C24D0000}"/>
    <cellStyle name="Normal 2 3 2 5 6 2 5" xfId="18469" xr:uid="{00000000-0005-0000-0000-0000C34D0000}"/>
    <cellStyle name="Normal 2 3 2 5 6 3" xfId="3500" xr:uid="{00000000-0005-0000-0000-0000C44D0000}"/>
    <cellStyle name="Normal 2 3 2 5 6 3 2" xfId="11646" xr:uid="{00000000-0005-0000-0000-0000C54D0000}"/>
    <cellStyle name="Normal 2 3 2 5 6 3 2 2" xfId="27942" xr:uid="{00000000-0005-0000-0000-0000C64D0000}"/>
    <cellStyle name="Normal 2 3 2 5 6 3 3" xfId="19796" xr:uid="{00000000-0005-0000-0000-0000C74D0000}"/>
    <cellStyle name="Normal 2 3 2 5 6 4" xfId="6062" xr:uid="{00000000-0005-0000-0000-0000C84D0000}"/>
    <cellStyle name="Normal 2 3 2 5 6 4 2" xfId="14208" xr:uid="{00000000-0005-0000-0000-0000C94D0000}"/>
    <cellStyle name="Normal 2 3 2 5 6 4 2 2" xfId="30504" xr:uid="{00000000-0005-0000-0000-0000CA4D0000}"/>
    <cellStyle name="Normal 2 3 2 5 6 4 3" xfId="22358" xr:uid="{00000000-0005-0000-0000-0000CB4D0000}"/>
    <cellStyle name="Normal 2 3 2 5 6 5" xfId="8909" xr:uid="{00000000-0005-0000-0000-0000CC4D0000}"/>
    <cellStyle name="Normal 2 3 2 5 6 5 2" xfId="25205" xr:uid="{00000000-0005-0000-0000-0000CD4D0000}"/>
    <cellStyle name="Normal 2 3 2 5 6 6" xfId="17059" xr:uid="{00000000-0005-0000-0000-0000CE4D0000}"/>
    <cellStyle name="Normal 2 3 2 5 7" xfId="1468" xr:uid="{00000000-0005-0000-0000-0000CF4D0000}"/>
    <cellStyle name="Normal 2 3 2 5 7 2" xfId="4109" xr:uid="{00000000-0005-0000-0000-0000D04D0000}"/>
    <cellStyle name="Normal 2 3 2 5 7 2 2" xfId="12255" xr:uid="{00000000-0005-0000-0000-0000D14D0000}"/>
    <cellStyle name="Normal 2 3 2 5 7 2 2 2" xfId="28551" xr:uid="{00000000-0005-0000-0000-0000D24D0000}"/>
    <cellStyle name="Normal 2 3 2 5 7 2 3" xfId="20405" xr:uid="{00000000-0005-0000-0000-0000D34D0000}"/>
    <cellStyle name="Normal 2 3 2 5 7 3" xfId="6767" xr:uid="{00000000-0005-0000-0000-0000D44D0000}"/>
    <cellStyle name="Normal 2 3 2 5 7 3 2" xfId="14913" xr:uid="{00000000-0005-0000-0000-0000D54D0000}"/>
    <cellStyle name="Normal 2 3 2 5 7 3 2 2" xfId="31209" xr:uid="{00000000-0005-0000-0000-0000D64D0000}"/>
    <cellStyle name="Normal 2 3 2 5 7 3 3" xfId="23063" xr:uid="{00000000-0005-0000-0000-0000D74D0000}"/>
    <cellStyle name="Normal 2 3 2 5 7 4" xfId="9614" xr:uid="{00000000-0005-0000-0000-0000D84D0000}"/>
    <cellStyle name="Normal 2 3 2 5 7 4 2" xfId="25910" xr:uid="{00000000-0005-0000-0000-0000D94D0000}"/>
    <cellStyle name="Normal 2 3 2 5 7 5" xfId="17764" xr:uid="{00000000-0005-0000-0000-0000DA4D0000}"/>
    <cellStyle name="Normal 2 3 2 5 8" xfId="2891" xr:uid="{00000000-0005-0000-0000-0000DB4D0000}"/>
    <cellStyle name="Normal 2 3 2 5 8 2" xfId="11037" xr:uid="{00000000-0005-0000-0000-0000DC4D0000}"/>
    <cellStyle name="Normal 2 3 2 5 8 2 2" xfId="27333" xr:uid="{00000000-0005-0000-0000-0000DD4D0000}"/>
    <cellStyle name="Normal 2 3 2 5 8 3" xfId="19187" xr:uid="{00000000-0005-0000-0000-0000DE4D0000}"/>
    <cellStyle name="Normal 2 3 2 5 9" xfId="5357" xr:uid="{00000000-0005-0000-0000-0000DF4D0000}"/>
    <cellStyle name="Normal 2 3 2 5 9 2" xfId="13503" xr:uid="{00000000-0005-0000-0000-0000E04D0000}"/>
    <cellStyle name="Normal 2 3 2 5 9 2 2" xfId="29799" xr:uid="{00000000-0005-0000-0000-0000E14D0000}"/>
    <cellStyle name="Normal 2 3 2 5 9 3" xfId="21653" xr:uid="{00000000-0005-0000-0000-0000E24D0000}"/>
    <cellStyle name="Normal 2 3 2 6" xfId="96" xr:uid="{00000000-0005-0000-0000-0000E34D0000}"/>
    <cellStyle name="Normal 2 3 2 6 10" xfId="5396" xr:uid="{00000000-0005-0000-0000-0000E44D0000}"/>
    <cellStyle name="Normal 2 3 2 6 10 2" xfId="13542" xr:uid="{00000000-0005-0000-0000-0000E54D0000}"/>
    <cellStyle name="Normal 2 3 2 6 10 2 2" xfId="29838" xr:uid="{00000000-0005-0000-0000-0000E64D0000}"/>
    <cellStyle name="Normal 2 3 2 6 10 3" xfId="21692" xr:uid="{00000000-0005-0000-0000-0000E74D0000}"/>
    <cellStyle name="Normal 2 3 2 6 11" xfId="8243" xr:uid="{00000000-0005-0000-0000-0000E84D0000}"/>
    <cellStyle name="Normal 2 3 2 6 11 2" xfId="24539" xr:uid="{00000000-0005-0000-0000-0000E94D0000}"/>
    <cellStyle name="Normal 2 3 2 6 12" xfId="16393" xr:uid="{00000000-0005-0000-0000-0000EA4D0000}"/>
    <cellStyle name="Normal 2 3 2 6 2" xfId="186" xr:uid="{00000000-0005-0000-0000-0000EB4D0000}"/>
    <cellStyle name="Normal 2 3 2 6 2 2" xfId="530" xr:uid="{00000000-0005-0000-0000-0000EC4D0000}"/>
    <cellStyle name="Normal 2 3 2 6 2 2 2" xfId="1236" xr:uid="{00000000-0005-0000-0000-0000ED4D0000}"/>
    <cellStyle name="Normal 2 3 2 6 2 2 2 2" xfId="2646" xr:uid="{00000000-0005-0000-0000-0000EE4D0000}"/>
    <cellStyle name="Normal 2 3 2 6 2 2 2 2 2" xfId="5120" xr:uid="{00000000-0005-0000-0000-0000EF4D0000}"/>
    <cellStyle name="Normal 2 3 2 6 2 2 2 2 2 2" xfId="13266" xr:uid="{00000000-0005-0000-0000-0000F04D0000}"/>
    <cellStyle name="Normal 2 3 2 6 2 2 2 2 2 2 2" xfId="29562" xr:uid="{00000000-0005-0000-0000-0000F14D0000}"/>
    <cellStyle name="Normal 2 3 2 6 2 2 2 2 2 3" xfId="21416" xr:uid="{00000000-0005-0000-0000-0000F24D0000}"/>
    <cellStyle name="Normal 2 3 2 6 2 2 2 2 3" xfId="7945" xr:uid="{00000000-0005-0000-0000-0000F34D0000}"/>
    <cellStyle name="Normal 2 3 2 6 2 2 2 2 3 2" xfId="16091" xr:uid="{00000000-0005-0000-0000-0000F44D0000}"/>
    <cellStyle name="Normal 2 3 2 6 2 2 2 2 3 2 2" xfId="32387" xr:uid="{00000000-0005-0000-0000-0000F54D0000}"/>
    <cellStyle name="Normal 2 3 2 6 2 2 2 2 3 3" xfId="24241" xr:uid="{00000000-0005-0000-0000-0000F64D0000}"/>
    <cellStyle name="Normal 2 3 2 6 2 2 2 2 4" xfId="10792" xr:uid="{00000000-0005-0000-0000-0000F74D0000}"/>
    <cellStyle name="Normal 2 3 2 6 2 2 2 2 4 2" xfId="27088" xr:uid="{00000000-0005-0000-0000-0000F84D0000}"/>
    <cellStyle name="Normal 2 3 2 6 2 2 2 2 5" xfId="18942" xr:uid="{00000000-0005-0000-0000-0000F94D0000}"/>
    <cellStyle name="Normal 2 3 2 6 2 2 2 3" xfId="3902" xr:uid="{00000000-0005-0000-0000-0000FA4D0000}"/>
    <cellStyle name="Normal 2 3 2 6 2 2 2 3 2" xfId="12048" xr:uid="{00000000-0005-0000-0000-0000FB4D0000}"/>
    <cellStyle name="Normal 2 3 2 6 2 2 2 3 2 2" xfId="28344" xr:uid="{00000000-0005-0000-0000-0000FC4D0000}"/>
    <cellStyle name="Normal 2 3 2 6 2 2 2 3 3" xfId="20198" xr:uid="{00000000-0005-0000-0000-0000FD4D0000}"/>
    <cellStyle name="Normal 2 3 2 6 2 2 2 4" xfId="6535" xr:uid="{00000000-0005-0000-0000-0000FE4D0000}"/>
    <cellStyle name="Normal 2 3 2 6 2 2 2 4 2" xfId="14681" xr:uid="{00000000-0005-0000-0000-0000FF4D0000}"/>
    <cellStyle name="Normal 2 3 2 6 2 2 2 4 2 2" xfId="30977" xr:uid="{00000000-0005-0000-0000-0000004E0000}"/>
    <cellStyle name="Normal 2 3 2 6 2 2 2 4 3" xfId="22831" xr:uid="{00000000-0005-0000-0000-0000014E0000}"/>
    <cellStyle name="Normal 2 3 2 6 2 2 2 5" xfId="9382" xr:uid="{00000000-0005-0000-0000-0000024E0000}"/>
    <cellStyle name="Normal 2 3 2 6 2 2 2 5 2" xfId="25678" xr:uid="{00000000-0005-0000-0000-0000034E0000}"/>
    <cellStyle name="Normal 2 3 2 6 2 2 2 6" xfId="17532" xr:uid="{00000000-0005-0000-0000-0000044E0000}"/>
    <cellStyle name="Normal 2 3 2 6 2 2 3" xfId="1941" xr:uid="{00000000-0005-0000-0000-0000054E0000}"/>
    <cellStyle name="Normal 2 3 2 6 2 2 3 2" xfId="4511" xr:uid="{00000000-0005-0000-0000-0000064E0000}"/>
    <cellStyle name="Normal 2 3 2 6 2 2 3 2 2" xfId="12657" xr:uid="{00000000-0005-0000-0000-0000074E0000}"/>
    <cellStyle name="Normal 2 3 2 6 2 2 3 2 2 2" xfId="28953" xr:uid="{00000000-0005-0000-0000-0000084E0000}"/>
    <cellStyle name="Normal 2 3 2 6 2 2 3 2 3" xfId="20807" xr:uid="{00000000-0005-0000-0000-0000094E0000}"/>
    <cellStyle name="Normal 2 3 2 6 2 2 3 3" xfId="7240" xr:uid="{00000000-0005-0000-0000-00000A4E0000}"/>
    <cellStyle name="Normal 2 3 2 6 2 2 3 3 2" xfId="15386" xr:uid="{00000000-0005-0000-0000-00000B4E0000}"/>
    <cellStyle name="Normal 2 3 2 6 2 2 3 3 2 2" xfId="31682" xr:uid="{00000000-0005-0000-0000-00000C4E0000}"/>
    <cellStyle name="Normal 2 3 2 6 2 2 3 3 3" xfId="23536" xr:uid="{00000000-0005-0000-0000-00000D4E0000}"/>
    <cellStyle name="Normal 2 3 2 6 2 2 3 4" xfId="10087" xr:uid="{00000000-0005-0000-0000-00000E4E0000}"/>
    <cellStyle name="Normal 2 3 2 6 2 2 3 4 2" xfId="26383" xr:uid="{00000000-0005-0000-0000-00000F4E0000}"/>
    <cellStyle name="Normal 2 3 2 6 2 2 3 5" xfId="18237" xr:uid="{00000000-0005-0000-0000-0000104E0000}"/>
    <cellStyle name="Normal 2 3 2 6 2 2 4" xfId="3293" xr:uid="{00000000-0005-0000-0000-0000114E0000}"/>
    <cellStyle name="Normal 2 3 2 6 2 2 4 2" xfId="11439" xr:uid="{00000000-0005-0000-0000-0000124E0000}"/>
    <cellStyle name="Normal 2 3 2 6 2 2 4 2 2" xfId="27735" xr:uid="{00000000-0005-0000-0000-0000134E0000}"/>
    <cellStyle name="Normal 2 3 2 6 2 2 4 3" xfId="19589" xr:uid="{00000000-0005-0000-0000-0000144E0000}"/>
    <cellStyle name="Normal 2 3 2 6 2 2 5" xfId="5830" xr:uid="{00000000-0005-0000-0000-0000154E0000}"/>
    <cellStyle name="Normal 2 3 2 6 2 2 5 2" xfId="13976" xr:uid="{00000000-0005-0000-0000-0000164E0000}"/>
    <cellStyle name="Normal 2 3 2 6 2 2 5 2 2" xfId="30272" xr:uid="{00000000-0005-0000-0000-0000174E0000}"/>
    <cellStyle name="Normal 2 3 2 6 2 2 5 3" xfId="22126" xr:uid="{00000000-0005-0000-0000-0000184E0000}"/>
    <cellStyle name="Normal 2 3 2 6 2 2 6" xfId="8677" xr:uid="{00000000-0005-0000-0000-0000194E0000}"/>
    <cellStyle name="Normal 2 3 2 6 2 2 6 2" xfId="24973" xr:uid="{00000000-0005-0000-0000-00001A4E0000}"/>
    <cellStyle name="Normal 2 3 2 6 2 2 7" xfId="16827" xr:uid="{00000000-0005-0000-0000-00001B4E0000}"/>
    <cellStyle name="Normal 2 3 2 6 2 3" xfId="892" xr:uid="{00000000-0005-0000-0000-00001C4E0000}"/>
    <cellStyle name="Normal 2 3 2 6 2 3 2" xfId="2302" xr:uid="{00000000-0005-0000-0000-00001D4E0000}"/>
    <cellStyle name="Normal 2 3 2 6 2 3 2 2" xfId="4824" xr:uid="{00000000-0005-0000-0000-00001E4E0000}"/>
    <cellStyle name="Normal 2 3 2 6 2 3 2 2 2" xfId="12970" xr:uid="{00000000-0005-0000-0000-00001F4E0000}"/>
    <cellStyle name="Normal 2 3 2 6 2 3 2 2 2 2" xfId="29266" xr:uid="{00000000-0005-0000-0000-0000204E0000}"/>
    <cellStyle name="Normal 2 3 2 6 2 3 2 2 3" xfId="21120" xr:uid="{00000000-0005-0000-0000-0000214E0000}"/>
    <cellStyle name="Normal 2 3 2 6 2 3 2 3" xfId="7601" xr:uid="{00000000-0005-0000-0000-0000224E0000}"/>
    <cellStyle name="Normal 2 3 2 6 2 3 2 3 2" xfId="15747" xr:uid="{00000000-0005-0000-0000-0000234E0000}"/>
    <cellStyle name="Normal 2 3 2 6 2 3 2 3 2 2" xfId="32043" xr:uid="{00000000-0005-0000-0000-0000244E0000}"/>
    <cellStyle name="Normal 2 3 2 6 2 3 2 3 3" xfId="23897" xr:uid="{00000000-0005-0000-0000-0000254E0000}"/>
    <cellStyle name="Normal 2 3 2 6 2 3 2 4" xfId="10448" xr:uid="{00000000-0005-0000-0000-0000264E0000}"/>
    <cellStyle name="Normal 2 3 2 6 2 3 2 4 2" xfId="26744" xr:uid="{00000000-0005-0000-0000-0000274E0000}"/>
    <cellStyle name="Normal 2 3 2 6 2 3 2 5" xfId="18598" xr:uid="{00000000-0005-0000-0000-0000284E0000}"/>
    <cellStyle name="Normal 2 3 2 6 2 3 3" xfId="3606" xr:uid="{00000000-0005-0000-0000-0000294E0000}"/>
    <cellStyle name="Normal 2 3 2 6 2 3 3 2" xfId="11752" xr:uid="{00000000-0005-0000-0000-00002A4E0000}"/>
    <cellStyle name="Normal 2 3 2 6 2 3 3 2 2" xfId="28048" xr:uid="{00000000-0005-0000-0000-00002B4E0000}"/>
    <cellStyle name="Normal 2 3 2 6 2 3 3 3" xfId="19902" xr:uid="{00000000-0005-0000-0000-00002C4E0000}"/>
    <cellStyle name="Normal 2 3 2 6 2 3 4" xfId="6191" xr:uid="{00000000-0005-0000-0000-00002D4E0000}"/>
    <cellStyle name="Normal 2 3 2 6 2 3 4 2" xfId="14337" xr:uid="{00000000-0005-0000-0000-00002E4E0000}"/>
    <cellStyle name="Normal 2 3 2 6 2 3 4 2 2" xfId="30633" xr:uid="{00000000-0005-0000-0000-00002F4E0000}"/>
    <cellStyle name="Normal 2 3 2 6 2 3 4 3" xfId="22487" xr:uid="{00000000-0005-0000-0000-0000304E0000}"/>
    <cellStyle name="Normal 2 3 2 6 2 3 5" xfId="9038" xr:uid="{00000000-0005-0000-0000-0000314E0000}"/>
    <cellStyle name="Normal 2 3 2 6 2 3 5 2" xfId="25334" xr:uid="{00000000-0005-0000-0000-0000324E0000}"/>
    <cellStyle name="Normal 2 3 2 6 2 3 6" xfId="17188" xr:uid="{00000000-0005-0000-0000-0000334E0000}"/>
    <cellStyle name="Normal 2 3 2 6 2 4" xfId="1597" xr:uid="{00000000-0005-0000-0000-0000344E0000}"/>
    <cellStyle name="Normal 2 3 2 6 2 4 2" xfId="4215" xr:uid="{00000000-0005-0000-0000-0000354E0000}"/>
    <cellStyle name="Normal 2 3 2 6 2 4 2 2" xfId="12361" xr:uid="{00000000-0005-0000-0000-0000364E0000}"/>
    <cellStyle name="Normal 2 3 2 6 2 4 2 2 2" xfId="28657" xr:uid="{00000000-0005-0000-0000-0000374E0000}"/>
    <cellStyle name="Normal 2 3 2 6 2 4 2 3" xfId="20511" xr:uid="{00000000-0005-0000-0000-0000384E0000}"/>
    <cellStyle name="Normal 2 3 2 6 2 4 3" xfId="6896" xr:uid="{00000000-0005-0000-0000-0000394E0000}"/>
    <cellStyle name="Normal 2 3 2 6 2 4 3 2" xfId="15042" xr:uid="{00000000-0005-0000-0000-00003A4E0000}"/>
    <cellStyle name="Normal 2 3 2 6 2 4 3 2 2" xfId="31338" xr:uid="{00000000-0005-0000-0000-00003B4E0000}"/>
    <cellStyle name="Normal 2 3 2 6 2 4 3 3" xfId="23192" xr:uid="{00000000-0005-0000-0000-00003C4E0000}"/>
    <cellStyle name="Normal 2 3 2 6 2 4 4" xfId="9743" xr:uid="{00000000-0005-0000-0000-00003D4E0000}"/>
    <cellStyle name="Normal 2 3 2 6 2 4 4 2" xfId="26039" xr:uid="{00000000-0005-0000-0000-00003E4E0000}"/>
    <cellStyle name="Normal 2 3 2 6 2 4 5" xfId="17893" xr:uid="{00000000-0005-0000-0000-00003F4E0000}"/>
    <cellStyle name="Normal 2 3 2 6 2 5" xfId="2997" xr:uid="{00000000-0005-0000-0000-0000404E0000}"/>
    <cellStyle name="Normal 2 3 2 6 2 5 2" xfId="11143" xr:uid="{00000000-0005-0000-0000-0000414E0000}"/>
    <cellStyle name="Normal 2 3 2 6 2 5 2 2" xfId="27439" xr:uid="{00000000-0005-0000-0000-0000424E0000}"/>
    <cellStyle name="Normal 2 3 2 6 2 5 3" xfId="19293" xr:uid="{00000000-0005-0000-0000-0000434E0000}"/>
    <cellStyle name="Normal 2 3 2 6 2 6" xfId="5486" xr:uid="{00000000-0005-0000-0000-0000444E0000}"/>
    <cellStyle name="Normal 2 3 2 6 2 6 2" xfId="13632" xr:uid="{00000000-0005-0000-0000-0000454E0000}"/>
    <cellStyle name="Normal 2 3 2 6 2 6 2 2" xfId="29928" xr:uid="{00000000-0005-0000-0000-0000464E0000}"/>
    <cellStyle name="Normal 2 3 2 6 2 6 3" xfId="21782" xr:uid="{00000000-0005-0000-0000-0000474E0000}"/>
    <cellStyle name="Normal 2 3 2 6 2 7" xfId="8333" xr:uid="{00000000-0005-0000-0000-0000484E0000}"/>
    <cellStyle name="Normal 2 3 2 6 2 7 2" xfId="24629" xr:uid="{00000000-0005-0000-0000-0000494E0000}"/>
    <cellStyle name="Normal 2 3 2 6 2 8" xfId="16483" xr:uid="{00000000-0005-0000-0000-00004A4E0000}"/>
    <cellStyle name="Normal 2 3 2 6 3" xfId="260" xr:uid="{00000000-0005-0000-0000-00004B4E0000}"/>
    <cellStyle name="Normal 2 3 2 6 3 2" xfId="604" xr:uid="{00000000-0005-0000-0000-00004C4E0000}"/>
    <cellStyle name="Normal 2 3 2 6 3 2 2" xfId="1310" xr:uid="{00000000-0005-0000-0000-00004D4E0000}"/>
    <cellStyle name="Normal 2 3 2 6 3 2 2 2" xfId="2720" xr:uid="{00000000-0005-0000-0000-00004E4E0000}"/>
    <cellStyle name="Normal 2 3 2 6 3 2 2 2 2" xfId="5194" xr:uid="{00000000-0005-0000-0000-00004F4E0000}"/>
    <cellStyle name="Normal 2 3 2 6 3 2 2 2 2 2" xfId="13340" xr:uid="{00000000-0005-0000-0000-0000504E0000}"/>
    <cellStyle name="Normal 2 3 2 6 3 2 2 2 2 2 2" xfId="29636" xr:uid="{00000000-0005-0000-0000-0000514E0000}"/>
    <cellStyle name="Normal 2 3 2 6 3 2 2 2 2 3" xfId="21490" xr:uid="{00000000-0005-0000-0000-0000524E0000}"/>
    <cellStyle name="Normal 2 3 2 6 3 2 2 2 3" xfId="8019" xr:uid="{00000000-0005-0000-0000-0000534E0000}"/>
    <cellStyle name="Normal 2 3 2 6 3 2 2 2 3 2" xfId="16165" xr:uid="{00000000-0005-0000-0000-0000544E0000}"/>
    <cellStyle name="Normal 2 3 2 6 3 2 2 2 3 2 2" xfId="32461" xr:uid="{00000000-0005-0000-0000-0000554E0000}"/>
    <cellStyle name="Normal 2 3 2 6 3 2 2 2 3 3" xfId="24315" xr:uid="{00000000-0005-0000-0000-0000564E0000}"/>
    <cellStyle name="Normal 2 3 2 6 3 2 2 2 4" xfId="10866" xr:uid="{00000000-0005-0000-0000-0000574E0000}"/>
    <cellStyle name="Normal 2 3 2 6 3 2 2 2 4 2" xfId="27162" xr:uid="{00000000-0005-0000-0000-0000584E0000}"/>
    <cellStyle name="Normal 2 3 2 6 3 2 2 2 5" xfId="19016" xr:uid="{00000000-0005-0000-0000-0000594E0000}"/>
    <cellStyle name="Normal 2 3 2 6 3 2 2 3" xfId="3976" xr:uid="{00000000-0005-0000-0000-00005A4E0000}"/>
    <cellStyle name="Normal 2 3 2 6 3 2 2 3 2" xfId="12122" xr:uid="{00000000-0005-0000-0000-00005B4E0000}"/>
    <cellStyle name="Normal 2 3 2 6 3 2 2 3 2 2" xfId="28418" xr:uid="{00000000-0005-0000-0000-00005C4E0000}"/>
    <cellStyle name="Normal 2 3 2 6 3 2 2 3 3" xfId="20272" xr:uid="{00000000-0005-0000-0000-00005D4E0000}"/>
    <cellStyle name="Normal 2 3 2 6 3 2 2 4" xfId="6609" xr:uid="{00000000-0005-0000-0000-00005E4E0000}"/>
    <cellStyle name="Normal 2 3 2 6 3 2 2 4 2" xfId="14755" xr:uid="{00000000-0005-0000-0000-00005F4E0000}"/>
    <cellStyle name="Normal 2 3 2 6 3 2 2 4 2 2" xfId="31051" xr:uid="{00000000-0005-0000-0000-0000604E0000}"/>
    <cellStyle name="Normal 2 3 2 6 3 2 2 4 3" xfId="22905" xr:uid="{00000000-0005-0000-0000-0000614E0000}"/>
    <cellStyle name="Normal 2 3 2 6 3 2 2 5" xfId="9456" xr:uid="{00000000-0005-0000-0000-0000624E0000}"/>
    <cellStyle name="Normal 2 3 2 6 3 2 2 5 2" xfId="25752" xr:uid="{00000000-0005-0000-0000-0000634E0000}"/>
    <cellStyle name="Normal 2 3 2 6 3 2 2 6" xfId="17606" xr:uid="{00000000-0005-0000-0000-0000644E0000}"/>
    <cellStyle name="Normal 2 3 2 6 3 2 3" xfId="2015" xr:uid="{00000000-0005-0000-0000-0000654E0000}"/>
    <cellStyle name="Normal 2 3 2 6 3 2 3 2" xfId="4585" xr:uid="{00000000-0005-0000-0000-0000664E0000}"/>
    <cellStyle name="Normal 2 3 2 6 3 2 3 2 2" xfId="12731" xr:uid="{00000000-0005-0000-0000-0000674E0000}"/>
    <cellStyle name="Normal 2 3 2 6 3 2 3 2 2 2" xfId="29027" xr:uid="{00000000-0005-0000-0000-0000684E0000}"/>
    <cellStyle name="Normal 2 3 2 6 3 2 3 2 3" xfId="20881" xr:uid="{00000000-0005-0000-0000-0000694E0000}"/>
    <cellStyle name="Normal 2 3 2 6 3 2 3 3" xfId="7314" xr:uid="{00000000-0005-0000-0000-00006A4E0000}"/>
    <cellStyle name="Normal 2 3 2 6 3 2 3 3 2" xfId="15460" xr:uid="{00000000-0005-0000-0000-00006B4E0000}"/>
    <cellStyle name="Normal 2 3 2 6 3 2 3 3 2 2" xfId="31756" xr:uid="{00000000-0005-0000-0000-00006C4E0000}"/>
    <cellStyle name="Normal 2 3 2 6 3 2 3 3 3" xfId="23610" xr:uid="{00000000-0005-0000-0000-00006D4E0000}"/>
    <cellStyle name="Normal 2 3 2 6 3 2 3 4" xfId="10161" xr:uid="{00000000-0005-0000-0000-00006E4E0000}"/>
    <cellStyle name="Normal 2 3 2 6 3 2 3 4 2" xfId="26457" xr:uid="{00000000-0005-0000-0000-00006F4E0000}"/>
    <cellStyle name="Normal 2 3 2 6 3 2 3 5" xfId="18311" xr:uid="{00000000-0005-0000-0000-0000704E0000}"/>
    <cellStyle name="Normal 2 3 2 6 3 2 4" xfId="3367" xr:uid="{00000000-0005-0000-0000-0000714E0000}"/>
    <cellStyle name="Normal 2 3 2 6 3 2 4 2" xfId="11513" xr:uid="{00000000-0005-0000-0000-0000724E0000}"/>
    <cellStyle name="Normal 2 3 2 6 3 2 4 2 2" xfId="27809" xr:uid="{00000000-0005-0000-0000-0000734E0000}"/>
    <cellStyle name="Normal 2 3 2 6 3 2 4 3" xfId="19663" xr:uid="{00000000-0005-0000-0000-0000744E0000}"/>
    <cellStyle name="Normal 2 3 2 6 3 2 5" xfId="5904" xr:uid="{00000000-0005-0000-0000-0000754E0000}"/>
    <cellStyle name="Normal 2 3 2 6 3 2 5 2" xfId="14050" xr:uid="{00000000-0005-0000-0000-0000764E0000}"/>
    <cellStyle name="Normal 2 3 2 6 3 2 5 2 2" xfId="30346" xr:uid="{00000000-0005-0000-0000-0000774E0000}"/>
    <cellStyle name="Normal 2 3 2 6 3 2 5 3" xfId="22200" xr:uid="{00000000-0005-0000-0000-0000784E0000}"/>
    <cellStyle name="Normal 2 3 2 6 3 2 6" xfId="8751" xr:uid="{00000000-0005-0000-0000-0000794E0000}"/>
    <cellStyle name="Normal 2 3 2 6 3 2 6 2" xfId="25047" xr:uid="{00000000-0005-0000-0000-00007A4E0000}"/>
    <cellStyle name="Normal 2 3 2 6 3 2 7" xfId="16901" xr:uid="{00000000-0005-0000-0000-00007B4E0000}"/>
    <cellStyle name="Normal 2 3 2 6 3 3" xfId="966" xr:uid="{00000000-0005-0000-0000-00007C4E0000}"/>
    <cellStyle name="Normal 2 3 2 6 3 3 2" xfId="2376" xr:uid="{00000000-0005-0000-0000-00007D4E0000}"/>
    <cellStyle name="Normal 2 3 2 6 3 3 2 2" xfId="4898" xr:uid="{00000000-0005-0000-0000-00007E4E0000}"/>
    <cellStyle name="Normal 2 3 2 6 3 3 2 2 2" xfId="13044" xr:uid="{00000000-0005-0000-0000-00007F4E0000}"/>
    <cellStyle name="Normal 2 3 2 6 3 3 2 2 2 2" xfId="29340" xr:uid="{00000000-0005-0000-0000-0000804E0000}"/>
    <cellStyle name="Normal 2 3 2 6 3 3 2 2 3" xfId="21194" xr:uid="{00000000-0005-0000-0000-0000814E0000}"/>
    <cellStyle name="Normal 2 3 2 6 3 3 2 3" xfId="7675" xr:uid="{00000000-0005-0000-0000-0000824E0000}"/>
    <cellStyle name="Normal 2 3 2 6 3 3 2 3 2" xfId="15821" xr:uid="{00000000-0005-0000-0000-0000834E0000}"/>
    <cellStyle name="Normal 2 3 2 6 3 3 2 3 2 2" xfId="32117" xr:uid="{00000000-0005-0000-0000-0000844E0000}"/>
    <cellStyle name="Normal 2 3 2 6 3 3 2 3 3" xfId="23971" xr:uid="{00000000-0005-0000-0000-0000854E0000}"/>
    <cellStyle name="Normal 2 3 2 6 3 3 2 4" xfId="10522" xr:uid="{00000000-0005-0000-0000-0000864E0000}"/>
    <cellStyle name="Normal 2 3 2 6 3 3 2 4 2" xfId="26818" xr:uid="{00000000-0005-0000-0000-0000874E0000}"/>
    <cellStyle name="Normal 2 3 2 6 3 3 2 5" xfId="18672" xr:uid="{00000000-0005-0000-0000-0000884E0000}"/>
    <cellStyle name="Normal 2 3 2 6 3 3 3" xfId="3680" xr:uid="{00000000-0005-0000-0000-0000894E0000}"/>
    <cellStyle name="Normal 2 3 2 6 3 3 3 2" xfId="11826" xr:uid="{00000000-0005-0000-0000-00008A4E0000}"/>
    <cellStyle name="Normal 2 3 2 6 3 3 3 2 2" xfId="28122" xr:uid="{00000000-0005-0000-0000-00008B4E0000}"/>
    <cellStyle name="Normal 2 3 2 6 3 3 3 3" xfId="19976" xr:uid="{00000000-0005-0000-0000-00008C4E0000}"/>
    <cellStyle name="Normal 2 3 2 6 3 3 4" xfId="6265" xr:uid="{00000000-0005-0000-0000-00008D4E0000}"/>
    <cellStyle name="Normal 2 3 2 6 3 3 4 2" xfId="14411" xr:uid="{00000000-0005-0000-0000-00008E4E0000}"/>
    <cellStyle name="Normal 2 3 2 6 3 3 4 2 2" xfId="30707" xr:uid="{00000000-0005-0000-0000-00008F4E0000}"/>
    <cellStyle name="Normal 2 3 2 6 3 3 4 3" xfId="22561" xr:uid="{00000000-0005-0000-0000-0000904E0000}"/>
    <cellStyle name="Normal 2 3 2 6 3 3 5" xfId="9112" xr:uid="{00000000-0005-0000-0000-0000914E0000}"/>
    <cellStyle name="Normal 2 3 2 6 3 3 5 2" xfId="25408" xr:uid="{00000000-0005-0000-0000-0000924E0000}"/>
    <cellStyle name="Normal 2 3 2 6 3 3 6" xfId="17262" xr:uid="{00000000-0005-0000-0000-0000934E0000}"/>
    <cellStyle name="Normal 2 3 2 6 3 4" xfId="1671" xr:uid="{00000000-0005-0000-0000-0000944E0000}"/>
    <cellStyle name="Normal 2 3 2 6 3 4 2" xfId="4289" xr:uid="{00000000-0005-0000-0000-0000954E0000}"/>
    <cellStyle name="Normal 2 3 2 6 3 4 2 2" xfId="12435" xr:uid="{00000000-0005-0000-0000-0000964E0000}"/>
    <cellStyle name="Normal 2 3 2 6 3 4 2 2 2" xfId="28731" xr:uid="{00000000-0005-0000-0000-0000974E0000}"/>
    <cellStyle name="Normal 2 3 2 6 3 4 2 3" xfId="20585" xr:uid="{00000000-0005-0000-0000-0000984E0000}"/>
    <cellStyle name="Normal 2 3 2 6 3 4 3" xfId="6970" xr:uid="{00000000-0005-0000-0000-0000994E0000}"/>
    <cellStyle name="Normal 2 3 2 6 3 4 3 2" xfId="15116" xr:uid="{00000000-0005-0000-0000-00009A4E0000}"/>
    <cellStyle name="Normal 2 3 2 6 3 4 3 2 2" xfId="31412" xr:uid="{00000000-0005-0000-0000-00009B4E0000}"/>
    <cellStyle name="Normal 2 3 2 6 3 4 3 3" xfId="23266" xr:uid="{00000000-0005-0000-0000-00009C4E0000}"/>
    <cellStyle name="Normal 2 3 2 6 3 4 4" xfId="9817" xr:uid="{00000000-0005-0000-0000-00009D4E0000}"/>
    <cellStyle name="Normal 2 3 2 6 3 4 4 2" xfId="26113" xr:uid="{00000000-0005-0000-0000-00009E4E0000}"/>
    <cellStyle name="Normal 2 3 2 6 3 4 5" xfId="17967" xr:uid="{00000000-0005-0000-0000-00009F4E0000}"/>
    <cellStyle name="Normal 2 3 2 6 3 5" xfId="3071" xr:uid="{00000000-0005-0000-0000-0000A04E0000}"/>
    <cellStyle name="Normal 2 3 2 6 3 5 2" xfId="11217" xr:uid="{00000000-0005-0000-0000-0000A14E0000}"/>
    <cellStyle name="Normal 2 3 2 6 3 5 2 2" xfId="27513" xr:uid="{00000000-0005-0000-0000-0000A24E0000}"/>
    <cellStyle name="Normal 2 3 2 6 3 5 3" xfId="19367" xr:uid="{00000000-0005-0000-0000-0000A34E0000}"/>
    <cellStyle name="Normal 2 3 2 6 3 6" xfId="5560" xr:uid="{00000000-0005-0000-0000-0000A44E0000}"/>
    <cellStyle name="Normal 2 3 2 6 3 6 2" xfId="13706" xr:uid="{00000000-0005-0000-0000-0000A54E0000}"/>
    <cellStyle name="Normal 2 3 2 6 3 6 2 2" xfId="30002" xr:uid="{00000000-0005-0000-0000-0000A64E0000}"/>
    <cellStyle name="Normal 2 3 2 6 3 6 3" xfId="21856" xr:uid="{00000000-0005-0000-0000-0000A74E0000}"/>
    <cellStyle name="Normal 2 3 2 6 3 7" xfId="8407" xr:uid="{00000000-0005-0000-0000-0000A84E0000}"/>
    <cellStyle name="Normal 2 3 2 6 3 7 2" xfId="24703" xr:uid="{00000000-0005-0000-0000-0000A94E0000}"/>
    <cellStyle name="Normal 2 3 2 6 3 8" xfId="16557" xr:uid="{00000000-0005-0000-0000-0000AA4E0000}"/>
    <cellStyle name="Normal 2 3 2 6 4" xfId="350" xr:uid="{00000000-0005-0000-0000-0000AB4E0000}"/>
    <cellStyle name="Normal 2 3 2 6 4 2" xfId="694" xr:uid="{00000000-0005-0000-0000-0000AC4E0000}"/>
    <cellStyle name="Normal 2 3 2 6 4 2 2" xfId="1400" xr:uid="{00000000-0005-0000-0000-0000AD4E0000}"/>
    <cellStyle name="Normal 2 3 2 6 4 2 2 2" xfId="2810" xr:uid="{00000000-0005-0000-0000-0000AE4E0000}"/>
    <cellStyle name="Normal 2 3 2 6 4 2 2 2 2" xfId="5268" xr:uid="{00000000-0005-0000-0000-0000AF4E0000}"/>
    <cellStyle name="Normal 2 3 2 6 4 2 2 2 2 2" xfId="13414" xr:uid="{00000000-0005-0000-0000-0000B04E0000}"/>
    <cellStyle name="Normal 2 3 2 6 4 2 2 2 2 2 2" xfId="29710" xr:uid="{00000000-0005-0000-0000-0000B14E0000}"/>
    <cellStyle name="Normal 2 3 2 6 4 2 2 2 2 3" xfId="21564" xr:uid="{00000000-0005-0000-0000-0000B24E0000}"/>
    <cellStyle name="Normal 2 3 2 6 4 2 2 2 3" xfId="8109" xr:uid="{00000000-0005-0000-0000-0000B34E0000}"/>
    <cellStyle name="Normal 2 3 2 6 4 2 2 2 3 2" xfId="16255" xr:uid="{00000000-0005-0000-0000-0000B44E0000}"/>
    <cellStyle name="Normal 2 3 2 6 4 2 2 2 3 2 2" xfId="32551" xr:uid="{00000000-0005-0000-0000-0000B54E0000}"/>
    <cellStyle name="Normal 2 3 2 6 4 2 2 2 3 3" xfId="24405" xr:uid="{00000000-0005-0000-0000-0000B64E0000}"/>
    <cellStyle name="Normal 2 3 2 6 4 2 2 2 4" xfId="10956" xr:uid="{00000000-0005-0000-0000-0000B74E0000}"/>
    <cellStyle name="Normal 2 3 2 6 4 2 2 2 4 2" xfId="27252" xr:uid="{00000000-0005-0000-0000-0000B84E0000}"/>
    <cellStyle name="Normal 2 3 2 6 4 2 2 2 5" xfId="19106" xr:uid="{00000000-0005-0000-0000-0000B94E0000}"/>
    <cellStyle name="Normal 2 3 2 6 4 2 2 3" xfId="4050" xr:uid="{00000000-0005-0000-0000-0000BA4E0000}"/>
    <cellStyle name="Normal 2 3 2 6 4 2 2 3 2" xfId="12196" xr:uid="{00000000-0005-0000-0000-0000BB4E0000}"/>
    <cellStyle name="Normal 2 3 2 6 4 2 2 3 2 2" xfId="28492" xr:uid="{00000000-0005-0000-0000-0000BC4E0000}"/>
    <cellStyle name="Normal 2 3 2 6 4 2 2 3 3" xfId="20346" xr:uid="{00000000-0005-0000-0000-0000BD4E0000}"/>
    <cellStyle name="Normal 2 3 2 6 4 2 2 4" xfId="6699" xr:uid="{00000000-0005-0000-0000-0000BE4E0000}"/>
    <cellStyle name="Normal 2 3 2 6 4 2 2 4 2" xfId="14845" xr:uid="{00000000-0005-0000-0000-0000BF4E0000}"/>
    <cellStyle name="Normal 2 3 2 6 4 2 2 4 2 2" xfId="31141" xr:uid="{00000000-0005-0000-0000-0000C04E0000}"/>
    <cellStyle name="Normal 2 3 2 6 4 2 2 4 3" xfId="22995" xr:uid="{00000000-0005-0000-0000-0000C14E0000}"/>
    <cellStyle name="Normal 2 3 2 6 4 2 2 5" xfId="9546" xr:uid="{00000000-0005-0000-0000-0000C24E0000}"/>
    <cellStyle name="Normal 2 3 2 6 4 2 2 5 2" xfId="25842" xr:uid="{00000000-0005-0000-0000-0000C34E0000}"/>
    <cellStyle name="Normal 2 3 2 6 4 2 2 6" xfId="17696" xr:uid="{00000000-0005-0000-0000-0000C44E0000}"/>
    <cellStyle name="Normal 2 3 2 6 4 2 3" xfId="2105" xr:uid="{00000000-0005-0000-0000-0000C54E0000}"/>
    <cellStyle name="Normal 2 3 2 6 4 2 3 2" xfId="4659" xr:uid="{00000000-0005-0000-0000-0000C64E0000}"/>
    <cellStyle name="Normal 2 3 2 6 4 2 3 2 2" xfId="12805" xr:uid="{00000000-0005-0000-0000-0000C74E0000}"/>
    <cellStyle name="Normal 2 3 2 6 4 2 3 2 2 2" xfId="29101" xr:uid="{00000000-0005-0000-0000-0000C84E0000}"/>
    <cellStyle name="Normal 2 3 2 6 4 2 3 2 3" xfId="20955" xr:uid="{00000000-0005-0000-0000-0000C94E0000}"/>
    <cellStyle name="Normal 2 3 2 6 4 2 3 3" xfId="7404" xr:uid="{00000000-0005-0000-0000-0000CA4E0000}"/>
    <cellStyle name="Normal 2 3 2 6 4 2 3 3 2" xfId="15550" xr:uid="{00000000-0005-0000-0000-0000CB4E0000}"/>
    <cellStyle name="Normal 2 3 2 6 4 2 3 3 2 2" xfId="31846" xr:uid="{00000000-0005-0000-0000-0000CC4E0000}"/>
    <cellStyle name="Normal 2 3 2 6 4 2 3 3 3" xfId="23700" xr:uid="{00000000-0005-0000-0000-0000CD4E0000}"/>
    <cellStyle name="Normal 2 3 2 6 4 2 3 4" xfId="10251" xr:uid="{00000000-0005-0000-0000-0000CE4E0000}"/>
    <cellStyle name="Normal 2 3 2 6 4 2 3 4 2" xfId="26547" xr:uid="{00000000-0005-0000-0000-0000CF4E0000}"/>
    <cellStyle name="Normal 2 3 2 6 4 2 3 5" xfId="18401" xr:uid="{00000000-0005-0000-0000-0000D04E0000}"/>
    <cellStyle name="Normal 2 3 2 6 4 2 4" xfId="3441" xr:uid="{00000000-0005-0000-0000-0000D14E0000}"/>
    <cellStyle name="Normal 2 3 2 6 4 2 4 2" xfId="11587" xr:uid="{00000000-0005-0000-0000-0000D24E0000}"/>
    <cellStyle name="Normal 2 3 2 6 4 2 4 2 2" xfId="27883" xr:uid="{00000000-0005-0000-0000-0000D34E0000}"/>
    <cellStyle name="Normal 2 3 2 6 4 2 4 3" xfId="19737" xr:uid="{00000000-0005-0000-0000-0000D44E0000}"/>
    <cellStyle name="Normal 2 3 2 6 4 2 5" xfId="5994" xr:uid="{00000000-0005-0000-0000-0000D54E0000}"/>
    <cellStyle name="Normal 2 3 2 6 4 2 5 2" xfId="14140" xr:uid="{00000000-0005-0000-0000-0000D64E0000}"/>
    <cellStyle name="Normal 2 3 2 6 4 2 5 2 2" xfId="30436" xr:uid="{00000000-0005-0000-0000-0000D74E0000}"/>
    <cellStyle name="Normal 2 3 2 6 4 2 5 3" xfId="22290" xr:uid="{00000000-0005-0000-0000-0000D84E0000}"/>
    <cellStyle name="Normal 2 3 2 6 4 2 6" xfId="8841" xr:uid="{00000000-0005-0000-0000-0000D94E0000}"/>
    <cellStyle name="Normal 2 3 2 6 4 2 6 2" xfId="25137" xr:uid="{00000000-0005-0000-0000-0000DA4E0000}"/>
    <cellStyle name="Normal 2 3 2 6 4 2 7" xfId="16991" xr:uid="{00000000-0005-0000-0000-0000DB4E0000}"/>
    <cellStyle name="Normal 2 3 2 6 4 3" xfId="1056" xr:uid="{00000000-0005-0000-0000-0000DC4E0000}"/>
    <cellStyle name="Normal 2 3 2 6 4 3 2" xfId="2466" xr:uid="{00000000-0005-0000-0000-0000DD4E0000}"/>
    <cellStyle name="Normal 2 3 2 6 4 3 2 2" xfId="4972" xr:uid="{00000000-0005-0000-0000-0000DE4E0000}"/>
    <cellStyle name="Normal 2 3 2 6 4 3 2 2 2" xfId="13118" xr:uid="{00000000-0005-0000-0000-0000DF4E0000}"/>
    <cellStyle name="Normal 2 3 2 6 4 3 2 2 2 2" xfId="29414" xr:uid="{00000000-0005-0000-0000-0000E04E0000}"/>
    <cellStyle name="Normal 2 3 2 6 4 3 2 2 3" xfId="21268" xr:uid="{00000000-0005-0000-0000-0000E14E0000}"/>
    <cellStyle name="Normal 2 3 2 6 4 3 2 3" xfId="7765" xr:uid="{00000000-0005-0000-0000-0000E24E0000}"/>
    <cellStyle name="Normal 2 3 2 6 4 3 2 3 2" xfId="15911" xr:uid="{00000000-0005-0000-0000-0000E34E0000}"/>
    <cellStyle name="Normal 2 3 2 6 4 3 2 3 2 2" xfId="32207" xr:uid="{00000000-0005-0000-0000-0000E44E0000}"/>
    <cellStyle name="Normal 2 3 2 6 4 3 2 3 3" xfId="24061" xr:uid="{00000000-0005-0000-0000-0000E54E0000}"/>
    <cellStyle name="Normal 2 3 2 6 4 3 2 4" xfId="10612" xr:uid="{00000000-0005-0000-0000-0000E64E0000}"/>
    <cellStyle name="Normal 2 3 2 6 4 3 2 4 2" xfId="26908" xr:uid="{00000000-0005-0000-0000-0000E74E0000}"/>
    <cellStyle name="Normal 2 3 2 6 4 3 2 5" xfId="18762" xr:uid="{00000000-0005-0000-0000-0000E84E0000}"/>
    <cellStyle name="Normal 2 3 2 6 4 3 3" xfId="3754" xr:uid="{00000000-0005-0000-0000-0000E94E0000}"/>
    <cellStyle name="Normal 2 3 2 6 4 3 3 2" xfId="11900" xr:uid="{00000000-0005-0000-0000-0000EA4E0000}"/>
    <cellStyle name="Normal 2 3 2 6 4 3 3 2 2" xfId="28196" xr:uid="{00000000-0005-0000-0000-0000EB4E0000}"/>
    <cellStyle name="Normal 2 3 2 6 4 3 3 3" xfId="20050" xr:uid="{00000000-0005-0000-0000-0000EC4E0000}"/>
    <cellStyle name="Normal 2 3 2 6 4 3 4" xfId="6355" xr:uid="{00000000-0005-0000-0000-0000ED4E0000}"/>
    <cellStyle name="Normal 2 3 2 6 4 3 4 2" xfId="14501" xr:uid="{00000000-0005-0000-0000-0000EE4E0000}"/>
    <cellStyle name="Normal 2 3 2 6 4 3 4 2 2" xfId="30797" xr:uid="{00000000-0005-0000-0000-0000EF4E0000}"/>
    <cellStyle name="Normal 2 3 2 6 4 3 4 3" xfId="22651" xr:uid="{00000000-0005-0000-0000-0000F04E0000}"/>
    <cellStyle name="Normal 2 3 2 6 4 3 5" xfId="9202" xr:uid="{00000000-0005-0000-0000-0000F14E0000}"/>
    <cellStyle name="Normal 2 3 2 6 4 3 5 2" xfId="25498" xr:uid="{00000000-0005-0000-0000-0000F24E0000}"/>
    <cellStyle name="Normal 2 3 2 6 4 3 6" xfId="17352" xr:uid="{00000000-0005-0000-0000-0000F34E0000}"/>
    <cellStyle name="Normal 2 3 2 6 4 4" xfId="1761" xr:uid="{00000000-0005-0000-0000-0000F44E0000}"/>
    <cellStyle name="Normal 2 3 2 6 4 4 2" xfId="4363" xr:uid="{00000000-0005-0000-0000-0000F54E0000}"/>
    <cellStyle name="Normal 2 3 2 6 4 4 2 2" xfId="12509" xr:uid="{00000000-0005-0000-0000-0000F64E0000}"/>
    <cellStyle name="Normal 2 3 2 6 4 4 2 2 2" xfId="28805" xr:uid="{00000000-0005-0000-0000-0000F74E0000}"/>
    <cellStyle name="Normal 2 3 2 6 4 4 2 3" xfId="20659" xr:uid="{00000000-0005-0000-0000-0000F84E0000}"/>
    <cellStyle name="Normal 2 3 2 6 4 4 3" xfId="7060" xr:uid="{00000000-0005-0000-0000-0000F94E0000}"/>
    <cellStyle name="Normal 2 3 2 6 4 4 3 2" xfId="15206" xr:uid="{00000000-0005-0000-0000-0000FA4E0000}"/>
    <cellStyle name="Normal 2 3 2 6 4 4 3 2 2" xfId="31502" xr:uid="{00000000-0005-0000-0000-0000FB4E0000}"/>
    <cellStyle name="Normal 2 3 2 6 4 4 3 3" xfId="23356" xr:uid="{00000000-0005-0000-0000-0000FC4E0000}"/>
    <cellStyle name="Normal 2 3 2 6 4 4 4" xfId="9907" xr:uid="{00000000-0005-0000-0000-0000FD4E0000}"/>
    <cellStyle name="Normal 2 3 2 6 4 4 4 2" xfId="26203" xr:uid="{00000000-0005-0000-0000-0000FE4E0000}"/>
    <cellStyle name="Normal 2 3 2 6 4 4 5" xfId="18057" xr:uid="{00000000-0005-0000-0000-0000FF4E0000}"/>
    <cellStyle name="Normal 2 3 2 6 4 5" xfId="3145" xr:uid="{00000000-0005-0000-0000-0000004F0000}"/>
    <cellStyle name="Normal 2 3 2 6 4 5 2" xfId="11291" xr:uid="{00000000-0005-0000-0000-0000014F0000}"/>
    <cellStyle name="Normal 2 3 2 6 4 5 2 2" xfId="27587" xr:uid="{00000000-0005-0000-0000-0000024F0000}"/>
    <cellStyle name="Normal 2 3 2 6 4 5 3" xfId="19441" xr:uid="{00000000-0005-0000-0000-0000034F0000}"/>
    <cellStyle name="Normal 2 3 2 6 4 6" xfId="5650" xr:uid="{00000000-0005-0000-0000-0000044F0000}"/>
    <cellStyle name="Normal 2 3 2 6 4 6 2" xfId="13796" xr:uid="{00000000-0005-0000-0000-0000054F0000}"/>
    <cellStyle name="Normal 2 3 2 6 4 6 2 2" xfId="30092" xr:uid="{00000000-0005-0000-0000-0000064F0000}"/>
    <cellStyle name="Normal 2 3 2 6 4 6 3" xfId="21946" xr:uid="{00000000-0005-0000-0000-0000074F0000}"/>
    <cellStyle name="Normal 2 3 2 6 4 7" xfId="8497" xr:uid="{00000000-0005-0000-0000-0000084F0000}"/>
    <cellStyle name="Normal 2 3 2 6 4 7 2" xfId="24793" xr:uid="{00000000-0005-0000-0000-0000094F0000}"/>
    <cellStyle name="Normal 2 3 2 6 4 8" xfId="16647" xr:uid="{00000000-0005-0000-0000-00000A4F0000}"/>
    <cellStyle name="Normal 2 3 2 6 5" xfId="440" xr:uid="{00000000-0005-0000-0000-00000B4F0000}"/>
    <cellStyle name="Normal 2 3 2 6 5 2" xfId="1146" xr:uid="{00000000-0005-0000-0000-00000C4F0000}"/>
    <cellStyle name="Normal 2 3 2 6 5 2 2" xfId="2556" xr:uid="{00000000-0005-0000-0000-00000D4F0000}"/>
    <cellStyle name="Normal 2 3 2 6 5 2 2 2" xfId="5046" xr:uid="{00000000-0005-0000-0000-00000E4F0000}"/>
    <cellStyle name="Normal 2 3 2 6 5 2 2 2 2" xfId="13192" xr:uid="{00000000-0005-0000-0000-00000F4F0000}"/>
    <cellStyle name="Normal 2 3 2 6 5 2 2 2 2 2" xfId="29488" xr:uid="{00000000-0005-0000-0000-0000104F0000}"/>
    <cellStyle name="Normal 2 3 2 6 5 2 2 2 3" xfId="21342" xr:uid="{00000000-0005-0000-0000-0000114F0000}"/>
    <cellStyle name="Normal 2 3 2 6 5 2 2 3" xfId="7855" xr:uid="{00000000-0005-0000-0000-0000124F0000}"/>
    <cellStyle name="Normal 2 3 2 6 5 2 2 3 2" xfId="16001" xr:uid="{00000000-0005-0000-0000-0000134F0000}"/>
    <cellStyle name="Normal 2 3 2 6 5 2 2 3 2 2" xfId="32297" xr:uid="{00000000-0005-0000-0000-0000144F0000}"/>
    <cellStyle name="Normal 2 3 2 6 5 2 2 3 3" xfId="24151" xr:uid="{00000000-0005-0000-0000-0000154F0000}"/>
    <cellStyle name="Normal 2 3 2 6 5 2 2 4" xfId="10702" xr:uid="{00000000-0005-0000-0000-0000164F0000}"/>
    <cellStyle name="Normal 2 3 2 6 5 2 2 4 2" xfId="26998" xr:uid="{00000000-0005-0000-0000-0000174F0000}"/>
    <cellStyle name="Normal 2 3 2 6 5 2 2 5" xfId="18852" xr:uid="{00000000-0005-0000-0000-0000184F0000}"/>
    <cellStyle name="Normal 2 3 2 6 5 2 3" xfId="3828" xr:uid="{00000000-0005-0000-0000-0000194F0000}"/>
    <cellStyle name="Normal 2 3 2 6 5 2 3 2" xfId="11974" xr:uid="{00000000-0005-0000-0000-00001A4F0000}"/>
    <cellStyle name="Normal 2 3 2 6 5 2 3 2 2" xfId="28270" xr:uid="{00000000-0005-0000-0000-00001B4F0000}"/>
    <cellStyle name="Normal 2 3 2 6 5 2 3 3" xfId="20124" xr:uid="{00000000-0005-0000-0000-00001C4F0000}"/>
    <cellStyle name="Normal 2 3 2 6 5 2 4" xfId="6445" xr:uid="{00000000-0005-0000-0000-00001D4F0000}"/>
    <cellStyle name="Normal 2 3 2 6 5 2 4 2" xfId="14591" xr:uid="{00000000-0005-0000-0000-00001E4F0000}"/>
    <cellStyle name="Normal 2 3 2 6 5 2 4 2 2" xfId="30887" xr:uid="{00000000-0005-0000-0000-00001F4F0000}"/>
    <cellStyle name="Normal 2 3 2 6 5 2 4 3" xfId="22741" xr:uid="{00000000-0005-0000-0000-0000204F0000}"/>
    <cellStyle name="Normal 2 3 2 6 5 2 5" xfId="9292" xr:uid="{00000000-0005-0000-0000-0000214F0000}"/>
    <cellStyle name="Normal 2 3 2 6 5 2 5 2" xfId="25588" xr:uid="{00000000-0005-0000-0000-0000224F0000}"/>
    <cellStyle name="Normal 2 3 2 6 5 2 6" xfId="17442" xr:uid="{00000000-0005-0000-0000-0000234F0000}"/>
    <cellStyle name="Normal 2 3 2 6 5 3" xfId="1851" xr:uid="{00000000-0005-0000-0000-0000244F0000}"/>
    <cellStyle name="Normal 2 3 2 6 5 3 2" xfId="4437" xr:uid="{00000000-0005-0000-0000-0000254F0000}"/>
    <cellStyle name="Normal 2 3 2 6 5 3 2 2" xfId="12583" xr:uid="{00000000-0005-0000-0000-0000264F0000}"/>
    <cellStyle name="Normal 2 3 2 6 5 3 2 2 2" xfId="28879" xr:uid="{00000000-0005-0000-0000-0000274F0000}"/>
    <cellStyle name="Normal 2 3 2 6 5 3 2 3" xfId="20733" xr:uid="{00000000-0005-0000-0000-0000284F0000}"/>
    <cellStyle name="Normal 2 3 2 6 5 3 3" xfId="7150" xr:uid="{00000000-0005-0000-0000-0000294F0000}"/>
    <cellStyle name="Normal 2 3 2 6 5 3 3 2" xfId="15296" xr:uid="{00000000-0005-0000-0000-00002A4F0000}"/>
    <cellStyle name="Normal 2 3 2 6 5 3 3 2 2" xfId="31592" xr:uid="{00000000-0005-0000-0000-00002B4F0000}"/>
    <cellStyle name="Normal 2 3 2 6 5 3 3 3" xfId="23446" xr:uid="{00000000-0005-0000-0000-00002C4F0000}"/>
    <cellStyle name="Normal 2 3 2 6 5 3 4" xfId="9997" xr:uid="{00000000-0005-0000-0000-00002D4F0000}"/>
    <cellStyle name="Normal 2 3 2 6 5 3 4 2" xfId="26293" xr:uid="{00000000-0005-0000-0000-00002E4F0000}"/>
    <cellStyle name="Normal 2 3 2 6 5 3 5" xfId="18147" xr:uid="{00000000-0005-0000-0000-00002F4F0000}"/>
    <cellStyle name="Normal 2 3 2 6 5 4" xfId="3219" xr:uid="{00000000-0005-0000-0000-0000304F0000}"/>
    <cellStyle name="Normal 2 3 2 6 5 4 2" xfId="11365" xr:uid="{00000000-0005-0000-0000-0000314F0000}"/>
    <cellStyle name="Normal 2 3 2 6 5 4 2 2" xfId="27661" xr:uid="{00000000-0005-0000-0000-0000324F0000}"/>
    <cellStyle name="Normal 2 3 2 6 5 4 3" xfId="19515" xr:uid="{00000000-0005-0000-0000-0000334F0000}"/>
    <cellStyle name="Normal 2 3 2 6 5 5" xfId="5740" xr:uid="{00000000-0005-0000-0000-0000344F0000}"/>
    <cellStyle name="Normal 2 3 2 6 5 5 2" xfId="13886" xr:uid="{00000000-0005-0000-0000-0000354F0000}"/>
    <cellStyle name="Normal 2 3 2 6 5 5 2 2" xfId="30182" xr:uid="{00000000-0005-0000-0000-0000364F0000}"/>
    <cellStyle name="Normal 2 3 2 6 5 5 3" xfId="22036" xr:uid="{00000000-0005-0000-0000-0000374F0000}"/>
    <cellStyle name="Normal 2 3 2 6 5 6" xfId="8587" xr:uid="{00000000-0005-0000-0000-0000384F0000}"/>
    <cellStyle name="Normal 2 3 2 6 5 6 2" xfId="24883" xr:uid="{00000000-0005-0000-0000-0000394F0000}"/>
    <cellStyle name="Normal 2 3 2 6 5 7" xfId="16737" xr:uid="{00000000-0005-0000-0000-00003A4F0000}"/>
    <cellStyle name="Normal 2 3 2 6 6" xfId="709" xr:uid="{00000000-0005-0000-0000-00003B4F0000}"/>
    <cellStyle name="Normal 2 3 2 6 6 2" xfId="1414" xr:uid="{00000000-0005-0000-0000-00003C4F0000}"/>
    <cellStyle name="Normal 2 3 2 6 6 2 2" xfId="2824" xr:uid="{00000000-0005-0000-0000-00003D4F0000}"/>
    <cellStyle name="Normal 2 3 2 6 6 2 2 2" xfId="5282" xr:uid="{00000000-0005-0000-0000-00003E4F0000}"/>
    <cellStyle name="Normal 2 3 2 6 6 2 2 2 2" xfId="13428" xr:uid="{00000000-0005-0000-0000-00003F4F0000}"/>
    <cellStyle name="Normal 2 3 2 6 6 2 2 2 2 2" xfId="29724" xr:uid="{00000000-0005-0000-0000-0000404F0000}"/>
    <cellStyle name="Normal 2 3 2 6 6 2 2 2 3" xfId="21578" xr:uid="{00000000-0005-0000-0000-0000414F0000}"/>
    <cellStyle name="Normal 2 3 2 6 6 2 2 3" xfId="8123" xr:uid="{00000000-0005-0000-0000-0000424F0000}"/>
    <cellStyle name="Normal 2 3 2 6 6 2 2 3 2" xfId="16269" xr:uid="{00000000-0005-0000-0000-0000434F0000}"/>
    <cellStyle name="Normal 2 3 2 6 6 2 2 3 2 2" xfId="32565" xr:uid="{00000000-0005-0000-0000-0000444F0000}"/>
    <cellStyle name="Normal 2 3 2 6 6 2 2 3 3" xfId="24419" xr:uid="{00000000-0005-0000-0000-0000454F0000}"/>
    <cellStyle name="Normal 2 3 2 6 6 2 2 4" xfId="10970" xr:uid="{00000000-0005-0000-0000-0000464F0000}"/>
    <cellStyle name="Normal 2 3 2 6 6 2 2 4 2" xfId="27266" xr:uid="{00000000-0005-0000-0000-0000474F0000}"/>
    <cellStyle name="Normal 2 3 2 6 6 2 2 5" xfId="19120" xr:uid="{00000000-0005-0000-0000-0000484F0000}"/>
    <cellStyle name="Normal 2 3 2 6 6 2 3" xfId="4064" xr:uid="{00000000-0005-0000-0000-0000494F0000}"/>
    <cellStyle name="Normal 2 3 2 6 6 2 3 2" xfId="12210" xr:uid="{00000000-0005-0000-0000-00004A4F0000}"/>
    <cellStyle name="Normal 2 3 2 6 6 2 3 2 2" xfId="28506" xr:uid="{00000000-0005-0000-0000-00004B4F0000}"/>
    <cellStyle name="Normal 2 3 2 6 6 2 3 3" xfId="20360" xr:uid="{00000000-0005-0000-0000-00004C4F0000}"/>
    <cellStyle name="Normal 2 3 2 6 6 2 4" xfId="6713" xr:uid="{00000000-0005-0000-0000-00004D4F0000}"/>
    <cellStyle name="Normal 2 3 2 6 6 2 4 2" xfId="14859" xr:uid="{00000000-0005-0000-0000-00004E4F0000}"/>
    <cellStyle name="Normal 2 3 2 6 6 2 4 2 2" xfId="31155" xr:uid="{00000000-0005-0000-0000-00004F4F0000}"/>
    <cellStyle name="Normal 2 3 2 6 6 2 4 3" xfId="23009" xr:uid="{00000000-0005-0000-0000-0000504F0000}"/>
    <cellStyle name="Normal 2 3 2 6 6 2 5" xfId="9560" xr:uid="{00000000-0005-0000-0000-0000514F0000}"/>
    <cellStyle name="Normal 2 3 2 6 6 2 5 2" xfId="25856" xr:uid="{00000000-0005-0000-0000-0000524F0000}"/>
    <cellStyle name="Normal 2 3 2 6 6 2 6" xfId="17710" xr:uid="{00000000-0005-0000-0000-0000534F0000}"/>
    <cellStyle name="Normal 2 3 2 6 6 3" xfId="2119" xr:uid="{00000000-0005-0000-0000-0000544F0000}"/>
    <cellStyle name="Normal 2 3 2 6 6 3 2" xfId="4673" xr:uid="{00000000-0005-0000-0000-0000554F0000}"/>
    <cellStyle name="Normal 2 3 2 6 6 3 2 2" xfId="12819" xr:uid="{00000000-0005-0000-0000-0000564F0000}"/>
    <cellStyle name="Normal 2 3 2 6 6 3 2 2 2" xfId="29115" xr:uid="{00000000-0005-0000-0000-0000574F0000}"/>
    <cellStyle name="Normal 2 3 2 6 6 3 2 3" xfId="20969" xr:uid="{00000000-0005-0000-0000-0000584F0000}"/>
    <cellStyle name="Normal 2 3 2 6 6 3 3" xfId="7418" xr:uid="{00000000-0005-0000-0000-0000594F0000}"/>
    <cellStyle name="Normal 2 3 2 6 6 3 3 2" xfId="15564" xr:uid="{00000000-0005-0000-0000-00005A4F0000}"/>
    <cellStyle name="Normal 2 3 2 6 6 3 3 2 2" xfId="31860" xr:uid="{00000000-0005-0000-0000-00005B4F0000}"/>
    <cellStyle name="Normal 2 3 2 6 6 3 3 3" xfId="23714" xr:uid="{00000000-0005-0000-0000-00005C4F0000}"/>
    <cellStyle name="Normal 2 3 2 6 6 3 4" xfId="10265" xr:uid="{00000000-0005-0000-0000-00005D4F0000}"/>
    <cellStyle name="Normal 2 3 2 6 6 3 4 2" xfId="26561" xr:uid="{00000000-0005-0000-0000-00005E4F0000}"/>
    <cellStyle name="Normal 2 3 2 6 6 3 5" xfId="18415" xr:uid="{00000000-0005-0000-0000-00005F4F0000}"/>
    <cellStyle name="Normal 2 3 2 6 6 4" xfId="2842" xr:uid="{00000000-0005-0000-0000-0000604F0000}"/>
    <cellStyle name="Normal 2 3 2 6 6 4 2" xfId="5299" xr:uid="{00000000-0005-0000-0000-0000614F0000}"/>
    <cellStyle name="Normal 2 3 2 6 6 4 2 2" xfId="13445" xr:uid="{00000000-0005-0000-0000-0000624F0000}"/>
    <cellStyle name="Normal 2 3 2 6 6 4 2 2 2" xfId="29741" xr:uid="{00000000-0005-0000-0000-0000634F0000}"/>
    <cellStyle name="Normal 2 3 2 6 6 4 2 3" xfId="21595" xr:uid="{00000000-0005-0000-0000-0000644F0000}"/>
    <cellStyle name="Normal 2 3 2 6 6 4 3" xfId="8141" xr:uid="{00000000-0005-0000-0000-0000654F0000}"/>
    <cellStyle name="Normal 2 3 2 6 6 4 3 2" xfId="16287" xr:uid="{00000000-0005-0000-0000-0000664F0000}"/>
    <cellStyle name="Normal 2 3 2 6 6 4 3 2 2" xfId="32583" xr:uid="{00000000-0005-0000-0000-0000674F0000}"/>
    <cellStyle name="Normal 2 3 2 6 6 4 3 3" xfId="24437" xr:uid="{00000000-0005-0000-0000-0000684F0000}"/>
    <cellStyle name="Normal 2 3 2 6 6 4 4" xfId="10988" xr:uid="{00000000-0005-0000-0000-0000694F0000}"/>
    <cellStyle name="Normal 2 3 2 6 6 4 4 2" xfId="27284" xr:uid="{00000000-0005-0000-0000-00006A4F0000}"/>
    <cellStyle name="Normal 2 3 2 6 6 4 5" xfId="19138" xr:uid="{00000000-0005-0000-0000-00006B4F0000}"/>
    <cellStyle name="Normal 2 3 2 6 6 5" xfId="3455" xr:uid="{00000000-0005-0000-0000-00006C4F0000}"/>
    <cellStyle name="Normal 2 3 2 6 6 5 2" xfId="11601" xr:uid="{00000000-0005-0000-0000-00006D4F0000}"/>
    <cellStyle name="Normal 2 3 2 6 6 5 2 2" xfId="27897" xr:uid="{00000000-0005-0000-0000-00006E4F0000}"/>
    <cellStyle name="Normal 2 3 2 6 6 5 3" xfId="19751" xr:uid="{00000000-0005-0000-0000-00006F4F0000}"/>
    <cellStyle name="Normal 2 3 2 6 6 6" xfId="6008" xr:uid="{00000000-0005-0000-0000-0000704F0000}"/>
    <cellStyle name="Normal 2 3 2 6 6 6 2" xfId="14154" xr:uid="{00000000-0005-0000-0000-0000714F0000}"/>
    <cellStyle name="Normal 2 3 2 6 6 6 2 2" xfId="30450" xr:uid="{00000000-0005-0000-0000-0000724F0000}"/>
    <cellStyle name="Normal 2 3 2 6 6 6 3" xfId="22304" xr:uid="{00000000-0005-0000-0000-0000734F0000}"/>
    <cellStyle name="Normal 2 3 2 6 6 7" xfId="8855" xr:uid="{00000000-0005-0000-0000-0000744F0000}"/>
    <cellStyle name="Normal 2 3 2 6 6 7 2" xfId="25151" xr:uid="{00000000-0005-0000-0000-0000754F0000}"/>
    <cellStyle name="Normal 2 3 2 6 6 8" xfId="17005" xr:uid="{00000000-0005-0000-0000-0000764F0000}"/>
    <cellStyle name="Normal 2 3 2 6 7" xfId="802" xr:uid="{00000000-0005-0000-0000-0000774F0000}"/>
    <cellStyle name="Normal 2 3 2 6 7 2" xfId="2212" xr:uid="{00000000-0005-0000-0000-0000784F0000}"/>
    <cellStyle name="Normal 2 3 2 6 7 2 2" xfId="4750" xr:uid="{00000000-0005-0000-0000-0000794F0000}"/>
    <cellStyle name="Normal 2 3 2 6 7 2 2 2" xfId="12896" xr:uid="{00000000-0005-0000-0000-00007A4F0000}"/>
    <cellStyle name="Normal 2 3 2 6 7 2 2 2 2" xfId="29192" xr:uid="{00000000-0005-0000-0000-00007B4F0000}"/>
    <cellStyle name="Normal 2 3 2 6 7 2 2 3" xfId="21046" xr:uid="{00000000-0005-0000-0000-00007C4F0000}"/>
    <cellStyle name="Normal 2 3 2 6 7 2 3" xfId="7511" xr:uid="{00000000-0005-0000-0000-00007D4F0000}"/>
    <cellStyle name="Normal 2 3 2 6 7 2 3 2" xfId="15657" xr:uid="{00000000-0005-0000-0000-00007E4F0000}"/>
    <cellStyle name="Normal 2 3 2 6 7 2 3 2 2" xfId="31953" xr:uid="{00000000-0005-0000-0000-00007F4F0000}"/>
    <cellStyle name="Normal 2 3 2 6 7 2 3 3" xfId="23807" xr:uid="{00000000-0005-0000-0000-0000804F0000}"/>
    <cellStyle name="Normal 2 3 2 6 7 2 4" xfId="10358" xr:uid="{00000000-0005-0000-0000-0000814F0000}"/>
    <cellStyle name="Normal 2 3 2 6 7 2 4 2" xfId="26654" xr:uid="{00000000-0005-0000-0000-0000824F0000}"/>
    <cellStyle name="Normal 2 3 2 6 7 2 5" xfId="18508" xr:uid="{00000000-0005-0000-0000-0000834F0000}"/>
    <cellStyle name="Normal 2 3 2 6 7 3" xfId="3532" xr:uid="{00000000-0005-0000-0000-0000844F0000}"/>
    <cellStyle name="Normal 2 3 2 6 7 3 2" xfId="11678" xr:uid="{00000000-0005-0000-0000-0000854F0000}"/>
    <cellStyle name="Normal 2 3 2 6 7 3 2 2" xfId="27974" xr:uid="{00000000-0005-0000-0000-0000864F0000}"/>
    <cellStyle name="Normal 2 3 2 6 7 3 3" xfId="19828" xr:uid="{00000000-0005-0000-0000-0000874F0000}"/>
    <cellStyle name="Normal 2 3 2 6 7 4" xfId="6101" xr:uid="{00000000-0005-0000-0000-0000884F0000}"/>
    <cellStyle name="Normal 2 3 2 6 7 4 2" xfId="14247" xr:uid="{00000000-0005-0000-0000-0000894F0000}"/>
    <cellStyle name="Normal 2 3 2 6 7 4 2 2" xfId="30543" xr:uid="{00000000-0005-0000-0000-00008A4F0000}"/>
    <cellStyle name="Normal 2 3 2 6 7 4 3" xfId="22397" xr:uid="{00000000-0005-0000-0000-00008B4F0000}"/>
    <cellStyle name="Normal 2 3 2 6 7 5" xfId="8948" xr:uid="{00000000-0005-0000-0000-00008C4F0000}"/>
    <cellStyle name="Normal 2 3 2 6 7 5 2" xfId="25244" xr:uid="{00000000-0005-0000-0000-00008D4F0000}"/>
    <cellStyle name="Normal 2 3 2 6 7 6" xfId="17098" xr:uid="{00000000-0005-0000-0000-00008E4F0000}"/>
    <cellStyle name="Normal 2 3 2 6 8" xfId="1507" xr:uid="{00000000-0005-0000-0000-00008F4F0000}"/>
    <cellStyle name="Normal 2 3 2 6 8 2" xfId="4141" xr:uid="{00000000-0005-0000-0000-0000904F0000}"/>
    <cellStyle name="Normal 2 3 2 6 8 2 2" xfId="12287" xr:uid="{00000000-0005-0000-0000-0000914F0000}"/>
    <cellStyle name="Normal 2 3 2 6 8 2 2 2" xfId="28583" xr:uid="{00000000-0005-0000-0000-0000924F0000}"/>
    <cellStyle name="Normal 2 3 2 6 8 2 3" xfId="20437" xr:uid="{00000000-0005-0000-0000-0000934F0000}"/>
    <cellStyle name="Normal 2 3 2 6 8 3" xfId="6806" xr:uid="{00000000-0005-0000-0000-0000944F0000}"/>
    <cellStyle name="Normal 2 3 2 6 8 3 2" xfId="14952" xr:uid="{00000000-0005-0000-0000-0000954F0000}"/>
    <cellStyle name="Normal 2 3 2 6 8 3 2 2" xfId="31248" xr:uid="{00000000-0005-0000-0000-0000964F0000}"/>
    <cellStyle name="Normal 2 3 2 6 8 3 3" xfId="23102" xr:uid="{00000000-0005-0000-0000-0000974F0000}"/>
    <cellStyle name="Normal 2 3 2 6 8 4" xfId="9653" xr:uid="{00000000-0005-0000-0000-0000984F0000}"/>
    <cellStyle name="Normal 2 3 2 6 8 4 2" xfId="25949" xr:uid="{00000000-0005-0000-0000-0000994F0000}"/>
    <cellStyle name="Normal 2 3 2 6 8 5" xfId="17803" xr:uid="{00000000-0005-0000-0000-00009A4F0000}"/>
    <cellStyle name="Normal 2 3 2 6 9" xfId="2923" xr:uid="{00000000-0005-0000-0000-00009B4F0000}"/>
    <cellStyle name="Normal 2 3 2 6 9 2" xfId="11069" xr:uid="{00000000-0005-0000-0000-00009C4F0000}"/>
    <cellStyle name="Normal 2 3 2 6 9 2 2" xfId="27365" xr:uid="{00000000-0005-0000-0000-00009D4F0000}"/>
    <cellStyle name="Normal 2 3 2 6 9 3" xfId="19219" xr:uid="{00000000-0005-0000-0000-00009E4F0000}"/>
    <cellStyle name="Normal 2 3 2 7" xfId="103" xr:uid="{00000000-0005-0000-0000-00009F4F0000}"/>
    <cellStyle name="Normal 2 3 2 7 2" xfId="447" xr:uid="{00000000-0005-0000-0000-0000A04F0000}"/>
    <cellStyle name="Normal 2 3 2 7 2 2" xfId="1153" xr:uid="{00000000-0005-0000-0000-0000A14F0000}"/>
    <cellStyle name="Normal 2 3 2 7 2 2 2" xfId="2563" xr:uid="{00000000-0005-0000-0000-0000A24F0000}"/>
    <cellStyle name="Normal 2 3 2 7 2 2 2 2" xfId="5052" xr:uid="{00000000-0005-0000-0000-0000A34F0000}"/>
    <cellStyle name="Normal 2 3 2 7 2 2 2 2 2" xfId="13198" xr:uid="{00000000-0005-0000-0000-0000A44F0000}"/>
    <cellStyle name="Normal 2 3 2 7 2 2 2 2 2 2" xfId="29494" xr:uid="{00000000-0005-0000-0000-0000A54F0000}"/>
    <cellStyle name="Normal 2 3 2 7 2 2 2 2 3" xfId="21348" xr:uid="{00000000-0005-0000-0000-0000A64F0000}"/>
    <cellStyle name="Normal 2 3 2 7 2 2 2 3" xfId="7862" xr:uid="{00000000-0005-0000-0000-0000A74F0000}"/>
    <cellStyle name="Normal 2 3 2 7 2 2 2 3 2" xfId="16008" xr:uid="{00000000-0005-0000-0000-0000A84F0000}"/>
    <cellStyle name="Normal 2 3 2 7 2 2 2 3 2 2" xfId="32304" xr:uid="{00000000-0005-0000-0000-0000A94F0000}"/>
    <cellStyle name="Normal 2 3 2 7 2 2 2 3 3" xfId="24158" xr:uid="{00000000-0005-0000-0000-0000AA4F0000}"/>
    <cellStyle name="Normal 2 3 2 7 2 2 2 4" xfId="10709" xr:uid="{00000000-0005-0000-0000-0000AB4F0000}"/>
    <cellStyle name="Normal 2 3 2 7 2 2 2 4 2" xfId="27005" xr:uid="{00000000-0005-0000-0000-0000AC4F0000}"/>
    <cellStyle name="Normal 2 3 2 7 2 2 2 5" xfId="18859" xr:uid="{00000000-0005-0000-0000-0000AD4F0000}"/>
    <cellStyle name="Normal 2 3 2 7 2 2 3" xfId="3834" xr:uid="{00000000-0005-0000-0000-0000AE4F0000}"/>
    <cellStyle name="Normal 2 3 2 7 2 2 3 2" xfId="11980" xr:uid="{00000000-0005-0000-0000-0000AF4F0000}"/>
    <cellStyle name="Normal 2 3 2 7 2 2 3 2 2" xfId="28276" xr:uid="{00000000-0005-0000-0000-0000B04F0000}"/>
    <cellStyle name="Normal 2 3 2 7 2 2 3 3" xfId="20130" xr:uid="{00000000-0005-0000-0000-0000B14F0000}"/>
    <cellStyle name="Normal 2 3 2 7 2 2 4" xfId="6452" xr:uid="{00000000-0005-0000-0000-0000B24F0000}"/>
    <cellStyle name="Normal 2 3 2 7 2 2 4 2" xfId="14598" xr:uid="{00000000-0005-0000-0000-0000B34F0000}"/>
    <cellStyle name="Normal 2 3 2 7 2 2 4 2 2" xfId="30894" xr:uid="{00000000-0005-0000-0000-0000B44F0000}"/>
    <cellStyle name="Normal 2 3 2 7 2 2 4 3" xfId="22748" xr:uid="{00000000-0005-0000-0000-0000B54F0000}"/>
    <cellStyle name="Normal 2 3 2 7 2 2 5" xfId="9299" xr:uid="{00000000-0005-0000-0000-0000B64F0000}"/>
    <cellStyle name="Normal 2 3 2 7 2 2 5 2" xfId="25595" xr:uid="{00000000-0005-0000-0000-0000B74F0000}"/>
    <cellStyle name="Normal 2 3 2 7 2 2 6" xfId="17449" xr:uid="{00000000-0005-0000-0000-0000B84F0000}"/>
    <cellStyle name="Normal 2 3 2 7 2 3" xfId="1858" xr:uid="{00000000-0005-0000-0000-0000B94F0000}"/>
    <cellStyle name="Normal 2 3 2 7 2 3 2" xfId="4443" xr:uid="{00000000-0005-0000-0000-0000BA4F0000}"/>
    <cellStyle name="Normal 2 3 2 7 2 3 2 2" xfId="12589" xr:uid="{00000000-0005-0000-0000-0000BB4F0000}"/>
    <cellStyle name="Normal 2 3 2 7 2 3 2 2 2" xfId="28885" xr:uid="{00000000-0005-0000-0000-0000BC4F0000}"/>
    <cellStyle name="Normal 2 3 2 7 2 3 2 3" xfId="20739" xr:uid="{00000000-0005-0000-0000-0000BD4F0000}"/>
    <cellStyle name="Normal 2 3 2 7 2 3 3" xfId="7157" xr:uid="{00000000-0005-0000-0000-0000BE4F0000}"/>
    <cellStyle name="Normal 2 3 2 7 2 3 3 2" xfId="15303" xr:uid="{00000000-0005-0000-0000-0000BF4F0000}"/>
    <cellStyle name="Normal 2 3 2 7 2 3 3 2 2" xfId="31599" xr:uid="{00000000-0005-0000-0000-0000C04F0000}"/>
    <cellStyle name="Normal 2 3 2 7 2 3 3 3" xfId="23453" xr:uid="{00000000-0005-0000-0000-0000C14F0000}"/>
    <cellStyle name="Normal 2 3 2 7 2 3 4" xfId="10004" xr:uid="{00000000-0005-0000-0000-0000C24F0000}"/>
    <cellStyle name="Normal 2 3 2 7 2 3 4 2" xfId="26300" xr:uid="{00000000-0005-0000-0000-0000C34F0000}"/>
    <cellStyle name="Normal 2 3 2 7 2 3 5" xfId="18154" xr:uid="{00000000-0005-0000-0000-0000C44F0000}"/>
    <cellStyle name="Normal 2 3 2 7 2 4" xfId="3225" xr:uid="{00000000-0005-0000-0000-0000C54F0000}"/>
    <cellStyle name="Normal 2 3 2 7 2 4 2" xfId="11371" xr:uid="{00000000-0005-0000-0000-0000C64F0000}"/>
    <cellStyle name="Normal 2 3 2 7 2 4 2 2" xfId="27667" xr:uid="{00000000-0005-0000-0000-0000C74F0000}"/>
    <cellStyle name="Normal 2 3 2 7 2 4 3" xfId="19521" xr:uid="{00000000-0005-0000-0000-0000C84F0000}"/>
    <cellStyle name="Normal 2 3 2 7 2 5" xfId="5747" xr:uid="{00000000-0005-0000-0000-0000C94F0000}"/>
    <cellStyle name="Normal 2 3 2 7 2 5 2" xfId="13893" xr:uid="{00000000-0005-0000-0000-0000CA4F0000}"/>
    <cellStyle name="Normal 2 3 2 7 2 5 2 2" xfId="30189" xr:uid="{00000000-0005-0000-0000-0000CB4F0000}"/>
    <cellStyle name="Normal 2 3 2 7 2 5 3" xfId="22043" xr:uid="{00000000-0005-0000-0000-0000CC4F0000}"/>
    <cellStyle name="Normal 2 3 2 7 2 6" xfId="8594" xr:uid="{00000000-0005-0000-0000-0000CD4F0000}"/>
    <cellStyle name="Normal 2 3 2 7 2 6 2" xfId="24890" xr:uid="{00000000-0005-0000-0000-0000CE4F0000}"/>
    <cellStyle name="Normal 2 3 2 7 2 7" xfId="16744" xr:uid="{00000000-0005-0000-0000-0000CF4F0000}"/>
    <cellStyle name="Normal 2 3 2 7 3" xfId="809" xr:uid="{00000000-0005-0000-0000-0000D04F0000}"/>
    <cellStyle name="Normal 2 3 2 7 3 2" xfId="2219" xr:uid="{00000000-0005-0000-0000-0000D14F0000}"/>
    <cellStyle name="Normal 2 3 2 7 3 2 2" xfId="4756" xr:uid="{00000000-0005-0000-0000-0000D24F0000}"/>
    <cellStyle name="Normal 2 3 2 7 3 2 2 2" xfId="12902" xr:uid="{00000000-0005-0000-0000-0000D34F0000}"/>
    <cellStyle name="Normal 2 3 2 7 3 2 2 2 2" xfId="29198" xr:uid="{00000000-0005-0000-0000-0000D44F0000}"/>
    <cellStyle name="Normal 2 3 2 7 3 2 2 3" xfId="21052" xr:uid="{00000000-0005-0000-0000-0000D54F0000}"/>
    <cellStyle name="Normal 2 3 2 7 3 2 3" xfId="7518" xr:uid="{00000000-0005-0000-0000-0000D64F0000}"/>
    <cellStyle name="Normal 2 3 2 7 3 2 3 2" xfId="15664" xr:uid="{00000000-0005-0000-0000-0000D74F0000}"/>
    <cellStyle name="Normal 2 3 2 7 3 2 3 2 2" xfId="31960" xr:uid="{00000000-0005-0000-0000-0000D84F0000}"/>
    <cellStyle name="Normal 2 3 2 7 3 2 3 3" xfId="23814" xr:uid="{00000000-0005-0000-0000-0000D94F0000}"/>
    <cellStyle name="Normal 2 3 2 7 3 2 4" xfId="10365" xr:uid="{00000000-0005-0000-0000-0000DA4F0000}"/>
    <cellStyle name="Normal 2 3 2 7 3 2 4 2" xfId="26661" xr:uid="{00000000-0005-0000-0000-0000DB4F0000}"/>
    <cellStyle name="Normal 2 3 2 7 3 2 5" xfId="18515" xr:uid="{00000000-0005-0000-0000-0000DC4F0000}"/>
    <cellStyle name="Normal 2 3 2 7 3 3" xfId="3538" xr:uid="{00000000-0005-0000-0000-0000DD4F0000}"/>
    <cellStyle name="Normal 2 3 2 7 3 3 2" xfId="11684" xr:uid="{00000000-0005-0000-0000-0000DE4F0000}"/>
    <cellStyle name="Normal 2 3 2 7 3 3 2 2" xfId="27980" xr:uid="{00000000-0005-0000-0000-0000DF4F0000}"/>
    <cellStyle name="Normal 2 3 2 7 3 3 3" xfId="19834" xr:uid="{00000000-0005-0000-0000-0000E04F0000}"/>
    <cellStyle name="Normal 2 3 2 7 3 4" xfId="6108" xr:uid="{00000000-0005-0000-0000-0000E14F0000}"/>
    <cellStyle name="Normal 2 3 2 7 3 4 2" xfId="14254" xr:uid="{00000000-0005-0000-0000-0000E24F0000}"/>
    <cellStyle name="Normal 2 3 2 7 3 4 2 2" xfId="30550" xr:uid="{00000000-0005-0000-0000-0000E34F0000}"/>
    <cellStyle name="Normal 2 3 2 7 3 4 3" xfId="22404" xr:uid="{00000000-0005-0000-0000-0000E44F0000}"/>
    <cellStyle name="Normal 2 3 2 7 3 5" xfId="8955" xr:uid="{00000000-0005-0000-0000-0000E54F0000}"/>
    <cellStyle name="Normal 2 3 2 7 3 5 2" xfId="25251" xr:uid="{00000000-0005-0000-0000-0000E64F0000}"/>
    <cellStyle name="Normal 2 3 2 7 3 6" xfId="17105" xr:uid="{00000000-0005-0000-0000-0000E74F0000}"/>
    <cellStyle name="Normal 2 3 2 7 4" xfId="1514" xr:uid="{00000000-0005-0000-0000-0000E84F0000}"/>
    <cellStyle name="Normal 2 3 2 7 4 2" xfId="4147" xr:uid="{00000000-0005-0000-0000-0000E94F0000}"/>
    <cellStyle name="Normal 2 3 2 7 4 2 2" xfId="12293" xr:uid="{00000000-0005-0000-0000-0000EA4F0000}"/>
    <cellStyle name="Normal 2 3 2 7 4 2 2 2" xfId="28589" xr:uid="{00000000-0005-0000-0000-0000EB4F0000}"/>
    <cellStyle name="Normal 2 3 2 7 4 2 3" xfId="20443" xr:uid="{00000000-0005-0000-0000-0000EC4F0000}"/>
    <cellStyle name="Normal 2 3 2 7 4 3" xfId="6813" xr:uid="{00000000-0005-0000-0000-0000ED4F0000}"/>
    <cellStyle name="Normal 2 3 2 7 4 3 2" xfId="14959" xr:uid="{00000000-0005-0000-0000-0000EE4F0000}"/>
    <cellStyle name="Normal 2 3 2 7 4 3 2 2" xfId="31255" xr:uid="{00000000-0005-0000-0000-0000EF4F0000}"/>
    <cellStyle name="Normal 2 3 2 7 4 3 3" xfId="23109" xr:uid="{00000000-0005-0000-0000-0000F04F0000}"/>
    <cellStyle name="Normal 2 3 2 7 4 4" xfId="9660" xr:uid="{00000000-0005-0000-0000-0000F14F0000}"/>
    <cellStyle name="Normal 2 3 2 7 4 4 2" xfId="25956" xr:uid="{00000000-0005-0000-0000-0000F24F0000}"/>
    <cellStyle name="Normal 2 3 2 7 4 5" xfId="17810" xr:uid="{00000000-0005-0000-0000-0000F34F0000}"/>
    <cellStyle name="Normal 2 3 2 7 5" xfId="2929" xr:uid="{00000000-0005-0000-0000-0000F44F0000}"/>
    <cellStyle name="Normal 2 3 2 7 5 2" xfId="11075" xr:uid="{00000000-0005-0000-0000-0000F54F0000}"/>
    <cellStyle name="Normal 2 3 2 7 5 2 2" xfId="27371" xr:uid="{00000000-0005-0000-0000-0000F64F0000}"/>
    <cellStyle name="Normal 2 3 2 7 5 3" xfId="19225" xr:uid="{00000000-0005-0000-0000-0000F74F0000}"/>
    <cellStyle name="Normal 2 3 2 7 6" xfId="5403" xr:uid="{00000000-0005-0000-0000-0000F84F0000}"/>
    <cellStyle name="Normal 2 3 2 7 6 2" xfId="13549" xr:uid="{00000000-0005-0000-0000-0000F94F0000}"/>
    <cellStyle name="Normal 2 3 2 7 6 2 2" xfId="29845" xr:uid="{00000000-0005-0000-0000-0000FA4F0000}"/>
    <cellStyle name="Normal 2 3 2 7 6 3" xfId="21699" xr:uid="{00000000-0005-0000-0000-0000FB4F0000}"/>
    <cellStyle name="Normal 2 3 2 7 7" xfId="8250" xr:uid="{00000000-0005-0000-0000-0000FC4F0000}"/>
    <cellStyle name="Normal 2 3 2 7 7 2" xfId="24546" xr:uid="{00000000-0005-0000-0000-0000FD4F0000}"/>
    <cellStyle name="Normal 2 3 2 7 8" xfId="16400" xr:uid="{00000000-0005-0000-0000-0000FE4F0000}"/>
    <cellStyle name="Normal 2 3 2 8" xfId="192" xr:uid="{00000000-0005-0000-0000-0000FF4F0000}"/>
    <cellStyle name="Normal 2 3 2 8 2" xfId="536" xr:uid="{00000000-0005-0000-0000-000000500000}"/>
    <cellStyle name="Normal 2 3 2 8 2 2" xfId="1242" xr:uid="{00000000-0005-0000-0000-000001500000}"/>
    <cellStyle name="Normal 2 3 2 8 2 2 2" xfId="2652" xr:uid="{00000000-0005-0000-0000-000002500000}"/>
    <cellStyle name="Normal 2 3 2 8 2 2 2 2" xfId="5126" xr:uid="{00000000-0005-0000-0000-000003500000}"/>
    <cellStyle name="Normal 2 3 2 8 2 2 2 2 2" xfId="13272" xr:uid="{00000000-0005-0000-0000-000004500000}"/>
    <cellStyle name="Normal 2 3 2 8 2 2 2 2 2 2" xfId="29568" xr:uid="{00000000-0005-0000-0000-000005500000}"/>
    <cellStyle name="Normal 2 3 2 8 2 2 2 2 3" xfId="21422" xr:uid="{00000000-0005-0000-0000-000006500000}"/>
    <cellStyle name="Normal 2 3 2 8 2 2 2 3" xfId="7951" xr:uid="{00000000-0005-0000-0000-000007500000}"/>
    <cellStyle name="Normal 2 3 2 8 2 2 2 3 2" xfId="16097" xr:uid="{00000000-0005-0000-0000-000008500000}"/>
    <cellStyle name="Normal 2 3 2 8 2 2 2 3 2 2" xfId="32393" xr:uid="{00000000-0005-0000-0000-000009500000}"/>
    <cellStyle name="Normal 2 3 2 8 2 2 2 3 3" xfId="24247" xr:uid="{00000000-0005-0000-0000-00000A500000}"/>
    <cellStyle name="Normal 2 3 2 8 2 2 2 4" xfId="10798" xr:uid="{00000000-0005-0000-0000-00000B500000}"/>
    <cellStyle name="Normal 2 3 2 8 2 2 2 4 2" xfId="27094" xr:uid="{00000000-0005-0000-0000-00000C500000}"/>
    <cellStyle name="Normal 2 3 2 8 2 2 2 5" xfId="18948" xr:uid="{00000000-0005-0000-0000-00000D500000}"/>
    <cellStyle name="Normal 2 3 2 8 2 2 3" xfId="3908" xr:uid="{00000000-0005-0000-0000-00000E500000}"/>
    <cellStyle name="Normal 2 3 2 8 2 2 3 2" xfId="12054" xr:uid="{00000000-0005-0000-0000-00000F500000}"/>
    <cellStyle name="Normal 2 3 2 8 2 2 3 2 2" xfId="28350" xr:uid="{00000000-0005-0000-0000-000010500000}"/>
    <cellStyle name="Normal 2 3 2 8 2 2 3 3" xfId="20204" xr:uid="{00000000-0005-0000-0000-000011500000}"/>
    <cellStyle name="Normal 2 3 2 8 2 2 4" xfId="6541" xr:uid="{00000000-0005-0000-0000-000012500000}"/>
    <cellStyle name="Normal 2 3 2 8 2 2 4 2" xfId="14687" xr:uid="{00000000-0005-0000-0000-000013500000}"/>
    <cellStyle name="Normal 2 3 2 8 2 2 4 2 2" xfId="30983" xr:uid="{00000000-0005-0000-0000-000014500000}"/>
    <cellStyle name="Normal 2 3 2 8 2 2 4 3" xfId="22837" xr:uid="{00000000-0005-0000-0000-000015500000}"/>
    <cellStyle name="Normal 2 3 2 8 2 2 5" xfId="9388" xr:uid="{00000000-0005-0000-0000-000016500000}"/>
    <cellStyle name="Normal 2 3 2 8 2 2 5 2" xfId="25684" xr:uid="{00000000-0005-0000-0000-000017500000}"/>
    <cellStyle name="Normal 2 3 2 8 2 2 6" xfId="17538" xr:uid="{00000000-0005-0000-0000-000018500000}"/>
    <cellStyle name="Normal 2 3 2 8 2 3" xfId="1947" xr:uid="{00000000-0005-0000-0000-000019500000}"/>
    <cellStyle name="Normal 2 3 2 8 2 3 2" xfId="4517" xr:uid="{00000000-0005-0000-0000-00001A500000}"/>
    <cellStyle name="Normal 2 3 2 8 2 3 2 2" xfId="12663" xr:uid="{00000000-0005-0000-0000-00001B500000}"/>
    <cellStyle name="Normal 2 3 2 8 2 3 2 2 2" xfId="28959" xr:uid="{00000000-0005-0000-0000-00001C500000}"/>
    <cellStyle name="Normal 2 3 2 8 2 3 2 3" xfId="20813" xr:uid="{00000000-0005-0000-0000-00001D500000}"/>
    <cellStyle name="Normal 2 3 2 8 2 3 3" xfId="7246" xr:uid="{00000000-0005-0000-0000-00001E500000}"/>
    <cellStyle name="Normal 2 3 2 8 2 3 3 2" xfId="15392" xr:uid="{00000000-0005-0000-0000-00001F500000}"/>
    <cellStyle name="Normal 2 3 2 8 2 3 3 2 2" xfId="31688" xr:uid="{00000000-0005-0000-0000-000020500000}"/>
    <cellStyle name="Normal 2 3 2 8 2 3 3 3" xfId="23542" xr:uid="{00000000-0005-0000-0000-000021500000}"/>
    <cellStyle name="Normal 2 3 2 8 2 3 4" xfId="10093" xr:uid="{00000000-0005-0000-0000-000022500000}"/>
    <cellStyle name="Normal 2 3 2 8 2 3 4 2" xfId="26389" xr:uid="{00000000-0005-0000-0000-000023500000}"/>
    <cellStyle name="Normal 2 3 2 8 2 3 5" xfId="18243" xr:uid="{00000000-0005-0000-0000-000024500000}"/>
    <cellStyle name="Normal 2 3 2 8 2 4" xfId="3299" xr:uid="{00000000-0005-0000-0000-000025500000}"/>
    <cellStyle name="Normal 2 3 2 8 2 4 2" xfId="11445" xr:uid="{00000000-0005-0000-0000-000026500000}"/>
    <cellStyle name="Normal 2 3 2 8 2 4 2 2" xfId="27741" xr:uid="{00000000-0005-0000-0000-000027500000}"/>
    <cellStyle name="Normal 2 3 2 8 2 4 3" xfId="19595" xr:uid="{00000000-0005-0000-0000-000028500000}"/>
    <cellStyle name="Normal 2 3 2 8 2 5" xfId="5836" xr:uid="{00000000-0005-0000-0000-000029500000}"/>
    <cellStyle name="Normal 2 3 2 8 2 5 2" xfId="13982" xr:uid="{00000000-0005-0000-0000-00002A500000}"/>
    <cellStyle name="Normal 2 3 2 8 2 5 2 2" xfId="30278" xr:uid="{00000000-0005-0000-0000-00002B500000}"/>
    <cellStyle name="Normal 2 3 2 8 2 5 3" xfId="22132" xr:uid="{00000000-0005-0000-0000-00002C500000}"/>
    <cellStyle name="Normal 2 3 2 8 2 6" xfId="8683" xr:uid="{00000000-0005-0000-0000-00002D500000}"/>
    <cellStyle name="Normal 2 3 2 8 2 6 2" xfId="24979" xr:uid="{00000000-0005-0000-0000-00002E500000}"/>
    <cellStyle name="Normal 2 3 2 8 2 7" xfId="16833" xr:uid="{00000000-0005-0000-0000-00002F500000}"/>
    <cellStyle name="Normal 2 3 2 8 3" xfId="898" xr:uid="{00000000-0005-0000-0000-000030500000}"/>
    <cellStyle name="Normal 2 3 2 8 3 2" xfId="2308" xr:uid="{00000000-0005-0000-0000-000031500000}"/>
    <cellStyle name="Normal 2 3 2 8 3 2 2" xfId="4830" xr:uid="{00000000-0005-0000-0000-000032500000}"/>
    <cellStyle name="Normal 2 3 2 8 3 2 2 2" xfId="12976" xr:uid="{00000000-0005-0000-0000-000033500000}"/>
    <cellStyle name="Normal 2 3 2 8 3 2 2 2 2" xfId="29272" xr:uid="{00000000-0005-0000-0000-000034500000}"/>
    <cellStyle name="Normal 2 3 2 8 3 2 2 3" xfId="21126" xr:uid="{00000000-0005-0000-0000-000035500000}"/>
    <cellStyle name="Normal 2 3 2 8 3 2 3" xfId="7607" xr:uid="{00000000-0005-0000-0000-000036500000}"/>
    <cellStyle name="Normal 2 3 2 8 3 2 3 2" xfId="15753" xr:uid="{00000000-0005-0000-0000-000037500000}"/>
    <cellStyle name="Normal 2 3 2 8 3 2 3 2 2" xfId="32049" xr:uid="{00000000-0005-0000-0000-000038500000}"/>
    <cellStyle name="Normal 2 3 2 8 3 2 3 3" xfId="23903" xr:uid="{00000000-0005-0000-0000-000039500000}"/>
    <cellStyle name="Normal 2 3 2 8 3 2 4" xfId="10454" xr:uid="{00000000-0005-0000-0000-00003A500000}"/>
    <cellStyle name="Normal 2 3 2 8 3 2 4 2" xfId="26750" xr:uid="{00000000-0005-0000-0000-00003B500000}"/>
    <cellStyle name="Normal 2 3 2 8 3 2 5" xfId="18604" xr:uid="{00000000-0005-0000-0000-00003C500000}"/>
    <cellStyle name="Normal 2 3 2 8 3 3" xfId="3612" xr:uid="{00000000-0005-0000-0000-00003D500000}"/>
    <cellStyle name="Normal 2 3 2 8 3 3 2" xfId="11758" xr:uid="{00000000-0005-0000-0000-00003E500000}"/>
    <cellStyle name="Normal 2 3 2 8 3 3 2 2" xfId="28054" xr:uid="{00000000-0005-0000-0000-00003F500000}"/>
    <cellStyle name="Normal 2 3 2 8 3 3 3" xfId="19908" xr:uid="{00000000-0005-0000-0000-000040500000}"/>
    <cellStyle name="Normal 2 3 2 8 3 4" xfId="6197" xr:uid="{00000000-0005-0000-0000-000041500000}"/>
    <cellStyle name="Normal 2 3 2 8 3 4 2" xfId="14343" xr:uid="{00000000-0005-0000-0000-000042500000}"/>
    <cellStyle name="Normal 2 3 2 8 3 4 2 2" xfId="30639" xr:uid="{00000000-0005-0000-0000-000043500000}"/>
    <cellStyle name="Normal 2 3 2 8 3 4 3" xfId="22493" xr:uid="{00000000-0005-0000-0000-000044500000}"/>
    <cellStyle name="Normal 2 3 2 8 3 5" xfId="9044" xr:uid="{00000000-0005-0000-0000-000045500000}"/>
    <cellStyle name="Normal 2 3 2 8 3 5 2" xfId="25340" xr:uid="{00000000-0005-0000-0000-000046500000}"/>
    <cellStyle name="Normal 2 3 2 8 3 6" xfId="17194" xr:uid="{00000000-0005-0000-0000-000047500000}"/>
    <cellStyle name="Normal 2 3 2 8 4" xfId="1603" xr:uid="{00000000-0005-0000-0000-000048500000}"/>
    <cellStyle name="Normal 2 3 2 8 4 2" xfId="4221" xr:uid="{00000000-0005-0000-0000-000049500000}"/>
    <cellStyle name="Normal 2 3 2 8 4 2 2" xfId="12367" xr:uid="{00000000-0005-0000-0000-00004A500000}"/>
    <cellStyle name="Normal 2 3 2 8 4 2 2 2" xfId="28663" xr:uid="{00000000-0005-0000-0000-00004B500000}"/>
    <cellStyle name="Normal 2 3 2 8 4 2 3" xfId="20517" xr:uid="{00000000-0005-0000-0000-00004C500000}"/>
    <cellStyle name="Normal 2 3 2 8 4 3" xfId="6902" xr:uid="{00000000-0005-0000-0000-00004D500000}"/>
    <cellStyle name="Normal 2 3 2 8 4 3 2" xfId="15048" xr:uid="{00000000-0005-0000-0000-00004E500000}"/>
    <cellStyle name="Normal 2 3 2 8 4 3 2 2" xfId="31344" xr:uid="{00000000-0005-0000-0000-00004F500000}"/>
    <cellStyle name="Normal 2 3 2 8 4 3 3" xfId="23198" xr:uid="{00000000-0005-0000-0000-000050500000}"/>
    <cellStyle name="Normal 2 3 2 8 4 4" xfId="9749" xr:uid="{00000000-0005-0000-0000-000051500000}"/>
    <cellStyle name="Normal 2 3 2 8 4 4 2" xfId="26045" xr:uid="{00000000-0005-0000-0000-000052500000}"/>
    <cellStyle name="Normal 2 3 2 8 4 5" xfId="17899" xr:uid="{00000000-0005-0000-0000-000053500000}"/>
    <cellStyle name="Normal 2 3 2 8 5" xfId="3003" xr:uid="{00000000-0005-0000-0000-000054500000}"/>
    <cellStyle name="Normal 2 3 2 8 5 2" xfId="11149" xr:uid="{00000000-0005-0000-0000-000055500000}"/>
    <cellStyle name="Normal 2 3 2 8 5 2 2" xfId="27445" xr:uid="{00000000-0005-0000-0000-000056500000}"/>
    <cellStyle name="Normal 2 3 2 8 5 3" xfId="19299" xr:uid="{00000000-0005-0000-0000-000057500000}"/>
    <cellStyle name="Normal 2 3 2 8 6" xfId="5492" xr:uid="{00000000-0005-0000-0000-000058500000}"/>
    <cellStyle name="Normal 2 3 2 8 6 2" xfId="13638" xr:uid="{00000000-0005-0000-0000-000059500000}"/>
    <cellStyle name="Normal 2 3 2 8 6 2 2" xfId="29934" xr:uid="{00000000-0005-0000-0000-00005A500000}"/>
    <cellStyle name="Normal 2 3 2 8 6 3" xfId="21788" xr:uid="{00000000-0005-0000-0000-00005B500000}"/>
    <cellStyle name="Normal 2 3 2 8 7" xfId="8339" xr:uid="{00000000-0005-0000-0000-00005C500000}"/>
    <cellStyle name="Normal 2 3 2 8 7 2" xfId="24635" xr:uid="{00000000-0005-0000-0000-00005D500000}"/>
    <cellStyle name="Normal 2 3 2 8 8" xfId="16489" xr:uid="{00000000-0005-0000-0000-00005E500000}"/>
    <cellStyle name="Normal 2 3 2 9" xfId="267" xr:uid="{00000000-0005-0000-0000-00005F500000}"/>
    <cellStyle name="Normal 2 3 2 9 2" xfId="611" xr:uid="{00000000-0005-0000-0000-000060500000}"/>
    <cellStyle name="Normal 2 3 2 9 2 2" xfId="1317" xr:uid="{00000000-0005-0000-0000-000061500000}"/>
    <cellStyle name="Normal 2 3 2 9 2 2 2" xfId="2727" xr:uid="{00000000-0005-0000-0000-000062500000}"/>
    <cellStyle name="Normal 2 3 2 9 2 2 2 2" xfId="5200" xr:uid="{00000000-0005-0000-0000-000063500000}"/>
    <cellStyle name="Normal 2 3 2 9 2 2 2 2 2" xfId="13346" xr:uid="{00000000-0005-0000-0000-000064500000}"/>
    <cellStyle name="Normal 2 3 2 9 2 2 2 2 2 2" xfId="29642" xr:uid="{00000000-0005-0000-0000-000065500000}"/>
    <cellStyle name="Normal 2 3 2 9 2 2 2 2 3" xfId="21496" xr:uid="{00000000-0005-0000-0000-000066500000}"/>
    <cellStyle name="Normal 2 3 2 9 2 2 2 3" xfId="8026" xr:uid="{00000000-0005-0000-0000-000067500000}"/>
    <cellStyle name="Normal 2 3 2 9 2 2 2 3 2" xfId="16172" xr:uid="{00000000-0005-0000-0000-000068500000}"/>
    <cellStyle name="Normal 2 3 2 9 2 2 2 3 2 2" xfId="32468" xr:uid="{00000000-0005-0000-0000-000069500000}"/>
    <cellStyle name="Normal 2 3 2 9 2 2 2 3 3" xfId="24322" xr:uid="{00000000-0005-0000-0000-00006A500000}"/>
    <cellStyle name="Normal 2 3 2 9 2 2 2 4" xfId="10873" xr:uid="{00000000-0005-0000-0000-00006B500000}"/>
    <cellStyle name="Normal 2 3 2 9 2 2 2 4 2" xfId="27169" xr:uid="{00000000-0005-0000-0000-00006C500000}"/>
    <cellStyle name="Normal 2 3 2 9 2 2 2 5" xfId="19023" xr:uid="{00000000-0005-0000-0000-00006D500000}"/>
    <cellStyle name="Normal 2 3 2 9 2 2 3" xfId="3982" xr:uid="{00000000-0005-0000-0000-00006E500000}"/>
    <cellStyle name="Normal 2 3 2 9 2 2 3 2" xfId="12128" xr:uid="{00000000-0005-0000-0000-00006F500000}"/>
    <cellStyle name="Normal 2 3 2 9 2 2 3 2 2" xfId="28424" xr:uid="{00000000-0005-0000-0000-000070500000}"/>
    <cellStyle name="Normal 2 3 2 9 2 2 3 3" xfId="20278" xr:uid="{00000000-0005-0000-0000-000071500000}"/>
    <cellStyle name="Normal 2 3 2 9 2 2 4" xfId="6616" xr:uid="{00000000-0005-0000-0000-000072500000}"/>
    <cellStyle name="Normal 2 3 2 9 2 2 4 2" xfId="14762" xr:uid="{00000000-0005-0000-0000-000073500000}"/>
    <cellStyle name="Normal 2 3 2 9 2 2 4 2 2" xfId="31058" xr:uid="{00000000-0005-0000-0000-000074500000}"/>
    <cellStyle name="Normal 2 3 2 9 2 2 4 3" xfId="22912" xr:uid="{00000000-0005-0000-0000-000075500000}"/>
    <cellStyle name="Normal 2 3 2 9 2 2 5" xfId="9463" xr:uid="{00000000-0005-0000-0000-000076500000}"/>
    <cellStyle name="Normal 2 3 2 9 2 2 5 2" xfId="25759" xr:uid="{00000000-0005-0000-0000-000077500000}"/>
    <cellStyle name="Normal 2 3 2 9 2 2 6" xfId="17613" xr:uid="{00000000-0005-0000-0000-000078500000}"/>
    <cellStyle name="Normal 2 3 2 9 2 3" xfId="2022" xr:uid="{00000000-0005-0000-0000-000079500000}"/>
    <cellStyle name="Normal 2 3 2 9 2 3 2" xfId="4591" xr:uid="{00000000-0005-0000-0000-00007A500000}"/>
    <cellStyle name="Normal 2 3 2 9 2 3 2 2" xfId="12737" xr:uid="{00000000-0005-0000-0000-00007B500000}"/>
    <cellStyle name="Normal 2 3 2 9 2 3 2 2 2" xfId="29033" xr:uid="{00000000-0005-0000-0000-00007C500000}"/>
    <cellStyle name="Normal 2 3 2 9 2 3 2 3" xfId="20887" xr:uid="{00000000-0005-0000-0000-00007D500000}"/>
    <cellStyle name="Normal 2 3 2 9 2 3 3" xfId="7321" xr:uid="{00000000-0005-0000-0000-00007E500000}"/>
    <cellStyle name="Normal 2 3 2 9 2 3 3 2" xfId="15467" xr:uid="{00000000-0005-0000-0000-00007F500000}"/>
    <cellStyle name="Normal 2 3 2 9 2 3 3 2 2" xfId="31763" xr:uid="{00000000-0005-0000-0000-000080500000}"/>
    <cellStyle name="Normal 2 3 2 9 2 3 3 3" xfId="23617" xr:uid="{00000000-0005-0000-0000-000081500000}"/>
    <cellStyle name="Normal 2 3 2 9 2 3 4" xfId="10168" xr:uid="{00000000-0005-0000-0000-000082500000}"/>
    <cellStyle name="Normal 2 3 2 9 2 3 4 2" xfId="26464" xr:uid="{00000000-0005-0000-0000-000083500000}"/>
    <cellStyle name="Normal 2 3 2 9 2 3 5" xfId="18318" xr:uid="{00000000-0005-0000-0000-000084500000}"/>
    <cellStyle name="Normal 2 3 2 9 2 4" xfId="3373" xr:uid="{00000000-0005-0000-0000-000085500000}"/>
    <cellStyle name="Normal 2 3 2 9 2 4 2" xfId="11519" xr:uid="{00000000-0005-0000-0000-000086500000}"/>
    <cellStyle name="Normal 2 3 2 9 2 4 2 2" xfId="27815" xr:uid="{00000000-0005-0000-0000-000087500000}"/>
    <cellStyle name="Normal 2 3 2 9 2 4 3" xfId="19669" xr:uid="{00000000-0005-0000-0000-000088500000}"/>
    <cellStyle name="Normal 2 3 2 9 2 5" xfId="5911" xr:uid="{00000000-0005-0000-0000-000089500000}"/>
    <cellStyle name="Normal 2 3 2 9 2 5 2" xfId="14057" xr:uid="{00000000-0005-0000-0000-00008A500000}"/>
    <cellStyle name="Normal 2 3 2 9 2 5 2 2" xfId="30353" xr:uid="{00000000-0005-0000-0000-00008B500000}"/>
    <cellStyle name="Normal 2 3 2 9 2 5 3" xfId="22207" xr:uid="{00000000-0005-0000-0000-00008C500000}"/>
    <cellStyle name="Normal 2 3 2 9 2 6" xfId="8758" xr:uid="{00000000-0005-0000-0000-00008D500000}"/>
    <cellStyle name="Normal 2 3 2 9 2 6 2" xfId="25054" xr:uid="{00000000-0005-0000-0000-00008E500000}"/>
    <cellStyle name="Normal 2 3 2 9 2 7" xfId="16908" xr:uid="{00000000-0005-0000-0000-00008F500000}"/>
    <cellStyle name="Normal 2 3 2 9 3" xfId="973" xr:uid="{00000000-0005-0000-0000-000090500000}"/>
    <cellStyle name="Normal 2 3 2 9 3 2" xfId="2383" xr:uid="{00000000-0005-0000-0000-000091500000}"/>
    <cellStyle name="Normal 2 3 2 9 3 2 2" xfId="4904" xr:uid="{00000000-0005-0000-0000-000092500000}"/>
    <cellStyle name="Normal 2 3 2 9 3 2 2 2" xfId="13050" xr:uid="{00000000-0005-0000-0000-000093500000}"/>
    <cellStyle name="Normal 2 3 2 9 3 2 2 2 2" xfId="29346" xr:uid="{00000000-0005-0000-0000-000094500000}"/>
    <cellStyle name="Normal 2 3 2 9 3 2 2 3" xfId="21200" xr:uid="{00000000-0005-0000-0000-000095500000}"/>
    <cellStyle name="Normal 2 3 2 9 3 2 3" xfId="7682" xr:uid="{00000000-0005-0000-0000-000096500000}"/>
    <cellStyle name="Normal 2 3 2 9 3 2 3 2" xfId="15828" xr:uid="{00000000-0005-0000-0000-000097500000}"/>
    <cellStyle name="Normal 2 3 2 9 3 2 3 2 2" xfId="32124" xr:uid="{00000000-0005-0000-0000-000098500000}"/>
    <cellStyle name="Normal 2 3 2 9 3 2 3 3" xfId="23978" xr:uid="{00000000-0005-0000-0000-000099500000}"/>
    <cellStyle name="Normal 2 3 2 9 3 2 4" xfId="10529" xr:uid="{00000000-0005-0000-0000-00009A500000}"/>
    <cellStyle name="Normal 2 3 2 9 3 2 4 2" xfId="26825" xr:uid="{00000000-0005-0000-0000-00009B500000}"/>
    <cellStyle name="Normal 2 3 2 9 3 2 5" xfId="18679" xr:uid="{00000000-0005-0000-0000-00009C500000}"/>
    <cellStyle name="Normal 2 3 2 9 3 3" xfId="3686" xr:uid="{00000000-0005-0000-0000-00009D500000}"/>
    <cellStyle name="Normal 2 3 2 9 3 3 2" xfId="11832" xr:uid="{00000000-0005-0000-0000-00009E500000}"/>
    <cellStyle name="Normal 2 3 2 9 3 3 2 2" xfId="28128" xr:uid="{00000000-0005-0000-0000-00009F500000}"/>
    <cellStyle name="Normal 2 3 2 9 3 3 3" xfId="19982" xr:uid="{00000000-0005-0000-0000-0000A0500000}"/>
    <cellStyle name="Normal 2 3 2 9 3 4" xfId="6272" xr:uid="{00000000-0005-0000-0000-0000A1500000}"/>
    <cellStyle name="Normal 2 3 2 9 3 4 2" xfId="14418" xr:uid="{00000000-0005-0000-0000-0000A2500000}"/>
    <cellStyle name="Normal 2 3 2 9 3 4 2 2" xfId="30714" xr:uid="{00000000-0005-0000-0000-0000A3500000}"/>
    <cellStyle name="Normal 2 3 2 9 3 4 3" xfId="22568" xr:uid="{00000000-0005-0000-0000-0000A4500000}"/>
    <cellStyle name="Normal 2 3 2 9 3 5" xfId="9119" xr:uid="{00000000-0005-0000-0000-0000A5500000}"/>
    <cellStyle name="Normal 2 3 2 9 3 5 2" xfId="25415" xr:uid="{00000000-0005-0000-0000-0000A6500000}"/>
    <cellStyle name="Normal 2 3 2 9 3 6" xfId="17269" xr:uid="{00000000-0005-0000-0000-0000A7500000}"/>
    <cellStyle name="Normal 2 3 2 9 4" xfId="1678" xr:uid="{00000000-0005-0000-0000-0000A8500000}"/>
    <cellStyle name="Normal 2 3 2 9 4 2" xfId="4295" xr:uid="{00000000-0005-0000-0000-0000A9500000}"/>
    <cellStyle name="Normal 2 3 2 9 4 2 2" xfId="12441" xr:uid="{00000000-0005-0000-0000-0000AA500000}"/>
    <cellStyle name="Normal 2 3 2 9 4 2 2 2" xfId="28737" xr:uid="{00000000-0005-0000-0000-0000AB500000}"/>
    <cellStyle name="Normal 2 3 2 9 4 2 3" xfId="20591" xr:uid="{00000000-0005-0000-0000-0000AC500000}"/>
    <cellStyle name="Normal 2 3 2 9 4 3" xfId="6977" xr:uid="{00000000-0005-0000-0000-0000AD500000}"/>
    <cellStyle name="Normal 2 3 2 9 4 3 2" xfId="15123" xr:uid="{00000000-0005-0000-0000-0000AE500000}"/>
    <cellStyle name="Normal 2 3 2 9 4 3 2 2" xfId="31419" xr:uid="{00000000-0005-0000-0000-0000AF500000}"/>
    <cellStyle name="Normal 2 3 2 9 4 3 3" xfId="23273" xr:uid="{00000000-0005-0000-0000-0000B0500000}"/>
    <cellStyle name="Normal 2 3 2 9 4 4" xfId="9824" xr:uid="{00000000-0005-0000-0000-0000B1500000}"/>
    <cellStyle name="Normal 2 3 2 9 4 4 2" xfId="26120" xr:uid="{00000000-0005-0000-0000-0000B2500000}"/>
    <cellStyle name="Normal 2 3 2 9 4 5" xfId="17974" xr:uid="{00000000-0005-0000-0000-0000B3500000}"/>
    <cellStyle name="Normal 2 3 2 9 5" xfId="3077" xr:uid="{00000000-0005-0000-0000-0000B4500000}"/>
    <cellStyle name="Normal 2 3 2 9 5 2" xfId="11223" xr:uid="{00000000-0005-0000-0000-0000B5500000}"/>
    <cellStyle name="Normal 2 3 2 9 5 2 2" xfId="27519" xr:uid="{00000000-0005-0000-0000-0000B6500000}"/>
    <cellStyle name="Normal 2 3 2 9 5 3" xfId="19373" xr:uid="{00000000-0005-0000-0000-0000B7500000}"/>
    <cellStyle name="Normal 2 3 2 9 6" xfId="5567" xr:uid="{00000000-0005-0000-0000-0000B8500000}"/>
    <cellStyle name="Normal 2 3 2 9 6 2" xfId="13713" xr:uid="{00000000-0005-0000-0000-0000B9500000}"/>
    <cellStyle name="Normal 2 3 2 9 6 2 2" xfId="30009" xr:uid="{00000000-0005-0000-0000-0000BA500000}"/>
    <cellStyle name="Normal 2 3 2 9 6 3" xfId="21863" xr:uid="{00000000-0005-0000-0000-0000BB500000}"/>
    <cellStyle name="Normal 2 3 2 9 7" xfId="8414" xr:uid="{00000000-0005-0000-0000-0000BC500000}"/>
    <cellStyle name="Normal 2 3 2 9 7 2" xfId="24710" xr:uid="{00000000-0005-0000-0000-0000BD500000}"/>
    <cellStyle name="Normal 2 3 2 9 8" xfId="16564" xr:uid="{00000000-0005-0000-0000-0000BE500000}"/>
    <cellStyle name="Normal 2 3 3" xfId="21" xr:uid="{00000000-0005-0000-0000-0000BF500000}"/>
    <cellStyle name="Normal 2 3 3 10" xfId="2861" xr:uid="{00000000-0005-0000-0000-0000C0500000}"/>
    <cellStyle name="Normal 2 3 3 10 2" xfId="11007" xr:uid="{00000000-0005-0000-0000-0000C1500000}"/>
    <cellStyle name="Normal 2 3 3 10 2 2" xfId="27303" xr:uid="{00000000-0005-0000-0000-0000C2500000}"/>
    <cellStyle name="Normal 2 3 3 10 3" xfId="19157" xr:uid="{00000000-0005-0000-0000-0000C3500000}"/>
    <cellStyle name="Normal 2 3 3 11" xfId="5321" xr:uid="{00000000-0005-0000-0000-0000C4500000}"/>
    <cellStyle name="Normal 2 3 3 11 2" xfId="13467" xr:uid="{00000000-0005-0000-0000-0000C5500000}"/>
    <cellStyle name="Normal 2 3 3 11 2 2" xfId="29763" xr:uid="{00000000-0005-0000-0000-0000C6500000}"/>
    <cellStyle name="Normal 2 3 3 11 3" xfId="21617" xr:uid="{00000000-0005-0000-0000-0000C7500000}"/>
    <cellStyle name="Normal 2 3 3 12" xfId="8168" xr:uid="{00000000-0005-0000-0000-0000C8500000}"/>
    <cellStyle name="Normal 2 3 3 12 2" xfId="24464" xr:uid="{00000000-0005-0000-0000-0000C9500000}"/>
    <cellStyle name="Normal 2 3 3 13" xfId="16318" xr:uid="{00000000-0005-0000-0000-0000CA500000}"/>
    <cellStyle name="Normal 2 3 3 2" xfId="43" xr:uid="{00000000-0005-0000-0000-0000CB500000}"/>
    <cellStyle name="Normal 2 3 3 2 10" xfId="5343" xr:uid="{00000000-0005-0000-0000-0000CC500000}"/>
    <cellStyle name="Normal 2 3 3 2 10 2" xfId="13489" xr:uid="{00000000-0005-0000-0000-0000CD500000}"/>
    <cellStyle name="Normal 2 3 3 2 10 2 2" xfId="29785" xr:uid="{00000000-0005-0000-0000-0000CE500000}"/>
    <cellStyle name="Normal 2 3 3 2 10 3" xfId="21639" xr:uid="{00000000-0005-0000-0000-0000CF500000}"/>
    <cellStyle name="Normal 2 3 3 2 11" xfId="8190" xr:uid="{00000000-0005-0000-0000-0000D0500000}"/>
    <cellStyle name="Normal 2 3 3 2 11 2" xfId="24486" xr:uid="{00000000-0005-0000-0000-0000D1500000}"/>
    <cellStyle name="Normal 2 3 3 2 12" xfId="16340" xr:uid="{00000000-0005-0000-0000-0000D2500000}"/>
    <cellStyle name="Normal 2 3 3 2 2" xfId="87" xr:uid="{00000000-0005-0000-0000-0000D3500000}"/>
    <cellStyle name="Normal 2 3 3 2 2 10" xfId="8234" xr:uid="{00000000-0005-0000-0000-0000D4500000}"/>
    <cellStyle name="Normal 2 3 3 2 2 10 2" xfId="24530" xr:uid="{00000000-0005-0000-0000-0000D5500000}"/>
    <cellStyle name="Normal 2 3 3 2 2 11" xfId="16384" xr:uid="{00000000-0005-0000-0000-0000D6500000}"/>
    <cellStyle name="Normal 2 3 3 2 2 2" xfId="177" xr:uid="{00000000-0005-0000-0000-0000D7500000}"/>
    <cellStyle name="Normal 2 3 3 2 2 2 2" xfId="521" xr:uid="{00000000-0005-0000-0000-0000D8500000}"/>
    <cellStyle name="Normal 2 3 3 2 2 2 2 2" xfId="1227" xr:uid="{00000000-0005-0000-0000-0000D9500000}"/>
    <cellStyle name="Normal 2 3 3 2 2 2 2 2 2" xfId="2637" xr:uid="{00000000-0005-0000-0000-0000DA500000}"/>
    <cellStyle name="Normal 2 3 3 2 2 2 2 2 2 2" xfId="5112" xr:uid="{00000000-0005-0000-0000-0000DB500000}"/>
    <cellStyle name="Normal 2 3 3 2 2 2 2 2 2 2 2" xfId="13258" xr:uid="{00000000-0005-0000-0000-0000DC500000}"/>
    <cellStyle name="Normal 2 3 3 2 2 2 2 2 2 2 2 2" xfId="29554" xr:uid="{00000000-0005-0000-0000-0000DD500000}"/>
    <cellStyle name="Normal 2 3 3 2 2 2 2 2 2 2 3" xfId="21408" xr:uid="{00000000-0005-0000-0000-0000DE500000}"/>
    <cellStyle name="Normal 2 3 3 2 2 2 2 2 2 3" xfId="7936" xr:uid="{00000000-0005-0000-0000-0000DF500000}"/>
    <cellStyle name="Normal 2 3 3 2 2 2 2 2 2 3 2" xfId="16082" xr:uid="{00000000-0005-0000-0000-0000E0500000}"/>
    <cellStyle name="Normal 2 3 3 2 2 2 2 2 2 3 2 2" xfId="32378" xr:uid="{00000000-0005-0000-0000-0000E1500000}"/>
    <cellStyle name="Normal 2 3 3 2 2 2 2 2 2 3 3" xfId="24232" xr:uid="{00000000-0005-0000-0000-0000E2500000}"/>
    <cellStyle name="Normal 2 3 3 2 2 2 2 2 2 4" xfId="10783" xr:uid="{00000000-0005-0000-0000-0000E3500000}"/>
    <cellStyle name="Normal 2 3 3 2 2 2 2 2 2 4 2" xfId="27079" xr:uid="{00000000-0005-0000-0000-0000E4500000}"/>
    <cellStyle name="Normal 2 3 3 2 2 2 2 2 2 5" xfId="18933" xr:uid="{00000000-0005-0000-0000-0000E5500000}"/>
    <cellStyle name="Normal 2 3 3 2 2 2 2 2 3" xfId="3894" xr:uid="{00000000-0005-0000-0000-0000E6500000}"/>
    <cellStyle name="Normal 2 3 3 2 2 2 2 2 3 2" xfId="12040" xr:uid="{00000000-0005-0000-0000-0000E7500000}"/>
    <cellStyle name="Normal 2 3 3 2 2 2 2 2 3 2 2" xfId="28336" xr:uid="{00000000-0005-0000-0000-0000E8500000}"/>
    <cellStyle name="Normal 2 3 3 2 2 2 2 2 3 3" xfId="20190" xr:uid="{00000000-0005-0000-0000-0000E9500000}"/>
    <cellStyle name="Normal 2 3 3 2 2 2 2 2 4" xfId="6526" xr:uid="{00000000-0005-0000-0000-0000EA500000}"/>
    <cellStyle name="Normal 2 3 3 2 2 2 2 2 4 2" xfId="14672" xr:uid="{00000000-0005-0000-0000-0000EB500000}"/>
    <cellStyle name="Normal 2 3 3 2 2 2 2 2 4 2 2" xfId="30968" xr:uid="{00000000-0005-0000-0000-0000EC500000}"/>
    <cellStyle name="Normal 2 3 3 2 2 2 2 2 4 3" xfId="22822" xr:uid="{00000000-0005-0000-0000-0000ED500000}"/>
    <cellStyle name="Normal 2 3 3 2 2 2 2 2 5" xfId="9373" xr:uid="{00000000-0005-0000-0000-0000EE500000}"/>
    <cellStyle name="Normal 2 3 3 2 2 2 2 2 5 2" xfId="25669" xr:uid="{00000000-0005-0000-0000-0000EF500000}"/>
    <cellStyle name="Normal 2 3 3 2 2 2 2 2 6" xfId="17523" xr:uid="{00000000-0005-0000-0000-0000F0500000}"/>
    <cellStyle name="Normal 2 3 3 2 2 2 2 3" xfId="1932" xr:uid="{00000000-0005-0000-0000-0000F1500000}"/>
    <cellStyle name="Normal 2 3 3 2 2 2 2 3 2" xfId="4503" xr:uid="{00000000-0005-0000-0000-0000F2500000}"/>
    <cellStyle name="Normal 2 3 3 2 2 2 2 3 2 2" xfId="12649" xr:uid="{00000000-0005-0000-0000-0000F3500000}"/>
    <cellStyle name="Normal 2 3 3 2 2 2 2 3 2 2 2" xfId="28945" xr:uid="{00000000-0005-0000-0000-0000F4500000}"/>
    <cellStyle name="Normal 2 3 3 2 2 2 2 3 2 3" xfId="20799" xr:uid="{00000000-0005-0000-0000-0000F5500000}"/>
    <cellStyle name="Normal 2 3 3 2 2 2 2 3 3" xfId="7231" xr:uid="{00000000-0005-0000-0000-0000F6500000}"/>
    <cellStyle name="Normal 2 3 3 2 2 2 2 3 3 2" xfId="15377" xr:uid="{00000000-0005-0000-0000-0000F7500000}"/>
    <cellStyle name="Normal 2 3 3 2 2 2 2 3 3 2 2" xfId="31673" xr:uid="{00000000-0005-0000-0000-0000F8500000}"/>
    <cellStyle name="Normal 2 3 3 2 2 2 2 3 3 3" xfId="23527" xr:uid="{00000000-0005-0000-0000-0000F9500000}"/>
    <cellStyle name="Normal 2 3 3 2 2 2 2 3 4" xfId="10078" xr:uid="{00000000-0005-0000-0000-0000FA500000}"/>
    <cellStyle name="Normal 2 3 3 2 2 2 2 3 4 2" xfId="26374" xr:uid="{00000000-0005-0000-0000-0000FB500000}"/>
    <cellStyle name="Normal 2 3 3 2 2 2 2 3 5" xfId="18228" xr:uid="{00000000-0005-0000-0000-0000FC500000}"/>
    <cellStyle name="Normal 2 3 3 2 2 2 2 4" xfId="3285" xr:uid="{00000000-0005-0000-0000-0000FD500000}"/>
    <cellStyle name="Normal 2 3 3 2 2 2 2 4 2" xfId="11431" xr:uid="{00000000-0005-0000-0000-0000FE500000}"/>
    <cellStyle name="Normal 2 3 3 2 2 2 2 4 2 2" xfId="27727" xr:uid="{00000000-0005-0000-0000-0000FF500000}"/>
    <cellStyle name="Normal 2 3 3 2 2 2 2 4 3" xfId="19581" xr:uid="{00000000-0005-0000-0000-000000510000}"/>
    <cellStyle name="Normal 2 3 3 2 2 2 2 5" xfId="5821" xr:uid="{00000000-0005-0000-0000-000001510000}"/>
    <cellStyle name="Normal 2 3 3 2 2 2 2 5 2" xfId="13967" xr:uid="{00000000-0005-0000-0000-000002510000}"/>
    <cellStyle name="Normal 2 3 3 2 2 2 2 5 2 2" xfId="30263" xr:uid="{00000000-0005-0000-0000-000003510000}"/>
    <cellStyle name="Normal 2 3 3 2 2 2 2 5 3" xfId="22117" xr:uid="{00000000-0005-0000-0000-000004510000}"/>
    <cellStyle name="Normal 2 3 3 2 2 2 2 6" xfId="8668" xr:uid="{00000000-0005-0000-0000-000005510000}"/>
    <cellStyle name="Normal 2 3 3 2 2 2 2 6 2" xfId="24964" xr:uid="{00000000-0005-0000-0000-000006510000}"/>
    <cellStyle name="Normal 2 3 3 2 2 2 2 7" xfId="16818" xr:uid="{00000000-0005-0000-0000-000007510000}"/>
    <cellStyle name="Normal 2 3 3 2 2 2 3" xfId="883" xr:uid="{00000000-0005-0000-0000-000008510000}"/>
    <cellStyle name="Normal 2 3 3 2 2 2 3 2" xfId="2293" xr:uid="{00000000-0005-0000-0000-000009510000}"/>
    <cellStyle name="Normal 2 3 3 2 2 2 3 2 2" xfId="4816" xr:uid="{00000000-0005-0000-0000-00000A510000}"/>
    <cellStyle name="Normal 2 3 3 2 2 2 3 2 2 2" xfId="12962" xr:uid="{00000000-0005-0000-0000-00000B510000}"/>
    <cellStyle name="Normal 2 3 3 2 2 2 3 2 2 2 2" xfId="29258" xr:uid="{00000000-0005-0000-0000-00000C510000}"/>
    <cellStyle name="Normal 2 3 3 2 2 2 3 2 2 3" xfId="21112" xr:uid="{00000000-0005-0000-0000-00000D510000}"/>
    <cellStyle name="Normal 2 3 3 2 2 2 3 2 3" xfId="7592" xr:uid="{00000000-0005-0000-0000-00000E510000}"/>
    <cellStyle name="Normal 2 3 3 2 2 2 3 2 3 2" xfId="15738" xr:uid="{00000000-0005-0000-0000-00000F510000}"/>
    <cellStyle name="Normal 2 3 3 2 2 2 3 2 3 2 2" xfId="32034" xr:uid="{00000000-0005-0000-0000-000010510000}"/>
    <cellStyle name="Normal 2 3 3 2 2 2 3 2 3 3" xfId="23888" xr:uid="{00000000-0005-0000-0000-000011510000}"/>
    <cellStyle name="Normal 2 3 3 2 2 2 3 2 4" xfId="10439" xr:uid="{00000000-0005-0000-0000-000012510000}"/>
    <cellStyle name="Normal 2 3 3 2 2 2 3 2 4 2" xfId="26735" xr:uid="{00000000-0005-0000-0000-000013510000}"/>
    <cellStyle name="Normal 2 3 3 2 2 2 3 2 5" xfId="18589" xr:uid="{00000000-0005-0000-0000-000014510000}"/>
    <cellStyle name="Normal 2 3 3 2 2 2 3 3" xfId="3598" xr:uid="{00000000-0005-0000-0000-000015510000}"/>
    <cellStyle name="Normal 2 3 3 2 2 2 3 3 2" xfId="11744" xr:uid="{00000000-0005-0000-0000-000016510000}"/>
    <cellStyle name="Normal 2 3 3 2 2 2 3 3 2 2" xfId="28040" xr:uid="{00000000-0005-0000-0000-000017510000}"/>
    <cellStyle name="Normal 2 3 3 2 2 2 3 3 3" xfId="19894" xr:uid="{00000000-0005-0000-0000-000018510000}"/>
    <cellStyle name="Normal 2 3 3 2 2 2 3 4" xfId="6182" xr:uid="{00000000-0005-0000-0000-000019510000}"/>
    <cellStyle name="Normal 2 3 3 2 2 2 3 4 2" xfId="14328" xr:uid="{00000000-0005-0000-0000-00001A510000}"/>
    <cellStyle name="Normal 2 3 3 2 2 2 3 4 2 2" xfId="30624" xr:uid="{00000000-0005-0000-0000-00001B510000}"/>
    <cellStyle name="Normal 2 3 3 2 2 2 3 4 3" xfId="22478" xr:uid="{00000000-0005-0000-0000-00001C510000}"/>
    <cellStyle name="Normal 2 3 3 2 2 2 3 5" xfId="9029" xr:uid="{00000000-0005-0000-0000-00001D510000}"/>
    <cellStyle name="Normal 2 3 3 2 2 2 3 5 2" xfId="25325" xr:uid="{00000000-0005-0000-0000-00001E510000}"/>
    <cellStyle name="Normal 2 3 3 2 2 2 3 6" xfId="17179" xr:uid="{00000000-0005-0000-0000-00001F510000}"/>
    <cellStyle name="Normal 2 3 3 2 2 2 4" xfId="1588" xr:uid="{00000000-0005-0000-0000-000020510000}"/>
    <cellStyle name="Normal 2 3 3 2 2 2 4 2" xfId="4207" xr:uid="{00000000-0005-0000-0000-000021510000}"/>
    <cellStyle name="Normal 2 3 3 2 2 2 4 2 2" xfId="12353" xr:uid="{00000000-0005-0000-0000-000022510000}"/>
    <cellStyle name="Normal 2 3 3 2 2 2 4 2 2 2" xfId="28649" xr:uid="{00000000-0005-0000-0000-000023510000}"/>
    <cellStyle name="Normal 2 3 3 2 2 2 4 2 3" xfId="20503" xr:uid="{00000000-0005-0000-0000-000024510000}"/>
    <cellStyle name="Normal 2 3 3 2 2 2 4 3" xfId="6887" xr:uid="{00000000-0005-0000-0000-000025510000}"/>
    <cellStyle name="Normal 2 3 3 2 2 2 4 3 2" xfId="15033" xr:uid="{00000000-0005-0000-0000-000026510000}"/>
    <cellStyle name="Normal 2 3 3 2 2 2 4 3 2 2" xfId="31329" xr:uid="{00000000-0005-0000-0000-000027510000}"/>
    <cellStyle name="Normal 2 3 3 2 2 2 4 3 3" xfId="23183" xr:uid="{00000000-0005-0000-0000-000028510000}"/>
    <cellStyle name="Normal 2 3 3 2 2 2 4 4" xfId="9734" xr:uid="{00000000-0005-0000-0000-000029510000}"/>
    <cellStyle name="Normal 2 3 3 2 2 2 4 4 2" xfId="26030" xr:uid="{00000000-0005-0000-0000-00002A510000}"/>
    <cellStyle name="Normal 2 3 3 2 2 2 4 5" xfId="17884" xr:uid="{00000000-0005-0000-0000-00002B510000}"/>
    <cellStyle name="Normal 2 3 3 2 2 2 5" xfId="2989" xr:uid="{00000000-0005-0000-0000-00002C510000}"/>
    <cellStyle name="Normal 2 3 3 2 2 2 5 2" xfId="11135" xr:uid="{00000000-0005-0000-0000-00002D510000}"/>
    <cellStyle name="Normal 2 3 3 2 2 2 5 2 2" xfId="27431" xr:uid="{00000000-0005-0000-0000-00002E510000}"/>
    <cellStyle name="Normal 2 3 3 2 2 2 5 3" xfId="19285" xr:uid="{00000000-0005-0000-0000-00002F510000}"/>
    <cellStyle name="Normal 2 3 3 2 2 2 6" xfId="5477" xr:uid="{00000000-0005-0000-0000-000030510000}"/>
    <cellStyle name="Normal 2 3 3 2 2 2 6 2" xfId="13623" xr:uid="{00000000-0005-0000-0000-000031510000}"/>
    <cellStyle name="Normal 2 3 3 2 2 2 6 2 2" xfId="29919" xr:uid="{00000000-0005-0000-0000-000032510000}"/>
    <cellStyle name="Normal 2 3 3 2 2 2 6 3" xfId="21773" xr:uid="{00000000-0005-0000-0000-000033510000}"/>
    <cellStyle name="Normal 2 3 3 2 2 2 7" xfId="8324" xr:uid="{00000000-0005-0000-0000-000034510000}"/>
    <cellStyle name="Normal 2 3 3 2 2 2 7 2" xfId="24620" xr:uid="{00000000-0005-0000-0000-000035510000}"/>
    <cellStyle name="Normal 2 3 3 2 2 2 8" xfId="16474" xr:uid="{00000000-0005-0000-0000-000036510000}"/>
    <cellStyle name="Normal 2 3 3 2 2 3" xfId="252" xr:uid="{00000000-0005-0000-0000-000037510000}"/>
    <cellStyle name="Normal 2 3 3 2 2 3 2" xfId="596" xr:uid="{00000000-0005-0000-0000-000038510000}"/>
    <cellStyle name="Normal 2 3 3 2 2 3 2 2" xfId="1302" xr:uid="{00000000-0005-0000-0000-000039510000}"/>
    <cellStyle name="Normal 2 3 3 2 2 3 2 2 2" xfId="2712" xr:uid="{00000000-0005-0000-0000-00003A510000}"/>
    <cellStyle name="Normal 2 3 3 2 2 3 2 2 2 2" xfId="5186" xr:uid="{00000000-0005-0000-0000-00003B510000}"/>
    <cellStyle name="Normal 2 3 3 2 2 3 2 2 2 2 2" xfId="13332" xr:uid="{00000000-0005-0000-0000-00003C510000}"/>
    <cellStyle name="Normal 2 3 3 2 2 3 2 2 2 2 2 2" xfId="29628" xr:uid="{00000000-0005-0000-0000-00003D510000}"/>
    <cellStyle name="Normal 2 3 3 2 2 3 2 2 2 2 3" xfId="21482" xr:uid="{00000000-0005-0000-0000-00003E510000}"/>
    <cellStyle name="Normal 2 3 3 2 2 3 2 2 2 3" xfId="8011" xr:uid="{00000000-0005-0000-0000-00003F510000}"/>
    <cellStyle name="Normal 2 3 3 2 2 3 2 2 2 3 2" xfId="16157" xr:uid="{00000000-0005-0000-0000-000040510000}"/>
    <cellStyle name="Normal 2 3 3 2 2 3 2 2 2 3 2 2" xfId="32453" xr:uid="{00000000-0005-0000-0000-000041510000}"/>
    <cellStyle name="Normal 2 3 3 2 2 3 2 2 2 3 3" xfId="24307" xr:uid="{00000000-0005-0000-0000-000042510000}"/>
    <cellStyle name="Normal 2 3 3 2 2 3 2 2 2 4" xfId="10858" xr:uid="{00000000-0005-0000-0000-000043510000}"/>
    <cellStyle name="Normal 2 3 3 2 2 3 2 2 2 4 2" xfId="27154" xr:uid="{00000000-0005-0000-0000-000044510000}"/>
    <cellStyle name="Normal 2 3 3 2 2 3 2 2 2 5" xfId="19008" xr:uid="{00000000-0005-0000-0000-000045510000}"/>
    <cellStyle name="Normal 2 3 3 2 2 3 2 2 3" xfId="3968" xr:uid="{00000000-0005-0000-0000-000046510000}"/>
    <cellStyle name="Normal 2 3 3 2 2 3 2 2 3 2" xfId="12114" xr:uid="{00000000-0005-0000-0000-000047510000}"/>
    <cellStyle name="Normal 2 3 3 2 2 3 2 2 3 2 2" xfId="28410" xr:uid="{00000000-0005-0000-0000-000048510000}"/>
    <cellStyle name="Normal 2 3 3 2 2 3 2 2 3 3" xfId="20264" xr:uid="{00000000-0005-0000-0000-000049510000}"/>
    <cellStyle name="Normal 2 3 3 2 2 3 2 2 4" xfId="6601" xr:uid="{00000000-0005-0000-0000-00004A510000}"/>
    <cellStyle name="Normal 2 3 3 2 2 3 2 2 4 2" xfId="14747" xr:uid="{00000000-0005-0000-0000-00004B510000}"/>
    <cellStyle name="Normal 2 3 3 2 2 3 2 2 4 2 2" xfId="31043" xr:uid="{00000000-0005-0000-0000-00004C510000}"/>
    <cellStyle name="Normal 2 3 3 2 2 3 2 2 4 3" xfId="22897" xr:uid="{00000000-0005-0000-0000-00004D510000}"/>
    <cellStyle name="Normal 2 3 3 2 2 3 2 2 5" xfId="9448" xr:uid="{00000000-0005-0000-0000-00004E510000}"/>
    <cellStyle name="Normal 2 3 3 2 2 3 2 2 5 2" xfId="25744" xr:uid="{00000000-0005-0000-0000-00004F510000}"/>
    <cellStyle name="Normal 2 3 3 2 2 3 2 2 6" xfId="17598" xr:uid="{00000000-0005-0000-0000-000050510000}"/>
    <cellStyle name="Normal 2 3 3 2 2 3 2 3" xfId="2007" xr:uid="{00000000-0005-0000-0000-000051510000}"/>
    <cellStyle name="Normal 2 3 3 2 2 3 2 3 2" xfId="4577" xr:uid="{00000000-0005-0000-0000-000052510000}"/>
    <cellStyle name="Normal 2 3 3 2 2 3 2 3 2 2" xfId="12723" xr:uid="{00000000-0005-0000-0000-000053510000}"/>
    <cellStyle name="Normal 2 3 3 2 2 3 2 3 2 2 2" xfId="29019" xr:uid="{00000000-0005-0000-0000-000054510000}"/>
    <cellStyle name="Normal 2 3 3 2 2 3 2 3 2 3" xfId="20873" xr:uid="{00000000-0005-0000-0000-000055510000}"/>
    <cellStyle name="Normal 2 3 3 2 2 3 2 3 3" xfId="7306" xr:uid="{00000000-0005-0000-0000-000056510000}"/>
    <cellStyle name="Normal 2 3 3 2 2 3 2 3 3 2" xfId="15452" xr:uid="{00000000-0005-0000-0000-000057510000}"/>
    <cellStyle name="Normal 2 3 3 2 2 3 2 3 3 2 2" xfId="31748" xr:uid="{00000000-0005-0000-0000-000058510000}"/>
    <cellStyle name="Normal 2 3 3 2 2 3 2 3 3 3" xfId="23602" xr:uid="{00000000-0005-0000-0000-000059510000}"/>
    <cellStyle name="Normal 2 3 3 2 2 3 2 3 4" xfId="10153" xr:uid="{00000000-0005-0000-0000-00005A510000}"/>
    <cellStyle name="Normal 2 3 3 2 2 3 2 3 4 2" xfId="26449" xr:uid="{00000000-0005-0000-0000-00005B510000}"/>
    <cellStyle name="Normal 2 3 3 2 2 3 2 3 5" xfId="18303" xr:uid="{00000000-0005-0000-0000-00005C510000}"/>
    <cellStyle name="Normal 2 3 3 2 2 3 2 4" xfId="3359" xr:uid="{00000000-0005-0000-0000-00005D510000}"/>
    <cellStyle name="Normal 2 3 3 2 2 3 2 4 2" xfId="11505" xr:uid="{00000000-0005-0000-0000-00005E510000}"/>
    <cellStyle name="Normal 2 3 3 2 2 3 2 4 2 2" xfId="27801" xr:uid="{00000000-0005-0000-0000-00005F510000}"/>
    <cellStyle name="Normal 2 3 3 2 2 3 2 4 3" xfId="19655" xr:uid="{00000000-0005-0000-0000-000060510000}"/>
    <cellStyle name="Normal 2 3 3 2 2 3 2 5" xfId="5896" xr:uid="{00000000-0005-0000-0000-000061510000}"/>
    <cellStyle name="Normal 2 3 3 2 2 3 2 5 2" xfId="14042" xr:uid="{00000000-0005-0000-0000-000062510000}"/>
    <cellStyle name="Normal 2 3 3 2 2 3 2 5 2 2" xfId="30338" xr:uid="{00000000-0005-0000-0000-000063510000}"/>
    <cellStyle name="Normal 2 3 3 2 2 3 2 5 3" xfId="22192" xr:uid="{00000000-0005-0000-0000-000064510000}"/>
    <cellStyle name="Normal 2 3 3 2 2 3 2 6" xfId="8743" xr:uid="{00000000-0005-0000-0000-000065510000}"/>
    <cellStyle name="Normal 2 3 3 2 2 3 2 6 2" xfId="25039" xr:uid="{00000000-0005-0000-0000-000066510000}"/>
    <cellStyle name="Normal 2 3 3 2 2 3 2 7" xfId="16893" xr:uid="{00000000-0005-0000-0000-000067510000}"/>
    <cellStyle name="Normal 2 3 3 2 2 3 3" xfId="958" xr:uid="{00000000-0005-0000-0000-000068510000}"/>
    <cellStyle name="Normal 2 3 3 2 2 3 3 2" xfId="2368" xr:uid="{00000000-0005-0000-0000-000069510000}"/>
    <cellStyle name="Normal 2 3 3 2 2 3 3 2 2" xfId="4890" xr:uid="{00000000-0005-0000-0000-00006A510000}"/>
    <cellStyle name="Normal 2 3 3 2 2 3 3 2 2 2" xfId="13036" xr:uid="{00000000-0005-0000-0000-00006B510000}"/>
    <cellStyle name="Normal 2 3 3 2 2 3 3 2 2 2 2" xfId="29332" xr:uid="{00000000-0005-0000-0000-00006C510000}"/>
    <cellStyle name="Normal 2 3 3 2 2 3 3 2 2 3" xfId="21186" xr:uid="{00000000-0005-0000-0000-00006D510000}"/>
    <cellStyle name="Normal 2 3 3 2 2 3 3 2 3" xfId="7667" xr:uid="{00000000-0005-0000-0000-00006E510000}"/>
    <cellStyle name="Normal 2 3 3 2 2 3 3 2 3 2" xfId="15813" xr:uid="{00000000-0005-0000-0000-00006F510000}"/>
    <cellStyle name="Normal 2 3 3 2 2 3 3 2 3 2 2" xfId="32109" xr:uid="{00000000-0005-0000-0000-000070510000}"/>
    <cellStyle name="Normal 2 3 3 2 2 3 3 2 3 3" xfId="23963" xr:uid="{00000000-0005-0000-0000-000071510000}"/>
    <cellStyle name="Normal 2 3 3 2 2 3 3 2 4" xfId="10514" xr:uid="{00000000-0005-0000-0000-000072510000}"/>
    <cellStyle name="Normal 2 3 3 2 2 3 3 2 4 2" xfId="26810" xr:uid="{00000000-0005-0000-0000-000073510000}"/>
    <cellStyle name="Normal 2 3 3 2 2 3 3 2 5" xfId="18664" xr:uid="{00000000-0005-0000-0000-000074510000}"/>
    <cellStyle name="Normal 2 3 3 2 2 3 3 3" xfId="3672" xr:uid="{00000000-0005-0000-0000-000075510000}"/>
    <cellStyle name="Normal 2 3 3 2 2 3 3 3 2" xfId="11818" xr:uid="{00000000-0005-0000-0000-000076510000}"/>
    <cellStyle name="Normal 2 3 3 2 2 3 3 3 2 2" xfId="28114" xr:uid="{00000000-0005-0000-0000-000077510000}"/>
    <cellStyle name="Normal 2 3 3 2 2 3 3 3 3" xfId="19968" xr:uid="{00000000-0005-0000-0000-000078510000}"/>
    <cellStyle name="Normal 2 3 3 2 2 3 3 4" xfId="6257" xr:uid="{00000000-0005-0000-0000-000079510000}"/>
    <cellStyle name="Normal 2 3 3 2 2 3 3 4 2" xfId="14403" xr:uid="{00000000-0005-0000-0000-00007A510000}"/>
    <cellStyle name="Normal 2 3 3 2 2 3 3 4 2 2" xfId="30699" xr:uid="{00000000-0005-0000-0000-00007B510000}"/>
    <cellStyle name="Normal 2 3 3 2 2 3 3 4 3" xfId="22553" xr:uid="{00000000-0005-0000-0000-00007C510000}"/>
    <cellStyle name="Normal 2 3 3 2 2 3 3 5" xfId="9104" xr:uid="{00000000-0005-0000-0000-00007D510000}"/>
    <cellStyle name="Normal 2 3 3 2 2 3 3 5 2" xfId="25400" xr:uid="{00000000-0005-0000-0000-00007E510000}"/>
    <cellStyle name="Normal 2 3 3 2 2 3 3 6" xfId="17254" xr:uid="{00000000-0005-0000-0000-00007F510000}"/>
    <cellStyle name="Normal 2 3 3 2 2 3 4" xfId="1663" xr:uid="{00000000-0005-0000-0000-000080510000}"/>
    <cellStyle name="Normal 2 3 3 2 2 3 4 2" xfId="4281" xr:uid="{00000000-0005-0000-0000-000081510000}"/>
    <cellStyle name="Normal 2 3 3 2 2 3 4 2 2" xfId="12427" xr:uid="{00000000-0005-0000-0000-000082510000}"/>
    <cellStyle name="Normal 2 3 3 2 2 3 4 2 2 2" xfId="28723" xr:uid="{00000000-0005-0000-0000-000083510000}"/>
    <cellStyle name="Normal 2 3 3 2 2 3 4 2 3" xfId="20577" xr:uid="{00000000-0005-0000-0000-000084510000}"/>
    <cellStyle name="Normal 2 3 3 2 2 3 4 3" xfId="6962" xr:uid="{00000000-0005-0000-0000-000085510000}"/>
    <cellStyle name="Normal 2 3 3 2 2 3 4 3 2" xfId="15108" xr:uid="{00000000-0005-0000-0000-000086510000}"/>
    <cellStyle name="Normal 2 3 3 2 2 3 4 3 2 2" xfId="31404" xr:uid="{00000000-0005-0000-0000-000087510000}"/>
    <cellStyle name="Normal 2 3 3 2 2 3 4 3 3" xfId="23258" xr:uid="{00000000-0005-0000-0000-000088510000}"/>
    <cellStyle name="Normal 2 3 3 2 2 3 4 4" xfId="9809" xr:uid="{00000000-0005-0000-0000-000089510000}"/>
    <cellStyle name="Normal 2 3 3 2 2 3 4 4 2" xfId="26105" xr:uid="{00000000-0005-0000-0000-00008A510000}"/>
    <cellStyle name="Normal 2 3 3 2 2 3 4 5" xfId="17959" xr:uid="{00000000-0005-0000-0000-00008B510000}"/>
    <cellStyle name="Normal 2 3 3 2 2 3 5" xfId="3063" xr:uid="{00000000-0005-0000-0000-00008C510000}"/>
    <cellStyle name="Normal 2 3 3 2 2 3 5 2" xfId="11209" xr:uid="{00000000-0005-0000-0000-00008D510000}"/>
    <cellStyle name="Normal 2 3 3 2 2 3 5 2 2" xfId="27505" xr:uid="{00000000-0005-0000-0000-00008E510000}"/>
    <cellStyle name="Normal 2 3 3 2 2 3 5 3" xfId="19359" xr:uid="{00000000-0005-0000-0000-00008F510000}"/>
    <cellStyle name="Normal 2 3 3 2 2 3 6" xfId="5552" xr:uid="{00000000-0005-0000-0000-000090510000}"/>
    <cellStyle name="Normal 2 3 3 2 2 3 6 2" xfId="13698" xr:uid="{00000000-0005-0000-0000-000091510000}"/>
    <cellStyle name="Normal 2 3 3 2 2 3 6 2 2" xfId="29994" xr:uid="{00000000-0005-0000-0000-000092510000}"/>
    <cellStyle name="Normal 2 3 3 2 2 3 6 3" xfId="21848" xr:uid="{00000000-0005-0000-0000-000093510000}"/>
    <cellStyle name="Normal 2 3 3 2 2 3 7" xfId="8399" xr:uid="{00000000-0005-0000-0000-000094510000}"/>
    <cellStyle name="Normal 2 3 3 2 2 3 7 2" xfId="24695" xr:uid="{00000000-0005-0000-0000-000095510000}"/>
    <cellStyle name="Normal 2 3 3 2 2 3 8" xfId="16549" xr:uid="{00000000-0005-0000-0000-000096510000}"/>
    <cellStyle name="Normal 2 3 3 2 2 4" xfId="341" xr:uid="{00000000-0005-0000-0000-000097510000}"/>
    <cellStyle name="Normal 2 3 3 2 2 4 2" xfId="685" xr:uid="{00000000-0005-0000-0000-000098510000}"/>
    <cellStyle name="Normal 2 3 3 2 2 4 2 2" xfId="1391" xr:uid="{00000000-0005-0000-0000-000099510000}"/>
    <cellStyle name="Normal 2 3 3 2 2 4 2 2 2" xfId="2801" xr:uid="{00000000-0005-0000-0000-00009A510000}"/>
    <cellStyle name="Normal 2 3 3 2 2 4 2 2 2 2" xfId="5260" xr:uid="{00000000-0005-0000-0000-00009B510000}"/>
    <cellStyle name="Normal 2 3 3 2 2 4 2 2 2 2 2" xfId="13406" xr:uid="{00000000-0005-0000-0000-00009C510000}"/>
    <cellStyle name="Normal 2 3 3 2 2 4 2 2 2 2 2 2" xfId="29702" xr:uid="{00000000-0005-0000-0000-00009D510000}"/>
    <cellStyle name="Normal 2 3 3 2 2 4 2 2 2 2 3" xfId="21556" xr:uid="{00000000-0005-0000-0000-00009E510000}"/>
    <cellStyle name="Normal 2 3 3 2 2 4 2 2 2 3" xfId="8100" xr:uid="{00000000-0005-0000-0000-00009F510000}"/>
    <cellStyle name="Normal 2 3 3 2 2 4 2 2 2 3 2" xfId="16246" xr:uid="{00000000-0005-0000-0000-0000A0510000}"/>
    <cellStyle name="Normal 2 3 3 2 2 4 2 2 2 3 2 2" xfId="32542" xr:uid="{00000000-0005-0000-0000-0000A1510000}"/>
    <cellStyle name="Normal 2 3 3 2 2 4 2 2 2 3 3" xfId="24396" xr:uid="{00000000-0005-0000-0000-0000A2510000}"/>
    <cellStyle name="Normal 2 3 3 2 2 4 2 2 2 4" xfId="10947" xr:uid="{00000000-0005-0000-0000-0000A3510000}"/>
    <cellStyle name="Normal 2 3 3 2 2 4 2 2 2 4 2" xfId="27243" xr:uid="{00000000-0005-0000-0000-0000A4510000}"/>
    <cellStyle name="Normal 2 3 3 2 2 4 2 2 2 5" xfId="19097" xr:uid="{00000000-0005-0000-0000-0000A5510000}"/>
    <cellStyle name="Normal 2 3 3 2 2 4 2 2 3" xfId="4042" xr:uid="{00000000-0005-0000-0000-0000A6510000}"/>
    <cellStyle name="Normal 2 3 3 2 2 4 2 2 3 2" xfId="12188" xr:uid="{00000000-0005-0000-0000-0000A7510000}"/>
    <cellStyle name="Normal 2 3 3 2 2 4 2 2 3 2 2" xfId="28484" xr:uid="{00000000-0005-0000-0000-0000A8510000}"/>
    <cellStyle name="Normal 2 3 3 2 2 4 2 2 3 3" xfId="20338" xr:uid="{00000000-0005-0000-0000-0000A9510000}"/>
    <cellStyle name="Normal 2 3 3 2 2 4 2 2 4" xfId="6690" xr:uid="{00000000-0005-0000-0000-0000AA510000}"/>
    <cellStyle name="Normal 2 3 3 2 2 4 2 2 4 2" xfId="14836" xr:uid="{00000000-0005-0000-0000-0000AB510000}"/>
    <cellStyle name="Normal 2 3 3 2 2 4 2 2 4 2 2" xfId="31132" xr:uid="{00000000-0005-0000-0000-0000AC510000}"/>
    <cellStyle name="Normal 2 3 3 2 2 4 2 2 4 3" xfId="22986" xr:uid="{00000000-0005-0000-0000-0000AD510000}"/>
    <cellStyle name="Normal 2 3 3 2 2 4 2 2 5" xfId="9537" xr:uid="{00000000-0005-0000-0000-0000AE510000}"/>
    <cellStyle name="Normal 2 3 3 2 2 4 2 2 5 2" xfId="25833" xr:uid="{00000000-0005-0000-0000-0000AF510000}"/>
    <cellStyle name="Normal 2 3 3 2 2 4 2 2 6" xfId="17687" xr:uid="{00000000-0005-0000-0000-0000B0510000}"/>
    <cellStyle name="Normal 2 3 3 2 2 4 2 3" xfId="2096" xr:uid="{00000000-0005-0000-0000-0000B1510000}"/>
    <cellStyle name="Normal 2 3 3 2 2 4 2 3 2" xfId="4651" xr:uid="{00000000-0005-0000-0000-0000B2510000}"/>
    <cellStyle name="Normal 2 3 3 2 2 4 2 3 2 2" xfId="12797" xr:uid="{00000000-0005-0000-0000-0000B3510000}"/>
    <cellStyle name="Normal 2 3 3 2 2 4 2 3 2 2 2" xfId="29093" xr:uid="{00000000-0005-0000-0000-0000B4510000}"/>
    <cellStyle name="Normal 2 3 3 2 2 4 2 3 2 3" xfId="20947" xr:uid="{00000000-0005-0000-0000-0000B5510000}"/>
    <cellStyle name="Normal 2 3 3 2 2 4 2 3 3" xfId="7395" xr:uid="{00000000-0005-0000-0000-0000B6510000}"/>
    <cellStyle name="Normal 2 3 3 2 2 4 2 3 3 2" xfId="15541" xr:uid="{00000000-0005-0000-0000-0000B7510000}"/>
    <cellStyle name="Normal 2 3 3 2 2 4 2 3 3 2 2" xfId="31837" xr:uid="{00000000-0005-0000-0000-0000B8510000}"/>
    <cellStyle name="Normal 2 3 3 2 2 4 2 3 3 3" xfId="23691" xr:uid="{00000000-0005-0000-0000-0000B9510000}"/>
    <cellStyle name="Normal 2 3 3 2 2 4 2 3 4" xfId="10242" xr:uid="{00000000-0005-0000-0000-0000BA510000}"/>
    <cellStyle name="Normal 2 3 3 2 2 4 2 3 4 2" xfId="26538" xr:uid="{00000000-0005-0000-0000-0000BB510000}"/>
    <cellStyle name="Normal 2 3 3 2 2 4 2 3 5" xfId="18392" xr:uid="{00000000-0005-0000-0000-0000BC510000}"/>
    <cellStyle name="Normal 2 3 3 2 2 4 2 4" xfId="3433" xr:uid="{00000000-0005-0000-0000-0000BD510000}"/>
    <cellStyle name="Normal 2 3 3 2 2 4 2 4 2" xfId="11579" xr:uid="{00000000-0005-0000-0000-0000BE510000}"/>
    <cellStyle name="Normal 2 3 3 2 2 4 2 4 2 2" xfId="27875" xr:uid="{00000000-0005-0000-0000-0000BF510000}"/>
    <cellStyle name="Normal 2 3 3 2 2 4 2 4 3" xfId="19729" xr:uid="{00000000-0005-0000-0000-0000C0510000}"/>
    <cellStyle name="Normal 2 3 3 2 2 4 2 5" xfId="5985" xr:uid="{00000000-0005-0000-0000-0000C1510000}"/>
    <cellStyle name="Normal 2 3 3 2 2 4 2 5 2" xfId="14131" xr:uid="{00000000-0005-0000-0000-0000C2510000}"/>
    <cellStyle name="Normal 2 3 3 2 2 4 2 5 2 2" xfId="30427" xr:uid="{00000000-0005-0000-0000-0000C3510000}"/>
    <cellStyle name="Normal 2 3 3 2 2 4 2 5 3" xfId="22281" xr:uid="{00000000-0005-0000-0000-0000C4510000}"/>
    <cellStyle name="Normal 2 3 3 2 2 4 2 6" xfId="8832" xr:uid="{00000000-0005-0000-0000-0000C5510000}"/>
    <cellStyle name="Normal 2 3 3 2 2 4 2 6 2" xfId="25128" xr:uid="{00000000-0005-0000-0000-0000C6510000}"/>
    <cellStyle name="Normal 2 3 3 2 2 4 2 7" xfId="16982" xr:uid="{00000000-0005-0000-0000-0000C7510000}"/>
    <cellStyle name="Normal 2 3 3 2 2 4 3" xfId="1047" xr:uid="{00000000-0005-0000-0000-0000C8510000}"/>
    <cellStyle name="Normal 2 3 3 2 2 4 3 2" xfId="2457" xr:uid="{00000000-0005-0000-0000-0000C9510000}"/>
    <cellStyle name="Normal 2 3 3 2 2 4 3 2 2" xfId="4964" xr:uid="{00000000-0005-0000-0000-0000CA510000}"/>
    <cellStyle name="Normal 2 3 3 2 2 4 3 2 2 2" xfId="13110" xr:uid="{00000000-0005-0000-0000-0000CB510000}"/>
    <cellStyle name="Normal 2 3 3 2 2 4 3 2 2 2 2" xfId="29406" xr:uid="{00000000-0005-0000-0000-0000CC510000}"/>
    <cellStyle name="Normal 2 3 3 2 2 4 3 2 2 3" xfId="21260" xr:uid="{00000000-0005-0000-0000-0000CD510000}"/>
    <cellStyle name="Normal 2 3 3 2 2 4 3 2 3" xfId="7756" xr:uid="{00000000-0005-0000-0000-0000CE510000}"/>
    <cellStyle name="Normal 2 3 3 2 2 4 3 2 3 2" xfId="15902" xr:uid="{00000000-0005-0000-0000-0000CF510000}"/>
    <cellStyle name="Normal 2 3 3 2 2 4 3 2 3 2 2" xfId="32198" xr:uid="{00000000-0005-0000-0000-0000D0510000}"/>
    <cellStyle name="Normal 2 3 3 2 2 4 3 2 3 3" xfId="24052" xr:uid="{00000000-0005-0000-0000-0000D1510000}"/>
    <cellStyle name="Normal 2 3 3 2 2 4 3 2 4" xfId="10603" xr:uid="{00000000-0005-0000-0000-0000D2510000}"/>
    <cellStyle name="Normal 2 3 3 2 2 4 3 2 4 2" xfId="26899" xr:uid="{00000000-0005-0000-0000-0000D3510000}"/>
    <cellStyle name="Normal 2 3 3 2 2 4 3 2 5" xfId="18753" xr:uid="{00000000-0005-0000-0000-0000D4510000}"/>
    <cellStyle name="Normal 2 3 3 2 2 4 3 3" xfId="3746" xr:uid="{00000000-0005-0000-0000-0000D5510000}"/>
    <cellStyle name="Normal 2 3 3 2 2 4 3 3 2" xfId="11892" xr:uid="{00000000-0005-0000-0000-0000D6510000}"/>
    <cellStyle name="Normal 2 3 3 2 2 4 3 3 2 2" xfId="28188" xr:uid="{00000000-0005-0000-0000-0000D7510000}"/>
    <cellStyle name="Normal 2 3 3 2 2 4 3 3 3" xfId="20042" xr:uid="{00000000-0005-0000-0000-0000D8510000}"/>
    <cellStyle name="Normal 2 3 3 2 2 4 3 4" xfId="6346" xr:uid="{00000000-0005-0000-0000-0000D9510000}"/>
    <cellStyle name="Normal 2 3 3 2 2 4 3 4 2" xfId="14492" xr:uid="{00000000-0005-0000-0000-0000DA510000}"/>
    <cellStyle name="Normal 2 3 3 2 2 4 3 4 2 2" xfId="30788" xr:uid="{00000000-0005-0000-0000-0000DB510000}"/>
    <cellStyle name="Normal 2 3 3 2 2 4 3 4 3" xfId="22642" xr:uid="{00000000-0005-0000-0000-0000DC510000}"/>
    <cellStyle name="Normal 2 3 3 2 2 4 3 5" xfId="9193" xr:uid="{00000000-0005-0000-0000-0000DD510000}"/>
    <cellStyle name="Normal 2 3 3 2 2 4 3 5 2" xfId="25489" xr:uid="{00000000-0005-0000-0000-0000DE510000}"/>
    <cellStyle name="Normal 2 3 3 2 2 4 3 6" xfId="17343" xr:uid="{00000000-0005-0000-0000-0000DF510000}"/>
    <cellStyle name="Normal 2 3 3 2 2 4 4" xfId="1752" xr:uid="{00000000-0005-0000-0000-0000E0510000}"/>
    <cellStyle name="Normal 2 3 3 2 2 4 4 2" xfId="4355" xr:uid="{00000000-0005-0000-0000-0000E1510000}"/>
    <cellStyle name="Normal 2 3 3 2 2 4 4 2 2" xfId="12501" xr:uid="{00000000-0005-0000-0000-0000E2510000}"/>
    <cellStyle name="Normal 2 3 3 2 2 4 4 2 2 2" xfId="28797" xr:uid="{00000000-0005-0000-0000-0000E3510000}"/>
    <cellStyle name="Normal 2 3 3 2 2 4 4 2 3" xfId="20651" xr:uid="{00000000-0005-0000-0000-0000E4510000}"/>
    <cellStyle name="Normal 2 3 3 2 2 4 4 3" xfId="7051" xr:uid="{00000000-0005-0000-0000-0000E5510000}"/>
    <cellStyle name="Normal 2 3 3 2 2 4 4 3 2" xfId="15197" xr:uid="{00000000-0005-0000-0000-0000E6510000}"/>
    <cellStyle name="Normal 2 3 3 2 2 4 4 3 2 2" xfId="31493" xr:uid="{00000000-0005-0000-0000-0000E7510000}"/>
    <cellStyle name="Normal 2 3 3 2 2 4 4 3 3" xfId="23347" xr:uid="{00000000-0005-0000-0000-0000E8510000}"/>
    <cellStyle name="Normal 2 3 3 2 2 4 4 4" xfId="9898" xr:uid="{00000000-0005-0000-0000-0000E9510000}"/>
    <cellStyle name="Normal 2 3 3 2 2 4 4 4 2" xfId="26194" xr:uid="{00000000-0005-0000-0000-0000EA510000}"/>
    <cellStyle name="Normal 2 3 3 2 2 4 4 5" xfId="18048" xr:uid="{00000000-0005-0000-0000-0000EB510000}"/>
    <cellStyle name="Normal 2 3 3 2 2 4 5" xfId="3137" xr:uid="{00000000-0005-0000-0000-0000EC510000}"/>
    <cellStyle name="Normal 2 3 3 2 2 4 5 2" xfId="11283" xr:uid="{00000000-0005-0000-0000-0000ED510000}"/>
    <cellStyle name="Normal 2 3 3 2 2 4 5 2 2" xfId="27579" xr:uid="{00000000-0005-0000-0000-0000EE510000}"/>
    <cellStyle name="Normal 2 3 3 2 2 4 5 3" xfId="19433" xr:uid="{00000000-0005-0000-0000-0000EF510000}"/>
    <cellStyle name="Normal 2 3 3 2 2 4 6" xfId="5641" xr:uid="{00000000-0005-0000-0000-0000F0510000}"/>
    <cellStyle name="Normal 2 3 3 2 2 4 6 2" xfId="13787" xr:uid="{00000000-0005-0000-0000-0000F1510000}"/>
    <cellStyle name="Normal 2 3 3 2 2 4 6 2 2" xfId="30083" xr:uid="{00000000-0005-0000-0000-0000F2510000}"/>
    <cellStyle name="Normal 2 3 3 2 2 4 6 3" xfId="21937" xr:uid="{00000000-0005-0000-0000-0000F3510000}"/>
    <cellStyle name="Normal 2 3 3 2 2 4 7" xfId="8488" xr:uid="{00000000-0005-0000-0000-0000F4510000}"/>
    <cellStyle name="Normal 2 3 3 2 2 4 7 2" xfId="24784" xr:uid="{00000000-0005-0000-0000-0000F5510000}"/>
    <cellStyle name="Normal 2 3 3 2 2 4 8" xfId="16638" xr:uid="{00000000-0005-0000-0000-0000F6510000}"/>
    <cellStyle name="Normal 2 3 3 2 2 5" xfId="431" xr:uid="{00000000-0005-0000-0000-0000F7510000}"/>
    <cellStyle name="Normal 2 3 3 2 2 5 2" xfId="1137" xr:uid="{00000000-0005-0000-0000-0000F8510000}"/>
    <cellStyle name="Normal 2 3 3 2 2 5 2 2" xfId="2547" xr:uid="{00000000-0005-0000-0000-0000F9510000}"/>
    <cellStyle name="Normal 2 3 3 2 2 5 2 2 2" xfId="5038" xr:uid="{00000000-0005-0000-0000-0000FA510000}"/>
    <cellStyle name="Normal 2 3 3 2 2 5 2 2 2 2" xfId="13184" xr:uid="{00000000-0005-0000-0000-0000FB510000}"/>
    <cellStyle name="Normal 2 3 3 2 2 5 2 2 2 2 2" xfId="29480" xr:uid="{00000000-0005-0000-0000-0000FC510000}"/>
    <cellStyle name="Normal 2 3 3 2 2 5 2 2 2 3" xfId="21334" xr:uid="{00000000-0005-0000-0000-0000FD510000}"/>
    <cellStyle name="Normal 2 3 3 2 2 5 2 2 3" xfId="7846" xr:uid="{00000000-0005-0000-0000-0000FE510000}"/>
    <cellStyle name="Normal 2 3 3 2 2 5 2 2 3 2" xfId="15992" xr:uid="{00000000-0005-0000-0000-0000FF510000}"/>
    <cellStyle name="Normal 2 3 3 2 2 5 2 2 3 2 2" xfId="32288" xr:uid="{00000000-0005-0000-0000-000000520000}"/>
    <cellStyle name="Normal 2 3 3 2 2 5 2 2 3 3" xfId="24142" xr:uid="{00000000-0005-0000-0000-000001520000}"/>
    <cellStyle name="Normal 2 3 3 2 2 5 2 2 4" xfId="10693" xr:uid="{00000000-0005-0000-0000-000002520000}"/>
    <cellStyle name="Normal 2 3 3 2 2 5 2 2 4 2" xfId="26989" xr:uid="{00000000-0005-0000-0000-000003520000}"/>
    <cellStyle name="Normal 2 3 3 2 2 5 2 2 5" xfId="18843" xr:uid="{00000000-0005-0000-0000-000004520000}"/>
    <cellStyle name="Normal 2 3 3 2 2 5 2 3" xfId="3820" xr:uid="{00000000-0005-0000-0000-000005520000}"/>
    <cellStyle name="Normal 2 3 3 2 2 5 2 3 2" xfId="11966" xr:uid="{00000000-0005-0000-0000-000006520000}"/>
    <cellStyle name="Normal 2 3 3 2 2 5 2 3 2 2" xfId="28262" xr:uid="{00000000-0005-0000-0000-000007520000}"/>
    <cellStyle name="Normal 2 3 3 2 2 5 2 3 3" xfId="20116" xr:uid="{00000000-0005-0000-0000-000008520000}"/>
    <cellStyle name="Normal 2 3 3 2 2 5 2 4" xfId="6436" xr:uid="{00000000-0005-0000-0000-000009520000}"/>
    <cellStyle name="Normal 2 3 3 2 2 5 2 4 2" xfId="14582" xr:uid="{00000000-0005-0000-0000-00000A520000}"/>
    <cellStyle name="Normal 2 3 3 2 2 5 2 4 2 2" xfId="30878" xr:uid="{00000000-0005-0000-0000-00000B520000}"/>
    <cellStyle name="Normal 2 3 3 2 2 5 2 4 3" xfId="22732" xr:uid="{00000000-0005-0000-0000-00000C520000}"/>
    <cellStyle name="Normal 2 3 3 2 2 5 2 5" xfId="9283" xr:uid="{00000000-0005-0000-0000-00000D520000}"/>
    <cellStyle name="Normal 2 3 3 2 2 5 2 5 2" xfId="25579" xr:uid="{00000000-0005-0000-0000-00000E520000}"/>
    <cellStyle name="Normal 2 3 3 2 2 5 2 6" xfId="17433" xr:uid="{00000000-0005-0000-0000-00000F520000}"/>
    <cellStyle name="Normal 2 3 3 2 2 5 3" xfId="1842" xr:uid="{00000000-0005-0000-0000-000010520000}"/>
    <cellStyle name="Normal 2 3 3 2 2 5 3 2" xfId="4429" xr:uid="{00000000-0005-0000-0000-000011520000}"/>
    <cellStyle name="Normal 2 3 3 2 2 5 3 2 2" xfId="12575" xr:uid="{00000000-0005-0000-0000-000012520000}"/>
    <cellStyle name="Normal 2 3 3 2 2 5 3 2 2 2" xfId="28871" xr:uid="{00000000-0005-0000-0000-000013520000}"/>
    <cellStyle name="Normal 2 3 3 2 2 5 3 2 3" xfId="20725" xr:uid="{00000000-0005-0000-0000-000014520000}"/>
    <cellStyle name="Normal 2 3 3 2 2 5 3 3" xfId="7141" xr:uid="{00000000-0005-0000-0000-000015520000}"/>
    <cellStyle name="Normal 2 3 3 2 2 5 3 3 2" xfId="15287" xr:uid="{00000000-0005-0000-0000-000016520000}"/>
    <cellStyle name="Normal 2 3 3 2 2 5 3 3 2 2" xfId="31583" xr:uid="{00000000-0005-0000-0000-000017520000}"/>
    <cellStyle name="Normal 2 3 3 2 2 5 3 3 3" xfId="23437" xr:uid="{00000000-0005-0000-0000-000018520000}"/>
    <cellStyle name="Normal 2 3 3 2 2 5 3 4" xfId="9988" xr:uid="{00000000-0005-0000-0000-000019520000}"/>
    <cellStyle name="Normal 2 3 3 2 2 5 3 4 2" xfId="26284" xr:uid="{00000000-0005-0000-0000-00001A520000}"/>
    <cellStyle name="Normal 2 3 3 2 2 5 3 5" xfId="18138" xr:uid="{00000000-0005-0000-0000-00001B520000}"/>
    <cellStyle name="Normal 2 3 3 2 2 5 4" xfId="3211" xr:uid="{00000000-0005-0000-0000-00001C520000}"/>
    <cellStyle name="Normal 2 3 3 2 2 5 4 2" xfId="11357" xr:uid="{00000000-0005-0000-0000-00001D520000}"/>
    <cellStyle name="Normal 2 3 3 2 2 5 4 2 2" xfId="27653" xr:uid="{00000000-0005-0000-0000-00001E520000}"/>
    <cellStyle name="Normal 2 3 3 2 2 5 4 3" xfId="19507" xr:uid="{00000000-0005-0000-0000-00001F520000}"/>
    <cellStyle name="Normal 2 3 3 2 2 5 5" xfId="5731" xr:uid="{00000000-0005-0000-0000-000020520000}"/>
    <cellStyle name="Normal 2 3 3 2 2 5 5 2" xfId="13877" xr:uid="{00000000-0005-0000-0000-000021520000}"/>
    <cellStyle name="Normal 2 3 3 2 2 5 5 2 2" xfId="30173" xr:uid="{00000000-0005-0000-0000-000022520000}"/>
    <cellStyle name="Normal 2 3 3 2 2 5 5 3" xfId="22027" xr:uid="{00000000-0005-0000-0000-000023520000}"/>
    <cellStyle name="Normal 2 3 3 2 2 5 6" xfId="8578" xr:uid="{00000000-0005-0000-0000-000024520000}"/>
    <cellStyle name="Normal 2 3 3 2 2 5 6 2" xfId="24874" xr:uid="{00000000-0005-0000-0000-000025520000}"/>
    <cellStyle name="Normal 2 3 3 2 2 5 7" xfId="16728" xr:uid="{00000000-0005-0000-0000-000026520000}"/>
    <cellStyle name="Normal 2 3 3 2 2 6" xfId="793" xr:uid="{00000000-0005-0000-0000-000027520000}"/>
    <cellStyle name="Normal 2 3 3 2 2 6 2" xfId="2203" xr:uid="{00000000-0005-0000-0000-000028520000}"/>
    <cellStyle name="Normal 2 3 3 2 2 6 2 2" xfId="4742" xr:uid="{00000000-0005-0000-0000-000029520000}"/>
    <cellStyle name="Normal 2 3 3 2 2 6 2 2 2" xfId="12888" xr:uid="{00000000-0005-0000-0000-00002A520000}"/>
    <cellStyle name="Normal 2 3 3 2 2 6 2 2 2 2" xfId="29184" xr:uid="{00000000-0005-0000-0000-00002B520000}"/>
    <cellStyle name="Normal 2 3 3 2 2 6 2 2 3" xfId="21038" xr:uid="{00000000-0005-0000-0000-00002C520000}"/>
    <cellStyle name="Normal 2 3 3 2 2 6 2 3" xfId="7502" xr:uid="{00000000-0005-0000-0000-00002D520000}"/>
    <cellStyle name="Normal 2 3 3 2 2 6 2 3 2" xfId="15648" xr:uid="{00000000-0005-0000-0000-00002E520000}"/>
    <cellStyle name="Normal 2 3 3 2 2 6 2 3 2 2" xfId="31944" xr:uid="{00000000-0005-0000-0000-00002F520000}"/>
    <cellStyle name="Normal 2 3 3 2 2 6 2 3 3" xfId="23798" xr:uid="{00000000-0005-0000-0000-000030520000}"/>
    <cellStyle name="Normal 2 3 3 2 2 6 2 4" xfId="10349" xr:uid="{00000000-0005-0000-0000-000031520000}"/>
    <cellStyle name="Normal 2 3 3 2 2 6 2 4 2" xfId="26645" xr:uid="{00000000-0005-0000-0000-000032520000}"/>
    <cellStyle name="Normal 2 3 3 2 2 6 2 5" xfId="18499" xr:uid="{00000000-0005-0000-0000-000033520000}"/>
    <cellStyle name="Normal 2 3 3 2 2 6 3" xfId="3524" xr:uid="{00000000-0005-0000-0000-000034520000}"/>
    <cellStyle name="Normal 2 3 3 2 2 6 3 2" xfId="11670" xr:uid="{00000000-0005-0000-0000-000035520000}"/>
    <cellStyle name="Normal 2 3 3 2 2 6 3 2 2" xfId="27966" xr:uid="{00000000-0005-0000-0000-000036520000}"/>
    <cellStyle name="Normal 2 3 3 2 2 6 3 3" xfId="19820" xr:uid="{00000000-0005-0000-0000-000037520000}"/>
    <cellStyle name="Normal 2 3 3 2 2 6 4" xfId="6092" xr:uid="{00000000-0005-0000-0000-000038520000}"/>
    <cellStyle name="Normal 2 3 3 2 2 6 4 2" xfId="14238" xr:uid="{00000000-0005-0000-0000-000039520000}"/>
    <cellStyle name="Normal 2 3 3 2 2 6 4 2 2" xfId="30534" xr:uid="{00000000-0005-0000-0000-00003A520000}"/>
    <cellStyle name="Normal 2 3 3 2 2 6 4 3" xfId="22388" xr:uid="{00000000-0005-0000-0000-00003B520000}"/>
    <cellStyle name="Normal 2 3 3 2 2 6 5" xfId="8939" xr:uid="{00000000-0005-0000-0000-00003C520000}"/>
    <cellStyle name="Normal 2 3 3 2 2 6 5 2" xfId="25235" xr:uid="{00000000-0005-0000-0000-00003D520000}"/>
    <cellStyle name="Normal 2 3 3 2 2 6 6" xfId="17089" xr:uid="{00000000-0005-0000-0000-00003E520000}"/>
    <cellStyle name="Normal 2 3 3 2 2 7" xfId="1498" xr:uid="{00000000-0005-0000-0000-00003F520000}"/>
    <cellStyle name="Normal 2 3 3 2 2 7 2" xfId="4133" xr:uid="{00000000-0005-0000-0000-000040520000}"/>
    <cellStyle name="Normal 2 3 3 2 2 7 2 2" xfId="12279" xr:uid="{00000000-0005-0000-0000-000041520000}"/>
    <cellStyle name="Normal 2 3 3 2 2 7 2 2 2" xfId="28575" xr:uid="{00000000-0005-0000-0000-000042520000}"/>
    <cellStyle name="Normal 2 3 3 2 2 7 2 3" xfId="20429" xr:uid="{00000000-0005-0000-0000-000043520000}"/>
    <cellStyle name="Normal 2 3 3 2 2 7 3" xfId="6797" xr:uid="{00000000-0005-0000-0000-000044520000}"/>
    <cellStyle name="Normal 2 3 3 2 2 7 3 2" xfId="14943" xr:uid="{00000000-0005-0000-0000-000045520000}"/>
    <cellStyle name="Normal 2 3 3 2 2 7 3 2 2" xfId="31239" xr:uid="{00000000-0005-0000-0000-000046520000}"/>
    <cellStyle name="Normal 2 3 3 2 2 7 3 3" xfId="23093" xr:uid="{00000000-0005-0000-0000-000047520000}"/>
    <cellStyle name="Normal 2 3 3 2 2 7 4" xfId="9644" xr:uid="{00000000-0005-0000-0000-000048520000}"/>
    <cellStyle name="Normal 2 3 3 2 2 7 4 2" xfId="25940" xr:uid="{00000000-0005-0000-0000-000049520000}"/>
    <cellStyle name="Normal 2 3 3 2 2 7 5" xfId="17794" xr:uid="{00000000-0005-0000-0000-00004A520000}"/>
    <cellStyle name="Normal 2 3 3 2 2 8" xfId="2915" xr:uid="{00000000-0005-0000-0000-00004B520000}"/>
    <cellStyle name="Normal 2 3 3 2 2 8 2" xfId="11061" xr:uid="{00000000-0005-0000-0000-00004C520000}"/>
    <cellStyle name="Normal 2 3 3 2 2 8 2 2" xfId="27357" xr:uid="{00000000-0005-0000-0000-00004D520000}"/>
    <cellStyle name="Normal 2 3 3 2 2 8 3" xfId="19211" xr:uid="{00000000-0005-0000-0000-00004E520000}"/>
    <cellStyle name="Normal 2 3 3 2 2 9" xfId="5387" xr:uid="{00000000-0005-0000-0000-00004F520000}"/>
    <cellStyle name="Normal 2 3 3 2 2 9 2" xfId="13533" xr:uid="{00000000-0005-0000-0000-000050520000}"/>
    <cellStyle name="Normal 2 3 3 2 2 9 2 2" xfId="29829" xr:uid="{00000000-0005-0000-0000-000051520000}"/>
    <cellStyle name="Normal 2 3 3 2 2 9 3" xfId="21683" xr:uid="{00000000-0005-0000-0000-000052520000}"/>
    <cellStyle name="Normal 2 3 3 2 3" xfId="133" xr:uid="{00000000-0005-0000-0000-000053520000}"/>
    <cellStyle name="Normal 2 3 3 2 3 2" xfId="477" xr:uid="{00000000-0005-0000-0000-000054520000}"/>
    <cellStyle name="Normal 2 3 3 2 3 2 2" xfId="1183" xr:uid="{00000000-0005-0000-0000-000055520000}"/>
    <cellStyle name="Normal 2 3 3 2 3 2 2 2" xfId="2593" xr:uid="{00000000-0005-0000-0000-000056520000}"/>
    <cellStyle name="Normal 2 3 3 2 3 2 2 2 2" xfId="5076" xr:uid="{00000000-0005-0000-0000-000057520000}"/>
    <cellStyle name="Normal 2 3 3 2 3 2 2 2 2 2" xfId="13222" xr:uid="{00000000-0005-0000-0000-000058520000}"/>
    <cellStyle name="Normal 2 3 3 2 3 2 2 2 2 2 2" xfId="29518" xr:uid="{00000000-0005-0000-0000-000059520000}"/>
    <cellStyle name="Normal 2 3 3 2 3 2 2 2 2 3" xfId="21372" xr:uid="{00000000-0005-0000-0000-00005A520000}"/>
    <cellStyle name="Normal 2 3 3 2 3 2 2 2 3" xfId="7892" xr:uid="{00000000-0005-0000-0000-00005B520000}"/>
    <cellStyle name="Normal 2 3 3 2 3 2 2 2 3 2" xfId="16038" xr:uid="{00000000-0005-0000-0000-00005C520000}"/>
    <cellStyle name="Normal 2 3 3 2 3 2 2 2 3 2 2" xfId="32334" xr:uid="{00000000-0005-0000-0000-00005D520000}"/>
    <cellStyle name="Normal 2 3 3 2 3 2 2 2 3 3" xfId="24188" xr:uid="{00000000-0005-0000-0000-00005E520000}"/>
    <cellStyle name="Normal 2 3 3 2 3 2 2 2 4" xfId="10739" xr:uid="{00000000-0005-0000-0000-00005F520000}"/>
    <cellStyle name="Normal 2 3 3 2 3 2 2 2 4 2" xfId="27035" xr:uid="{00000000-0005-0000-0000-000060520000}"/>
    <cellStyle name="Normal 2 3 3 2 3 2 2 2 5" xfId="18889" xr:uid="{00000000-0005-0000-0000-000061520000}"/>
    <cellStyle name="Normal 2 3 3 2 3 2 2 3" xfId="3858" xr:uid="{00000000-0005-0000-0000-000062520000}"/>
    <cellStyle name="Normal 2 3 3 2 3 2 2 3 2" xfId="12004" xr:uid="{00000000-0005-0000-0000-000063520000}"/>
    <cellStyle name="Normal 2 3 3 2 3 2 2 3 2 2" xfId="28300" xr:uid="{00000000-0005-0000-0000-000064520000}"/>
    <cellStyle name="Normal 2 3 3 2 3 2 2 3 3" xfId="20154" xr:uid="{00000000-0005-0000-0000-000065520000}"/>
    <cellStyle name="Normal 2 3 3 2 3 2 2 4" xfId="6482" xr:uid="{00000000-0005-0000-0000-000066520000}"/>
    <cellStyle name="Normal 2 3 3 2 3 2 2 4 2" xfId="14628" xr:uid="{00000000-0005-0000-0000-000067520000}"/>
    <cellStyle name="Normal 2 3 3 2 3 2 2 4 2 2" xfId="30924" xr:uid="{00000000-0005-0000-0000-000068520000}"/>
    <cellStyle name="Normal 2 3 3 2 3 2 2 4 3" xfId="22778" xr:uid="{00000000-0005-0000-0000-000069520000}"/>
    <cellStyle name="Normal 2 3 3 2 3 2 2 5" xfId="9329" xr:uid="{00000000-0005-0000-0000-00006A520000}"/>
    <cellStyle name="Normal 2 3 3 2 3 2 2 5 2" xfId="25625" xr:uid="{00000000-0005-0000-0000-00006B520000}"/>
    <cellStyle name="Normal 2 3 3 2 3 2 2 6" xfId="17479" xr:uid="{00000000-0005-0000-0000-00006C520000}"/>
    <cellStyle name="Normal 2 3 3 2 3 2 3" xfId="1888" xr:uid="{00000000-0005-0000-0000-00006D520000}"/>
    <cellStyle name="Normal 2 3 3 2 3 2 3 2" xfId="4467" xr:uid="{00000000-0005-0000-0000-00006E520000}"/>
    <cellStyle name="Normal 2 3 3 2 3 2 3 2 2" xfId="12613" xr:uid="{00000000-0005-0000-0000-00006F520000}"/>
    <cellStyle name="Normal 2 3 3 2 3 2 3 2 2 2" xfId="28909" xr:uid="{00000000-0005-0000-0000-000070520000}"/>
    <cellStyle name="Normal 2 3 3 2 3 2 3 2 3" xfId="20763" xr:uid="{00000000-0005-0000-0000-000071520000}"/>
    <cellStyle name="Normal 2 3 3 2 3 2 3 3" xfId="7187" xr:uid="{00000000-0005-0000-0000-000072520000}"/>
    <cellStyle name="Normal 2 3 3 2 3 2 3 3 2" xfId="15333" xr:uid="{00000000-0005-0000-0000-000073520000}"/>
    <cellStyle name="Normal 2 3 3 2 3 2 3 3 2 2" xfId="31629" xr:uid="{00000000-0005-0000-0000-000074520000}"/>
    <cellStyle name="Normal 2 3 3 2 3 2 3 3 3" xfId="23483" xr:uid="{00000000-0005-0000-0000-000075520000}"/>
    <cellStyle name="Normal 2 3 3 2 3 2 3 4" xfId="10034" xr:uid="{00000000-0005-0000-0000-000076520000}"/>
    <cellStyle name="Normal 2 3 3 2 3 2 3 4 2" xfId="26330" xr:uid="{00000000-0005-0000-0000-000077520000}"/>
    <cellStyle name="Normal 2 3 3 2 3 2 3 5" xfId="18184" xr:uid="{00000000-0005-0000-0000-000078520000}"/>
    <cellStyle name="Normal 2 3 3 2 3 2 4" xfId="3249" xr:uid="{00000000-0005-0000-0000-000079520000}"/>
    <cellStyle name="Normal 2 3 3 2 3 2 4 2" xfId="11395" xr:uid="{00000000-0005-0000-0000-00007A520000}"/>
    <cellStyle name="Normal 2 3 3 2 3 2 4 2 2" xfId="27691" xr:uid="{00000000-0005-0000-0000-00007B520000}"/>
    <cellStyle name="Normal 2 3 3 2 3 2 4 3" xfId="19545" xr:uid="{00000000-0005-0000-0000-00007C520000}"/>
    <cellStyle name="Normal 2 3 3 2 3 2 5" xfId="5777" xr:uid="{00000000-0005-0000-0000-00007D520000}"/>
    <cellStyle name="Normal 2 3 3 2 3 2 5 2" xfId="13923" xr:uid="{00000000-0005-0000-0000-00007E520000}"/>
    <cellStyle name="Normal 2 3 3 2 3 2 5 2 2" xfId="30219" xr:uid="{00000000-0005-0000-0000-00007F520000}"/>
    <cellStyle name="Normal 2 3 3 2 3 2 5 3" xfId="22073" xr:uid="{00000000-0005-0000-0000-000080520000}"/>
    <cellStyle name="Normal 2 3 3 2 3 2 6" xfId="8624" xr:uid="{00000000-0005-0000-0000-000081520000}"/>
    <cellStyle name="Normal 2 3 3 2 3 2 6 2" xfId="24920" xr:uid="{00000000-0005-0000-0000-000082520000}"/>
    <cellStyle name="Normal 2 3 3 2 3 2 7" xfId="16774" xr:uid="{00000000-0005-0000-0000-000083520000}"/>
    <cellStyle name="Normal 2 3 3 2 3 3" xfId="839" xr:uid="{00000000-0005-0000-0000-000084520000}"/>
    <cellStyle name="Normal 2 3 3 2 3 3 2" xfId="2249" xr:uid="{00000000-0005-0000-0000-000085520000}"/>
    <cellStyle name="Normal 2 3 3 2 3 3 2 2" xfId="4780" xr:uid="{00000000-0005-0000-0000-000086520000}"/>
    <cellStyle name="Normal 2 3 3 2 3 3 2 2 2" xfId="12926" xr:uid="{00000000-0005-0000-0000-000087520000}"/>
    <cellStyle name="Normal 2 3 3 2 3 3 2 2 2 2" xfId="29222" xr:uid="{00000000-0005-0000-0000-000088520000}"/>
    <cellStyle name="Normal 2 3 3 2 3 3 2 2 3" xfId="21076" xr:uid="{00000000-0005-0000-0000-000089520000}"/>
    <cellStyle name="Normal 2 3 3 2 3 3 2 3" xfId="7548" xr:uid="{00000000-0005-0000-0000-00008A520000}"/>
    <cellStyle name="Normal 2 3 3 2 3 3 2 3 2" xfId="15694" xr:uid="{00000000-0005-0000-0000-00008B520000}"/>
    <cellStyle name="Normal 2 3 3 2 3 3 2 3 2 2" xfId="31990" xr:uid="{00000000-0005-0000-0000-00008C520000}"/>
    <cellStyle name="Normal 2 3 3 2 3 3 2 3 3" xfId="23844" xr:uid="{00000000-0005-0000-0000-00008D520000}"/>
    <cellStyle name="Normal 2 3 3 2 3 3 2 4" xfId="10395" xr:uid="{00000000-0005-0000-0000-00008E520000}"/>
    <cellStyle name="Normal 2 3 3 2 3 3 2 4 2" xfId="26691" xr:uid="{00000000-0005-0000-0000-00008F520000}"/>
    <cellStyle name="Normal 2 3 3 2 3 3 2 5" xfId="18545" xr:uid="{00000000-0005-0000-0000-000090520000}"/>
    <cellStyle name="Normal 2 3 3 2 3 3 3" xfId="3562" xr:uid="{00000000-0005-0000-0000-000091520000}"/>
    <cellStyle name="Normal 2 3 3 2 3 3 3 2" xfId="11708" xr:uid="{00000000-0005-0000-0000-000092520000}"/>
    <cellStyle name="Normal 2 3 3 2 3 3 3 2 2" xfId="28004" xr:uid="{00000000-0005-0000-0000-000093520000}"/>
    <cellStyle name="Normal 2 3 3 2 3 3 3 3" xfId="19858" xr:uid="{00000000-0005-0000-0000-000094520000}"/>
    <cellStyle name="Normal 2 3 3 2 3 3 4" xfId="6138" xr:uid="{00000000-0005-0000-0000-000095520000}"/>
    <cellStyle name="Normal 2 3 3 2 3 3 4 2" xfId="14284" xr:uid="{00000000-0005-0000-0000-000096520000}"/>
    <cellStyle name="Normal 2 3 3 2 3 3 4 2 2" xfId="30580" xr:uid="{00000000-0005-0000-0000-000097520000}"/>
    <cellStyle name="Normal 2 3 3 2 3 3 4 3" xfId="22434" xr:uid="{00000000-0005-0000-0000-000098520000}"/>
    <cellStyle name="Normal 2 3 3 2 3 3 5" xfId="8985" xr:uid="{00000000-0005-0000-0000-000099520000}"/>
    <cellStyle name="Normal 2 3 3 2 3 3 5 2" xfId="25281" xr:uid="{00000000-0005-0000-0000-00009A520000}"/>
    <cellStyle name="Normal 2 3 3 2 3 3 6" xfId="17135" xr:uid="{00000000-0005-0000-0000-00009B520000}"/>
    <cellStyle name="Normal 2 3 3 2 3 4" xfId="1544" xr:uid="{00000000-0005-0000-0000-00009C520000}"/>
    <cellStyle name="Normal 2 3 3 2 3 4 2" xfId="4171" xr:uid="{00000000-0005-0000-0000-00009D520000}"/>
    <cellStyle name="Normal 2 3 3 2 3 4 2 2" xfId="12317" xr:uid="{00000000-0005-0000-0000-00009E520000}"/>
    <cellStyle name="Normal 2 3 3 2 3 4 2 2 2" xfId="28613" xr:uid="{00000000-0005-0000-0000-00009F520000}"/>
    <cellStyle name="Normal 2 3 3 2 3 4 2 3" xfId="20467" xr:uid="{00000000-0005-0000-0000-0000A0520000}"/>
    <cellStyle name="Normal 2 3 3 2 3 4 3" xfId="6843" xr:uid="{00000000-0005-0000-0000-0000A1520000}"/>
    <cellStyle name="Normal 2 3 3 2 3 4 3 2" xfId="14989" xr:uid="{00000000-0005-0000-0000-0000A2520000}"/>
    <cellStyle name="Normal 2 3 3 2 3 4 3 2 2" xfId="31285" xr:uid="{00000000-0005-0000-0000-0000A3520000}"/>
    <cellStyle name="Normal 2 3 3 2 3 4 3 3" xfId="23139" xr:uid="{00000000-0005-0000-0000-0000A4520000}"/>
    <cellStyle name="Normal 2 3 3 2 3 4 4" xfId="9690" xr:uid="{00000000-0005-0000-0000-0000A5520000}"/>
    <cellStyle name="Normal 2 3 3 2 3 4 4 2" xfId="25986" xr:uid="{00000000-0005-0000-0000-0000A6520000}"/>
    <cellStyle name="Normal 2 3 3 2 3 4 5" xfId="17840" xr:uid="{00000000-0005-0000-0000-0000A7520000}"/>
    <cellStyle name="Normal 2 3 3 2 3 5" xfId="2953" xr:uid="{00000000-0005-0000-0000-0000A8520000}"/>
    <cellStyle name="Normal 2 3 3 2 3 5 2" xfId="11099" xr:uid="{00000000-0005-0000-0000-0000A9520000}"/>
    <cellStyle name="Normal 2 3 3 2 3 5 2 2" xfId="27395" xr:uid="{00000000-0005-0000-0000-0000AA520000}"/>
    <cellStyle name="Normal 2 3 3 2 3 5 3" xfId="19249" xr:uid="{00000000-0005-0000-0000-0000AB520000}"/>
    <cellStyle name="Normal 2 3 3 2 3 6" xfId="5433" xr:uid="{00000000-0005-0000-0000-0000AC520000}"/>
    <cellStyle name="Normal 2 3 3 2 3 6 2" xfId="13579" xr:uid="{00000000-0005-0000-0000-0000AD520000}"/>
    <cellStyle name="Normal 2 3 3 2 3 6 2 2" xfId="29875" xr:uid="{00000000-0005-0000-0000-0000AE520000}"/>
    <cellStyle name="Normal 2 3 3 2 3 6 3" xfId="21729" xr:uid="{00000000-0005-0000-0000-0000AF520000}"/>
    <cellStyle name="Normal 2 3 3 2 3 7" xfId="8280" xr:uid="{00000000-0005-0000-0000-0000B0520000}"/>
    <cellStyle name="Normal 2 3 3 2 3 7 2" xfId="24576" xr:uid="{00000000-0005-0000-0000-0000B1520000}"/>
    <cellStyle name="Normal 2 3 3 2 3 8" xfId="16430" xr:uid="{00000000-0005-0000-0000-0000B2520000}"/>
    <cellStyle name="Normal 2 3 3 2 4" xfId="216" xr:uid="{00000000-0005-0000-0000-0000B3520000}"/>
    <cellStyle name="Normal 2 3 3 2 4 2" xfId="560" xr:uid="{00000000-0005-0000-0000-0000B4520000}"/>
    <cellStyle name="Normal 2 3 3 2 4 2 2" xfId="1266" xr:uid="{00000000-0005-0000-0000-0000B5520000}"/>
    <cellStyle name="Normal 2 3 3 2 4 2 2 2" xfId="2676" xr:uid="{00000000-0005-0000-0000-0000B6520000}"/>
    <cellStyle name="Normal 2 3 3 2 4 2 2 2 2" xfId="5150" xr:uid="{00000000-0005-0000-0000-0000B7520000}"/>
    <cellStyle name="Normal 2 3 3 2 4 2 2 2 2 2" xfId="13296" xr:uid="{00000000-0005-0000-0000-0000B8520000}"/>
    <cellStyle name="Normal 2 3 3 2 4 2 2 2 2 2 2" xfId="29592" xr:uid="{00000000-0005-0000-0000-0000B9520000}"/>
    <cellStyle name="Normal 2 3 3 2 4 2 2 2 2 3" xfId="21446" xr:uid="{00000000-0005-0000-0000-0000BA520000}"/>
    <cellStyle name="Normal 2 3 3 2 4 2 2 2 3" xfId="7975" xr:uid="{00000000-0005-0000-0000-0000BB520000}"/>
    <cellStyle name="Normal 2 3 3 2 4 2 2 2 3 2" xfId="16121" xr:uid="{00000000-0005-0000-0000-0000BC520000}"/>
    <cellStyle name="Normal 2 3 3 2 4 2 2 2 3 2 2" xfId="32417" xr:uid="{00000000-0005-0000-0000-0000BD520000}"/>
    <cellStyle name="Normal 2 3 3 2 4 2 2 2 3 3" xfId="24271" xr:uid="{00000000-0005-0000-0000-0000BE520000}"/>
    <cellStyle name="Normal 2 3 3 2 4 2 2 2 4" xfId="10822" xr:uid="{00000000-0005-0000-0000-0000BF520000}"/>
    <cellStyle name="Normal 2 3 3 2 4 2 2 2 4 2" xfId="27118" xr:uid="{00000000-0005-0000-0000-0000C0520000}"/>
    <cellStyle name="Normal 2 3 3 2 4 2 2 2 5" xfId="18972" xr:uid="{00000000-0005-0000-0000-0000C1520000}"/>
    <cellStyle name="Normal 2 3 3 2 4 2 2 3" xfId="3932" xr:uid="{00000000-0005-0000-0000-0000C2520000}"/>
    <cellStyle name="Normal 2 3 3 2 4 2 2 3 2" xfId="12078" xr:uid="{00000000-0005-0000-0000-0000C3520000}"/>
    <cellStyle name="Normal 2 3 3 2 4 2 2 3 2 2" xfId="28374" xr:uid="{00000000-0005-0000-0000-0000C4520000}"/>
    <cellStyle name="Normal 2 3 3 2 4 2 2 3 3" xfId="20228" xr:uid="{00000000-0005-0000-0000-0000C5520000}"/>
    <cellStyle name="Normal 2 3 3 2 4 2 2 4" xfId="6565" xr:uid="{00000000-0005-0000-0000-0000C6520000}"/>
    <cellStyle name="Normal 2 3 3 2 4 2 2 4 2" xfId="14711" xr:uid="{00000000-0005-0000-0000-0000C7520000}"/>
    <cellStyle name="Normal 2 3 3 2 4 2 2 4 2 2" xfId="31007" xr:uid="{00000000-0005-0000-0000-0000C8520000}"/>
    <cellStyle name="Normal 2 3 3 2 4 2 2 4 3" xfId="22861" xr:uid="{00000000-0005-0000-0000-0000C9520000}"/>
    <cellStyle name="Normal 2 3 3 2 4 2 2 5" xfId="9412" xr:uid="{00000000-0005-0000-0000-0000CA520000}"/>
    <cellStyle name="Normal 2 3 3 2 4 2 2 5 2" xfId="25708" xr:uid="{00000000-0005-0000-0000-0000CB520000}"/>
    <cellStyle name="Normal 2 3 3 2 4 2 2 6" xfId="17562" xr:uid="{00000000-0005-0000-0000-0000CC520000}"/>
    <cellStyle name="Normal 2 3 3 2 4 2 3" xfId="1971" xr:uid="{00000000-0005-0000-0000-0000CD520000}"/>
    <cellStyle name="Normal 2 3 3 2 4 2 3 2" xfId="4541" xr:uid="{00000000-0005-0000-0000-0000CE520000}"/>
    <cellStyle name="Normal 2 3 3 2 4 2 3 2 2" xfId="12687" xr:uid="{00000000-0005-0000-0000-0000CF520000}"/>
    <cellStyle name="Normal 2 3 3 2 4 2 3 2 2 2" xfId="28983" xr:uid="{00000000-0005-0000-0000-0000D0520000}"/>
    <cellStyle name="Normal 2 3 3 2 4 2 3 2 3" xfId="20837" xr:uid="{00000000-0005-0000-0000-0000D1520000}"/>
    <cellStyle name="Normal 2 3 3 2 4 2 3 3" xfId="7270" xr:uid="{00000000-0005-0000-0000-0000D2520000}"/>
    <cellStyle name="Normal 2 3 3 2 4 2 3 3 2" xfId="15416" xr:uid="{00000000-0005-0000-0000-0000D3520000}"/>
    <cellStyle name="Normal 2 3 3 2 4 2 3 3 2 2" xfId="31712" xr:uid="{00000000-0005-0000-0000-0000D4520000}"/>
    <cellStyle name="Normal 2 3 3 2 4 2 3 3 3" xfId="23566" xr:uid="{00000000-0005-0000-0000-0000D5520000}"/>
    <cellStyle name="Normal 2 3 3 2 4 2 3 4" xfId="10117" xr:uid="{00000000-0005-0000-0000-0000D6520000}"/>
    <cellStyle name="Normal 2 3 3 2 4 2 3 4 2" xfId="26413" xr:uid="{00000000-0005-0000-0000-0000D7520000}"/>
    <cellStyle name="Normal 2 3 3 2 4 2 3 5" xfId="18267" xr:uid="{00000000-0005-0000-0000-0000D8520000}"/>
    <cellStyle name="Normal 2 3 3 2 4 2 4" xfId="3323" xr:uid="{00000000-0005-0000-0000-0000D9520000}"/>
    <cellStyle name="Normal 2 3 3 2 4 2 4 2" xfId="11469" xr:uid="{00000000-0005-0000-0000-0000DA520000}"/>
    <cellStyle name="Normal 2 3 3 2 4 2 4 2 2" xfId="27765" xr:uid="{00000000-0005-0000-0000-0000DB520000}"/>
    <cellStyle name="Normal 2 3 3 2 4 2 4 3" xfId="19619" xr:uid="{00000000-0005-0000-0000-0000DC520000}"/>
    <cellStyle name="Normal 2 3 3 2 4 2 5" xfId="5860" xr:uid="{00000000-0005-0000-0000-0000DD520000}"/>
    <cellStyle name="Normal 2 3 3 2 4 2 5 2" xfId="14006" xr:uid="{00000000-0005-0000-0000-0000DE520000}"/>
    <cellStyle name="Normal 2 3 3 2 4 2 5 2 2" xfId="30302" xr:uid="{00000000-0005-0000-0000-0000DF520000}"/>
    <cellStyle name="Normal 2 3 3 2 4 2 5 3" xfId="22156" xr:uid="{00000000-0005-0000-0000-0000E0520000}"/>
    <cellStyle name="Normal 2 3 3 2 4 2 6" xfId="8707" xr:uid="{00000000-0005-0000-0000-0000E1520000}"/>
    <cellStyle name="Normal 2 3 3 2 4 2 6 2" xfId="25003" xr:uid="{00000000-0005-0000-0000-0000E2520000}"/>
    <cellStyle name="Normal 2 3 3 2 4 2 7" xfId="16857" xr:uid="{00000000-0005-0000-0000-0000E3520000}"/>
    <cellStyle name="Normal 2 3 3 2 4 3" xfId="922" xr:uid="{00000000-0005-0000-0000-0000E4520000}"/>
    <cellStyle name="Normal 2 3 3 2 4 3 2" xfId="2332" xr:uid="{00000000-0005-0000-0000-0000E5520000}"/>
    <cellStyle name="Normal 2 3 3 2 4 3 2 2" xfId="4854" xr:uid="{00000000-0005-0000-0000-0000E6520000}"/>
    <cellStyle name="Normal 2 3 3 2 4 3 2 2 2" xfId="13000" xr:uid="{00000000-0005-0000-0000-0000E7520000}"/>
    <cellStyle name="Normal 2 3 3 2 4 3 2 2 2 2" xfId="29296" xr:uid="{00000000-0005-0000-0000-0000E8520000}"/>
    <cellStyle name="Normal 2 3 3 2 4 3 2 2 3" xfId="21150" xr:uid="{00000000-0005-0000-0000-0000E9520000}"/>
    <cellStyle name="Normal 2 3 3 2 4 3 2 3" xfId="7631" xr:uid="{00000000-0005-0000-0000-0000EA520000}"/>
    <cellStyle name="Normal 2 3 3 2 4 3 2 3 2" xfId="15777" xr:uid="{00000000-0005-0000-0000-0000EB520000}"/>
    <cellStyle name="Normal 2 3 3 2 4 3 2 3 2 2" xfId="32073" xr:uid="{00000000-0005-0000-0000-0000EC520000}"/>
    <cellStyle name="Normal 2 3 3 2 4 3 2 3 3" xfId="23927" xr:uid="{00000000-0005-0000-0000-0000ED520000}"/>
    <cellStyle name="Normal 2 3 3 2 4 3 2 4" xfId="10478" xr:uid="{00000000-0005-0000-0000-0000EE520000}"/>
    <cellStyle name="Normal 2 3 3 2 4 3 2 4 2" xfId="26774" xr:uid="{00000000-0005-0000-0000-0000EF520000}"/>
    <cellStyle name="Normal 2 3 3 2 4 3 2 5" xfId="18628" xr:uid="{00000000-0005-0000-0000-0000F0520000}"/>
    <cellStyle name="Normal 2 3 3 2 4 3 3" xfId="3636" xr:uid="{00000000-0005-0000-0000-0000F1520000}"/>
    <cellStyle name="Normal 2 3 3 2 4 3 3 2" xfId="11782" xr:uid="{00000000-0005-0000-0000-0000F2520000}"/>
    <cellStyle name="Normal 2 3 3 2 4 3 3 2 2" xfId="28078" xr:uid="{00000000-0005-0000-0000-0000F3520000}"/>
    <cellStyle name="Normal 2 3 3 2 4 3 3 3" xfId="19932" xr:uid="{00000000-0005-0000-0000-0000F4520000}"/>
    <cellStyle name="Normal 2 3 3 2 4 3 4" xfId="6221" xr:uid="{00000000-0005-0000-0000-0000F5520000}"/>
    <cellStyle name="Normal 2 3 3 2 4 3 4 2" xfId="14367" xr:uid="{00000000-0005-0000-0000-0000F6520000}"/>
    <cellStyle name="Normal 2 3 3 2 4 3 4 2 2" xfId="30663" xr:uid="{00000000-0005-0000-0000-0000F7520000}"/>
    <cellStyle name="Normal 2 3 3 2 4 3 4 3" xfId="22517" xr:uid="{00000000-0005-0000-0000-0000F8520000}"/>
    <cellStyle name="Normal 2 3 3 2 4 3 5" xfId="9068" xr:uid="{00000000-0005-0000-0000-0000F9520000}"/>
    <cellStyle name="Normal 2 3 3 2 4 3 5 2" xfId="25364" xr:uid="{00000000-0005-0000-0000-0000FA520000}"/>
    <cellStyle name="Normal 2 3 3 2 4 3 6" xfId="17218" xr:uid="{00000000-0005-0000-0000-0000FB520000}"/>
    <cellStyle name="Normal 2 3 3 2 4 4" xfId="1627" xr:uid="{00000000-0005-0000-0000-0000FC520000}"/>
    <cellStyle name="Normal 2 3 3 2 4 4 2" xfId="4245" xr:uid="{00000000-0005-0000-0000-0000FD520000}"/>
    <cellStyle name="Normal 2 3 3 2 4 4 2 2" xfId="12391" xr:uid="{00000000-0005-0000-0000-0000FE520000}"/>
    <cellStyle name="Normal 2 3 3 2 4 4 2 2 2" xfId="28687" xr:uid="{00000000-0005-0000-0000-0000FF520000}"/>
    <cellStyle name="Normal 2 3 3 2 4 4 2 3" xfId="20541" xr:uid="{00000000-0005-0000-0000-000000530000}"/>
    <cellStyle name="Normal 2 3 3 2 4 4 3" xfId="6926" xr:uid="{00000000-0005-0000-0000-000001530000}"/>
    <cellStyle name="Normal 2 3 3 2 4 4 3 2" xfId="15072" xr:uid="{00000000-0005-0000-0000-000002530000}"/>
    <cellStyle name="Normal 2 3 3 2 4 4 3 2 2" xfId="31368" xr:uid="{00000000-0005-0000-0000-000003530000}"/>
    <cellStyle name="Normal 2 3 3 2 4 4 3 3" xfId="23222" xr:uid="{00000000-0005-0000-0000-000004530000}"/>
    <cellStyle name="Normal 2 3 3 2 4 4 4" xfId="9773" xr:uid="{00000000-0005-0000-0000-000005530000}"/>
    <cellStyle name="Normal 2 3 3 2 4 4 4 2" xfId="26069" xr:uid="{00000000-0005-0000-0000-000006530000}"/>
    <cellStyle name="Normal 2 3 3 2 4 4 5" xfId="17923" xr:uid="{00000000-0005-0000-0000-000007530000}"/>
    <cellStyle name="Normal 2 3 3 2 4 5" xfId="3027" xr:uid="{00000000-0005-0000-0000-000008530000}"/>
    <cellStyle name="Normal 2 3 3 2 4 5 2" xfId="11173" xr:uid="{00000000-0005-0000-0000-000009530000}"/>
    <cellStyle name="Normal 2 3 3 2 4 5 2 2" xfId="27469" xr:uid="{00000000-0005-0000-0000-00000A530000}"/>
    <cellStyle name="Normal 2 3 3 2 4 5 3" xfId="19323" xr:uid="{00000000-0005-0000-0000-00000B530000}"/>
    <cellStyle name="Normal 2 3 3 2 4 6" xfId="5516" xr:uid="{00000000-0005-0000-0000-00000C530000}"/>
    <cellStyle name="Normal 2 3 3 2 4 6 2" xfId="13662" xr:uid="{00000000-0005-0000-0000-00000D530000}"/>
    <cellStyle name="Normal 2 3 3 2 4 6 2 2" xfId="29958" xr:uid="{00000000-0005-0000-0000-00000E530000}"/>
    <cellStyle name="Normal 2 3 3 2 4 6 3" xfId="21812" xr:uid="{00000000-0005-0000-0000-00000F530000}"/>
    <cellStyle name="Normal 2 3 3 2 4 7" xfId="8363" xr:uid="{00000000-0005-0000-0000-000010530000}"/>
    <cellStyle name="Normal 2 3 3 2 4 7 2" xfId="24659" xr:uid="{00000000-0005-0000-0000-000011530000}"/>
    <cellStyle name="Normal 2 3 3 2 4 8" xfId="16513" xr:uid="{00000000-0005-0000-0000-000012530000}"/>
    <cellStyle name="Normal 2 3 3 2 5" xfId="297" xr:uid="{00000000-0005-0000-0000-000013530000}"/>
    <cellStyle name="Normal 2 3 3 2 5 2" xfId="641" xr:uid="{00000000-0005-0000-0000-000014530000}"/>
    <cellStyle name="Normal 2 3 3 2 5 2 2" xfId="1347" xr:uid="{00000000-0005-0000-0000-000015530000}"/>
    <cellStyle name="Normal 2 3 3 2 5 2 2 2" xfId="2757" xr:uid="{00000000-0005-0000-0000-000016530000}"/>
    <cellStyle name="Normal 2 3 3 2 5 2 2 2 2" xfId="5224" xr:uid="{00000000-0005-0000-0000-000017530000}"/>
    <cellStyle name="Normal 2 3 3 2 5 2 2 2 2 2" xfId="13370" xr:uid="{00000000-0005-0000-0000-000018530000}"/>
    <cellStyle name="Normal 2 3 3 2 5 2 2 2 2 2 2" xfId="29666" xr:uid="{00000000-0005-0000-0000-000019530000}"/>
    <cellStyle name="Normal 2 3 3 2 5 2 2 2 2 3" xfId="21520" xr:uid="{00000000-0005-0000-0000-00001A530000}"/>
    <cellStyle name="Normal 2 3 3 2 5 2 2 2 3" xfId="8056" xr:uid="{00000000-0005-0000-0000-00001B530000}"/>
    <cellStyle name="Normal 2 3 3 2 5 2 2 2 3 2" xfId="16202" xr:uid="{00000000-0005-0000-0000-00001C530000}"/>
    <cellStyle name="Normal 2 3 3 2 5 2 2 2 3 2 2" xfId="32498" xr:uid="{00000000-0005-0000-0000-00001D530000}"/>
    <cellStyle name="Normal 2 3 3 2 5 2 2 2 3 3" xfId="24352" xr:uid="{00000000-0005-0000-0000-00001E530000}"/>
    <cellStyle name="Normal 2 3 3 2 5 2 2 2 4" xfId="10903" xr:uid="{00000000-0005-0000-0000-00001F530000}"/>
    <cellStyle name="Normal 2 3 3 2 5 2 2 2 4 2" xfId="27199" xr:uid="{00000000-0005-0000-0000-000020530000}"/>
    <cellStyle name="Normal 2 3 3 2 5 2 2 2 5" xfId="19053" xr:uid="{00000000-0005-0000-0000-000021530000}"/>
    <cellStyle name="Normal 2 3 3 2 5 2 2 3" xfId="4006" xr:uid="{00000000-0005-0000-0000-000022530000}"/>
    <cellStyle name="Normal 2 3 3 2 5 2 2 3 2" xfId="12152" xr:uid="{00000000-0005-0000-0000-000023530000}"/>
    <cellStyle name="Normal 2 3 3 2 5 2 2 3 2 2" xfId="28448" xr:uid="{00000000-0005-0000-0000-000024530000}"/>
    <cellStyle name="Normal 2 3 3 2 5 2 2 3 3" xfId="20302" xr:uid="{00000000-0005-0000-0000-000025530000}"/>
    <cellStyle name="Normal 2 3 3 2 5 2 2 4" xfId="6646" xr:uid="{00000000-0005-0000-0000-000026530000}"/>
    <cellStyle name="Normal 2 3 3 2 5 2 2 4 2" xfId="14792" xr:uid="{00000000-0005-0000-0000-000027530000}"/>
    <cellStyle name="Normal 2 3 3 2 5 2 2 4 2 2" xfId="31088" xr:uid="{00000000-0005-0000-0000-000028530000}"/>
    <cellStyle name="Normal 2 3 3 2 5 2 2 4 3" xfId="22942" xr:uid="{00000000-0005-0000-0000-000029530000}"/>
    <cellStyle name="Normal 2 3 3 2 5 2 2 5" xfId="9493" xr:uid="{00000000-0005-0000-0000-00002A530000}"/>
    <cellStyle name="Normal 2 3 3 2 5 2 2 5 2" xfId="25789" xr:uid="{00000000-0005-0000-0000-00002B530000}"/>
    <cellStyle name="Normal 2 3 3 2 5 2 2 6" xfId="17643" xr:uid="{00000000-0005-0000-0000-00002C530000}"/>
    <cellStyle name="Normal 2 3 3 2 5 2 3" xfId="2052" xr:uid="{00000000-0005-0000-0000-00002D530000}"/>
    <cellStyle name="Normal 2 3 3 2 5 2 3 2" xfId="4615" xr:uid="{00000000-0005-0000-0000-00002E530000}"/>
    <cellStyle name="Normal 2 3 3 2 5 2 3 2 2" xfId="12761" xr:uid="{00000000-0005-0000-0000-00002F530000}"/>
    <cellStyle name="Normal 2 3 3 2 5 2 3 2 2 2" xfId="29057" xr:uid="{00000000-0005-0000-0000-000030530000}"/>
    <cellStyle name="Normal 2 3 3 2 5 2 3 2 3" xfId="20911" xr:uid="{00000000-0005-0000-0000-000031530000}"/>
    <cellStyle name="Normal 2 3 3 2 5 2 3 3" xfId="7351" xr:uid="{00000000-0005-0000-0000-000032530000}"/>
    <cellStyle name="Normal 2 3 3 2 5 2 3 3 2" xfId="15497" xr:uid="{00000000-0005-0000-0000-000033530000}"/>
    <cellStyle name="Normal 2 3 3 2 5 2 3 3 2 2" xfId="31793" xr:uid="{00000000-0005-0000-0000-000034530000}"/>
    <cellStyle name="Normal 2 3 3 2 5 2 3 3 3" xfId="23647" xr:uid="{00000000-0005-0000-0000-000035530000}"/>
    <cellStyle name="Normal 2 3 3 2 5 2 3 4" xfId="10198" xr:uid="{00000000-0005-0000-0000-000036530000}"/>
    <cellStyle name="Normal 2 3 3 2 5 2 3 4 2" xfId="26494" xr:uid="{00000000-0005-0000-0000-000037530000}"/>
    <cellStyle name="Normal 2 3 3 2 5 2 3 5" xfId="18348" xr:uid="{00000000-0005-0000-0000-000038530000}"/>
    <cellStyle name="Normal 2 3 3 2 5 2 4" xfId="3397" xr:uid="{00000000-0005-0000-0000-000039530000}"/>
    <cellStyle name="Normal 2 3 3 2 5 2 4 2" xfId="11543" xr:uid="{00000000-0005-0000-0000-00003A530000}"/>
    <cellStyle name="Normal 2 3 3 2 5 2 4 2 2" xfId="27839" xr:uid="{00000000-0005-0000-0000-00003B530000}"/>
    <cellStyle name="Normal 2 3 3 2 5 2 4 3" xfId="19693" xr:uid="{00000000-0005-0000-0000-00003C530000}"/>
    <cellStyle name="Normal 2 3 3 2 5 2 5" xfId="5941" xr:uid="{00000000-0005-0000-0000-00003D530000}"/>
    <cellStyle name="Normal 2 3 3 2 5 2 5 2" xfId="14087" xr:uid="{00000000-0005-0000-0000-00003E530000}"/>
    <cellStyle name="Normal 2 3 3 2 5 2 5 2 2" xfId="30383" xr:uid="{00000000-0005-0000-0000-00003F530000}"/>
    <cellStyle name="Normal 2 3 3 2 5 2 5 3" xfId="22237" xr:uid="{00000000-0005-0000-0000-000040530000}"/>
    <cellStyle name="Normal 2 3 3 2 5 2 6" xfId="8788" xr:uid="{00000000-0005-0000-0000-000041530000}"/>
    <cellStyle name="Normal 2 3 3 2 5 2 6 2" xfId="25084" xr:uid="{00000000-0005-0000-0000-000042530000}"/>
    <cellStyle name="Normal 2 3 3 2 5 2 7" xfId="16938" xr:uid="{00000000-0005-0000-0000-000043530000}"/>
    <cellStyle name="Normal 2 3 3 2 5 3" xfId="1003" xr:uid="{00000000-0005-0000-0000-000044530000}"/>
    <cellStyle name="Normal 2 3 3 2 5 3 2" xfId="2413" xr:uid="{00000000-0005-0000-0000-000045530000}"/>
    <cellStyle name="Normal 2 3 3 2 5 3 2 2" xfId="4928" xr:uid="{00000000-0005-0000-0000-000046530000}"/>
    <cellStyle name="Normal 2 3 3 2 5 3 2 2 2" xfId="13074" xr:uid="{00000000-0005-0000-0000-000047530000}"/>
    <cellStyle name="Normal 2 3 3 2 5 3 2 2 2 2" xfId="29370" xr:uid="{00000000-0005-0000-0000-000048530000}"/>
    <cellStyle name="Normal 2 3 3 2 5 3 2 2 3" xfId="21224" xr:uid="{00000000-0005-0000-0000-000049530000}"/>
    <cellStyle name="Normal 2 3 3 2 5 3 2 3" xfId="7712" xr:uid="{00000000-0005-0000-0000-00004A530000}"/>
    <cellStyle name="Normal 2 3 3 2 5 3 2 3 2" xfId="15858" xr:uid="{00000000-0005-0000-0000-00004B530000}"/>
    <cellStyle name="Normal 2 3 3 2 5 3 2 3 2 2" xfId="32154" xr:uid="{00000000-0005-0000-0000-00004C530000}"/>
    <cellStyle name="Normal 2 3 3 2 5 3 2 3 3" xfId="24008" xr:uid="{00000000-0005-0000-0000-00004D530000}"/>
    <cellStyle name="Normal 2 3 3 2 5 3 2 4" xfId="10559" xr:uid="{00000000-0005-0000-0000-00004E530000}"/>
    <cellStyle name="Normal 2 3 3 2 5 3 2 4 2" xfId="26855" xr:uid="{00000000-0005-0000-0000-00004F530000}"/>
    <cellStyle name="Normal 2 3 3 2 5 3 2 5" xfId="18709" xr:uid="{00000000-0005-0000-0000-000050530000}"/>
    <cellStyle name="Normal 2 3 3 2 5 3 3" xfId="3710" xr:uid="{00000000-0005-0000-0000-000051530000}"/>
    <cellStyle name="Normal 2 3 3 2 5 3 3 2" xfId="11856" xr:uid="{00000000-0005-0000-0000-000052530000}"/>
    <cellStyle name="Normal 2 3 3 2 5 3 3 2 2" xfId="28152" xr:uid="{00000000-0005-0000-0000-000053530000}"/>
    <cellStyle name="Normal 2 3 3 2 5 3 3 3" xfId="20006" xr:uid="{00000000-0005-0000-0000-000054530000}"/>
    <cellStyle name="Normal 2 3 3 2 5 3 4" xfId="6302" xr:uid="{00000000-0005-0000-0000-000055530000}"/>
    <cellStyle name="Normal 2 3 3 2 5 3 4 2" xfId="14448" xr:uid="{00000000-0005-0000-0000-000056530000}"/>
    <cellStyle name="Normal 2 3 3 2 5 3 4 2 2" xfId="30744" xr:uid="{00000000-0005-0000-0000-000057530000}"/>
    <cellStyle name="Normal 2 3 3 2 5 3 4 3" xfId="22598" xr:uid="{00000000-0005-0000-0000-000058530000}"/>
    <cellStyle name="Normal 2 3 3 2 5 3 5" xfId="9149" xr:uid="{00000000-0005-0000-0000-000059530000}"/>
    <cellStyle name="Normal 2 3 3 2 5 3 5 2" xfId="25445" xr:uid="{00000000-0005-0000-0000-00005A530000}"/>
    <cellStyle name="Normal 2 3 3 2 5 3 6" xfId="17299" xr:uid="{00000000-0005-0000-0000-00005B530000}"/>
    <cellStyle name="Normal 2 3 3 2 5 4" xfId="1708" xr:uid="{00000000-0005-0000-0000-00005C530000}"/>
    <cellStyle name="Normal 2 3 3 2 5 4 2" xfId="4319" xr:uid="{00000000-0005-0000-0000-00005D530000}"/>
    <cellStyle name="Normal 2 3 3 2 5 4 2 2" xfId="12465" xr:uid="{00000000-0005-0000-0000-00005E530000}"/>
    <cellStyle name="Normal 2 3 3 2 5 4 2 2 2" xfId="28761" xr:uid="{00000000-0005-0000-0000-00005F530000}"/>
    <cellStyle name="Normal 2 3 3 2 5 4 2 3" xfId="20615" xr:uid="{00000000-0005-0000-0000-000060530000}"/>
    <cellStyle name="Normal 2 3 3 2 5 4 3" xfId="7007" xr:uid="{00000000-0005-0000-0000-000061530000}"/>
    <cellStyle name="Normal 2 3 3 2 5 4 3 2" xfId="15153" xr:uid="{00000000-0005-0000-0000-000062530000}"/>
    <cellStyle name="Normal 2 3 3 2 5 4 3 2 2" xfId="31449" xr:uid="{00000000-0005-0000-0000-000063530000}"/>
    <cellStyle name="Normal 2 3 3 2 5 4 3 3" xfId="23303" xr:uid="{00000000-0005-0000-0000-000064530000}"/>
    <cellStyle name="Normal 2 3 3 2 5 4 4" xfId="9854" xr:uid="{00000000-0005-0000-0000-000065530000}"/>
    <cellStyle name="Normal 2 3 3 2 5 4 4 2" xfId="26150" xr:uid="{00000000-0005-0000-0000-000066530000}"/>
    <cellStyle name="Normal 2 3 3 2 5 4 5" xfId="18004" xr:uid="{00000000-0005-0000-0000-000067530000}"/>
    <cellStyle name="Normal 2 3 3 2 5 5" xfId="3101" xr:uid="{00000000-0005-0000-0000-000068530000}"/>
    <cellStyle name="Normal 2 3 3 2 5 5 2" xfId="11247" xr:uid="{00000000-0005-0000-0000-000069530000}"/>
    <cellStyle name="Normal 2 3 3 2 5 5 2 2" xfId="27543" xr:uid="{00000000-0005-0000-0000-00006A530000}"/>
    <cellStyle name="Normal 2 3 3 2 5 5 3" xfId="19397" xr:uid="{00000000-0005-0000-0000-00006B530000}"/>
    <cellStyle name="Normal 2 3 3 2 5 6" xfId="5597" xr:uid="{00000000-0005-0000-0000-00006C530000}"/>
    <cellStyle name="Normal 2 3 3 2 5 6 2" xfId="13743" xr:uid="{00000000-0005-0000-0000-00006D530000}"/>
    <cellStyle name="Normal 2 3 3 2 5 6 2 2" xfId="30039" xr:uid="{00000000-0005-0000-0000-00006E530000}"/>
    <cellStyle name="Normal 2 3 3 2 5 6 3" xfId="21893" xr:uid="{00000000-0005-0000-0000-00006F530000}"/>
    <cellStyle name="Normal 2 3 3 2 5 7" xfId="8444" xr:uid="{00000000-0005-0000-0000-000070530000}"/>
    <cellStyle name="Normal 2 3 3 2 5 7 2" xfId="24740" xr:uid="{00000000-0005-0000-0000-000071530000}"/>
    <cellStyle name="Normal 2 3 3 2 5 8" xfId="16594" xr:uid="{00000000-0005-0000-0000-000072530000}"/>
    <cellStyle name="Normal 2 3 3 2 6" xfId="387" xr:uid="{00000000-0005-0000-0000-000073530000}"/>
    <cellStyle name="Normal 2 3 3 2 6 2" xfId="1093" xr:uid="{00000000-0005-0000-0000-000074530000}"/>
    <cellStyle name="Normal 2 3 3 2 6 2 2" xfId="2503" xr:uid="{00000000-0005-0000-0000-000075530000}"/>
    <cellStyle name="Normal 2 3 3 2 6 2 2 2" xfId="5002" xr:uid="{00000000-0005-0000-0000-000076530000}"/>
    <cellStyle name="Normal 2 3 3 2 6 2 2 2 2" xfId="13148" xr:uid="{00000000-0005-0000-0000-000077530000}"/>
    <cellStyle name="Normal 2 3 3 2 6 2 2 2 2 2" xfId="29444" xr:uid="{00000000-0005-0000-0000-000078530000}"/>
    <cellStyle name="Normal 2 3 3 2 6 2 2 2 3" xfId="21298" xr:uid="{00000000-0005-0000-0000-000079530000}"/>
    <cellStyle name="Normal 2 3 3 2 6 2 2 3" xfId="7802" xr:uid="{00000000-0005-0000-0000-00007A530000}"/>
    <cellStyle name="Normal 2 3 3 2 6 2 2 3 2" xfId="15948" xr:uid="{00000000-0005-0000-0000-00007B530000}"/>
    <cellStyle name="Normal 2 3 3 2 6 2 2 3 2 2" xfId="32244" xr:uid="{00000000-0005-0000-0000-00007C530000}"/>
    <cellStyle name="Normal 2 3 3 2 6 2 2 3 3" xfId="24098" xr:uid="{00000000-0005-0000-0000-00007D530000}"/>
    <cellStyle name="Normal 2 3 3 2 6 2 2 4" xfId="10649" xr:uid="{00000000-0005-0000-0000-00007E530000}"/>
    <cellStyle name="Normal 2 3 3 2 6 2 2 4 2" xfId="26945" xr:uid="{00000000-0005-0000-0000-00007F530000}"/>
    <cellStyle name="Normal 2 3 3 2 6 2 2 5" xfId="18799" xr:uid="{00000000-0005-0000-0000-000080530000}"/>
    <cellStyle name="Normal 2 3 3 2 6 2 3" xfId="3784" xr:uid="{00000000-0005-0000-0000-000081530000}"/>
    <cellStyle name="Normal 2 3 3 2 6 2 3 2" xfId="11930" xr:uid="{00000000-0005-0000-0000-000082530000}"/>
    <cellStyle name="Normal 2 3 3 2 6 2 3 2 2" xfId="28226" xr:uid="{00000000-0005-0000-0000-000083530000}"/>
    <cellStyle name="Normal 2 3 3 2 6 2 3 3" xfId="20080" xr:uid="{00000000-0005-0000-0000-000084530000}"/>
    <cellStyle name="Normal 2 3 3 2 6 2 4" xfId="6392" xr:uid="{00000000-0005-0000-0000-000085530000}"/>
    <cellStyle name="Normal 2 3 3 2 6 2 4 2" xfId="14538" xr:uid="{00000000-0005-0000-0000-000086530000}"/>
    <cellStyle name="Normal 2 3 3 2 6 2 4 2 2" xfId="30834" xr:uid="{00000000-0005-0000-0000-000087530000}"/>
    <cellStyle name="Normal 2 3 3 2 6 2 4 3" xfId="22688" xr:uid="{00000000-0005-0000-0000-000088530000}"/>
    <cellStyle name="Normal 2 3 3 2 6 2 5" xfId="9239" xr:uid="{00000000-0005-0000-0000-000089530000}"/>
    <cellStyle name="Normal 2 3 3 2 6 2 5 2" xfId="25535" xr:uid="{00000000-0005-0000-0000-00008A530000}"/>
    <cellStyle name="Normal 2 3 3 2 6 2 6" xfId="17389" xr:uid="{00000000-0005-0000-0000-00008B530000}"/>
    <cellStyle name="Normal 2 3 3 2 6 3" xfId="1798" xr:uid="{00000000-0005-0000-0000-00008C530000}"/>
    <cellStyle name="Normal 2 3 3 2 6 3 2" xfId="4393" xr:uid="{00000000-0005-0000-0000-00008D530000}"/>
    <cellStyle name="Normal 2 3 3 2 6 3 2 2" xfId="12539" xr:uid="{00000000-0005-0000-0000-00008E530000}"/>
    <cellStyle name="Normal 2 3 3 2 6 3 2 2 2" xfId="28835" xr:uid="{00000000-0005-0000-0000-00008F530000}"/>
    <cellStyle name="Normal 2 3 3 2 6 3 2 3" xfId="20689" xr:uid="{00000000-0005-0000-0000-000090530000}"/>
    <cellStyle name="Normal 2 3 3 2 6 3 3" xfId="7097" xr:uid="{00000000-0005-0000-0000-000091530000}"/>
    <cellStyle name="Normal 2 3 3 2 6 3 3 2" xfId="15243" xr:uid="{00000000-0005-0000-0000-000092530000}"/>
    <cellStyle name="Normal 2 3 3 2 6 3 3 2 2" xfId="31539" xr:uid="{00000000-0005-0000-0000-000093530000}"/>
    <cellStyle name="Normal 2 3 3 2 6 3 3 3" xfId="23393" xr:uid="{00000000-0005-0000-0000-000094530000}"/>
    <cellStyle name="Normal 2 3 3 2 6 3 4" xfId="9944" xr:uid="{00000000-0005-0000-0000-000095530000}"/>
    <cellStyle name="Normal 2 3 3 2 6 3 4 2" xfId="26240" xr:uid="{00000000-0005-0000-0000-000096530000}"/>
    <cellStyle name="Normal 2 3 3 2 6 3 5" xfId="18094" xr:uid="{00000000-0005-0000-0000-000097530000}"/>
    <cellStyle name="Normal 2 3 3 2 6 4" xfId="3175" xr:uid="{00000000-0005-0000-0000-000098530000}"/>
    <cellStyle name="Normal 2 3 3 2 6 4 2" xfId="11321" xr:uid="{00000000-0005-0000-0000-000099530000}"/>
    <cellStyle name="Normal 2 3 3 2 6 4 2 2" xfId="27617" xr:uid="{00000000-0005-0000-0000-00009A530000}"/>
    <cellStyle name="Normal 2 3 3 2 6 4 3" xfId="19471" xr:uid="{00000000-0005-0000-0000-00009B530000}"/>
    <cellStyle name="Normal 2 3 3 2 6 5" xfId="5687" xr:uid="{00000000-0005-0000-0000-00009C530000}"/>
    <cellStyle name="Normal 2 3 3 2 6 5 2" xfId="13833" xr:uid="{00000000-0005-0000-0000-00009D530000}"/>
    <cellStyle name="Normal 2 3 3 2 6 5 2 2" xfId="30129" xr:uid="{00000000-0005-0000-0000-00009E530000}"/>
    <cellStyle name="Normal 2 3 3 2 6 5 3" xfId="21983" xr:uid="{00000000-0005-0000-0000-00009F530000}"/>
    <cellStyle name="Normal 2 3 3 2 6 6" xfId="8534" xr:uid="{00000000-0005-0000-0000-0000A0530000}"/>
    <cellStyle name="Normal 2 3 3 2 6 6 2" xfId="24830" xr:uid="{00000000-0005-0000-0000-0000A1530000}"/>
    <cellStyle name="Normal 2 3 3 2 6 7" xfId="16684" xr:uid="{00000000-0005-0000-0000-0000A2530000}"/>
    <cellStyle name="Normal 2 3 3 2 7" xfId="749" xr:uid="{00000000-0005-0000-0000-0000A3530000}"/>
    <cellStyle name="Normal 2 3 3 2 7 2" xfId="2159" xr:uid="{00000000-0005-0000-0000-0000A4530000}"/>
    <cellStyle name="Normal 2 3 3 2 7 2 2" xfId="4706" xr:uid="{00000000-0005-0000-0000-0000A5530000}"/>
    <cellStyle name="Normal 2 3 3 2 7 2 2 2" xfId="12852" xr:uid="{00000000-0005-0000-0000-0000A6530000}"/>
    <cellStyle name="Normal 2 3 3 2 7 2 2 2 2" xfId="29148" xr:uid="{00000000-0005-0000-0000-0000A7530000}"/>
    <cellStyle name="Normal 2 3 3 2 7 2 2 3" xfId="21002" xr:uid="{00000000-0005-0000-0000-0000A8530000}"/>
    <cellStyle name="Normal 2 3 3 2 7 2 3" xfId="7458" xr:uid="{00000000-0005-0000-0000-0000A9530000}"/>
    <cellStyle name="Normal 2 3 3 2 7 2 3 2" xfId="15604" xr:uid="{00000000-0005-0000-0000-0000AA530000}"/>
    <cellStyle name="Normal 2 3 3 2 7 2 3 2 2" xfId="31900" xr:uid="{00000000-0005-0000-0000-0000AB530000}"/>
    <cellStyle name="Normal 2 3 3 2 7 2 3 3" xfId="23754" xr:uid="{00000000-0005-0000-0000-0000AC530000}"/>
    <cellStyle name="Normal 2 3 3 2 7 2 4" xfId="10305" xr:uid="{00000000-0005-0000-0000-0000AD530000}"/>
    <cellStyle name="Normal 2 3 3 2 7 2 4 2" xfId="26601" xr:uid="{00000000-0005-0000-0000-0000AE530000}"/>
    <cellStyle name="Normal 2 3 3 2 7 2 5" xfId="18455" xr:uid="{00000000-0005-0000-0000-0000AF530000}"/>
    <cellStyle name="Normal 2 3 3 2 7 3" xfId="3488" xr:uid="{00000000-0005-0000-0000-0000B0530000}"/>
    <cellStyle name="Normal 2 3 3 2 7 3 2" xfId="11634" xr:uid="{00000000-0005-0000-0000-0000B1530000}"/>
    <cellStyle name="Normal 2 3 3 2 7 3 2 2" xfId="27930" xr:uid="{00000000-0005-0000-0000-0000B2530000}"/>
    <cellStyle name="Normal 2 3 3 2 7 3 3" xfId="19784" xr:uid="{00000000-0005-0000-0000-0000B3530000}"/>
    <cellStyle name="Normal 2 3 3 2 7 4" xfId="6048" xr:uid="{00000000-0005-0000-0000-0000B4530000}"/>
    <cellStyle name="Normal 2 3 3 2 7 4 2" xfId="14194" xr:uid="{00000000-0005-0000-0000-0000B5530000}"/>
    <cellStyle name="Normal 2 3 3 2 7 4 2 2" xfId="30490" xr:uid="{00000000-0005-0000-0000-0000B6530000}"/>
    <cellStyle name="Normal 2 3 3 2 7 4 3" xfId="22344" xr:uid="{00000000-0005-0000-0000-0000B7530000}"/>
    <cellStyle name="Normal 2 3 3 2 7 5" xfId="8895" xr:uid="{00000000-0005-0000-0000-0000B8530000}"/>
    <cellStyle name="Normal 2 3 3 2 7 5 2" xfId="25191" xr:uid="{00000000-0005-0000-0000-0000B9530000}"/>
    <cellStyle name="Normal 2 3 3 2 7 6" xfId="17045" xr:uid="{00000000-0005-0000-0000-0000BA530000}"/>
    <cellStyle name="Normal 2 3 3 2 8" xfId="1454" xr:uid="{00000000-0005-0000-0000-0000BB530000}"/>
    <cellStyle name="Normal 2 3 3 2 8 2" xfId="4097" xr:uid="{00000000-0005-0000-0000-0000BC530000}"/>
    <cellStyle name="Normal 2 3 3 2 8 2 2" xfId="12243" xr:uid="{00000000-0005-0000-0000-0000BD530000}"/>
    <cellStyle name="Normal 2 3 3 2 8 2 2 2" xfId="28539" xr:uid="{00000000-0005-0000-0000-0000BE530000}"/>
    <cellStyle name="Normal 2 3 3 2 8 2 3" xfId="20393" xr:uid="{00000000-0005-0000-0000-0000BF530000}"/>
    <cellStyle name="Normal 2 3 3 2 8 3" xfId="6753" xr:uid="{00000000-0005-0000-0000-0000C0530000}"/>
    <cellStyle name="Normal 2 3 3 2 8 3 2" xfId="14899" xr:uid="{00000000-0005-0000-0000-0000C1530000}"/>
    <cellStyle name="Normal 2 3 3 2 8 3 2 2" xfId="31195" xr:uid="{00000000-0005-0000-0000-0000C2530000}"/>
    <cellStyle name="Normal 2 3 3 2 8 3 3" xfId="23049" xr:uid="{00000000-0005-0000-0000-0000C3530000}"/>
    <cellStyle name="Normal 2 3 3 2 8 4" xfId="9600" xr:uid="{00000000-0005-0000-0000-0000C4530000}"/>
    <cellStyle name="Normal 2 3 3 2 8 4 2" xfId="25896" xr:uid="{00000000-0005-0000-0000-0000C5530000}"/>
    <cellStyle name="Normal 2 3 3 2 8 5" xfId="17750" xr:uid="{00000000-0005-0000-0000-0000C6530000}"/>
    <cellStyle name="Normal 2 3 3 2 9" xfId="2879" xr:uid="{00000000-0005-0000-0000-0000C7530000}"/>
    <cellStyle name="Normal 2 3 3 2 9 2" xfId="11025" xr:uid="{00000000-0005-0000-0000-0000C8530000}"/>
    <cellStyle name="Normal 2 3 3 2 9 2 2" xfId="27321" xr:uid="{00000000-0005-0000-0000-0000C9530000}"/>
    <cellStyle name="Normal 2 3 3 2 9 3" xfId="19175" xr:uid="{00000000-0005-0000-0000-0000CA530000}"/>
    <cellStyle name="Normal 2 3 3 3" xfId="65" xr:uid="{00000000-0005-0000-0000-0000CB530000}"/>
    <cellStyle name="Normal 2 3 3 3 10" xfId="8212" xr:uid="{00000000-0005-0000-0000-0000CC530000}"/>
    <cellStyle name="Normal 2 3 3 3 10 2" xfId="24508" xr:uid="{00000000-0005-0000-0000-0000CD530000}"/>
    <cellStyle name="Normal 2 3 3 3 11" xfId="16362" xr:uid="{00000000-0005-0000-0000-0000CE530000}"/>
    <cellStyle name="Normal 2 3 3 3 2" xfId="155" xr:uid="{00000000-0005-0000-0000-0000CF530000}"/>
    <cellStyle name="Normal 2 3 3 3 2 2" xfId="499" xr:uid="{00000000-0005-0000-0000-0000D0530000}"/>
    <cellStyle name="Normal 2 3 3 3 2 2 2" xfId="1205" xr:uid="{00000000-0005-0000-0000-0000D1530000}"/>
    <cellStyle name="Normal 2 3 3 3 2 2 2 2" xfId="2615" xr:uid="{00000000-0005-0000-0000-0000D2530000}"/>
    <cellStyle name="Normal 2 3 3 3 2 2 2 2 2" xfId="5094" xr:uid="{00000000-0005-0000-0000-0000D3530000}"/>
    <cellStyle name="Normal 2 3 3 3 2 2 2 2 2 2" xfId="13240" xr:uid="{00000000-0005-0000-0000-0000D4530000}"/>
    <cellStyle name="Normal 2 3 3 3 2 2 2 2 2 2 2" xfId="29536" xr:uid="{00000000-0005-0000-0000-0000D5530000}"/>
    <cellStyle name="Normal 2 3 3 3 2 2 2 2 2 3" xfId="21390" xr:uid="{00000000-0005-0000-0000-0000D6530000}"/>
    <cellStyle name="Normal 2 3 3 3 2 2 2 2 3" xfId="7914" xr:uid="{00000000-0005-0000-0000-0000D7530000}"/>
    <cellStyle name="Normal 2 3 3 3 2 2 2 2 3 2" xfId="16060" xr:uid="{00000000-0005-0000-0000-0000D8530000}"/>
    <cellStyle name="Normal 2 3 3 3 2 2 2 2 3 2 2" xfId="32356" xr:uid="{00000000-0005-0000-0000-0000D9530000}"/>
    <cellStyle name="Normal 2 3 3 3 2 2 2 2 3 3" xfId="24210" xr:uid="{00000000-0005-0000-0000-0000DA530000}"/>
    <cellStyle name="Normal 2 3 3 3 2 2 2 2 4" xfId="10761" xr:uid="{00000000-0005-0000-0000-0000DB530000}"/>
    <cellStyle name="Normal 2 3 3 3 2 2 2 2 4 2" xfId="27057" xr:uid="{00000000-0005-0000-0000-0000DC530000}"/>
    <cellStyle name="Normal 2 3 3 3 2 2 2 2 5" xfId="18911" xr:uid="{00000000-0005-0000-0000-0000DD530000}"/>
    <cellStyle name="Normal 2 3 3 3 2 2 2 3" xfId="3876" xr:uid="{00000000-0005-0000-0000-0000DE530000}"/>
    <cellStyle name="Normal 2 3 3 3 2 2 2 3 2" xfId="12022" xr:uid="{00000000-0005-0000-0000-0000DF530000}"/>
    <cellStyle name="Normal 2 3 3 3 2 2 2 3 2 2" xfId="28318" xr:uid="{00000000-0005-0000-0000-0000E0530000}"/>
    <cellStyle name="Normal 2 3 3 3 2 2 2 3 3" xfId="20172" xr:uid="{00000000-0005-0000-0000-0000E1530000}"/>
    <cellStyle name="Normal 2 3 3 3 2 2 2 4" xfId="6504" xr:uid="{00000000-0005-0000-0000-0000E2530000}"/>
    <cellStyle name="Normal 2 3 3 3 2 2 2 4 2" xfId="14650" xr:uid="{00000000-0005-0000-0000-0000E3530000}"/>
    <cellStyle name="Normal 2 3 3 3 2 2 2 4 2 2" xfId="30946" xr:uid="{00000000-0005-0000-0000-0000E4530000}"/>
    <cellStyle name="Normal 2 3 3 3 2 2 2 4 3" xfId="22800" xr:uid="{00000000-0005-0000-0000-0000E5530000}"/>
    <cellStyle name="Normal 2 3 3 3 2 2 2 5" xfId="9351" xr:uid="{00000000-0005-0000-0000-0000E6530000}"/>
    <cellStyle name="Normal 2 3 3 3 2 2 2 5 2" xfId="25647" xr:uid="{00000000-0005-0000-0000-0000E7530000}"/>
    <cellStyle name="Normal 2 3 3 3 2 2 2 6" xfId="17501" xr:uid="{00000000-0005-0000-0000-0000E8530000}"/>
    <cellStyle name="Normal 2 3 3 3 2 2 3" xfId="1910" xr:uid="{00000000-0005-0000-0000-0000E9530000}"/>
    <cellStyle name="Normal 2 3 3 3 2 2 3 2" xfId="4485" xr:uid="{00000000-0005-0000-0000-0000EA530000}"/>
    <cellStyle name="Normal 2 3 3 3 2 2 3 2 2" xfId="12631" xr:uid="{00000000-0005-0000-0000-0000EB530000}"/>
    <cellStyle name="Normal 2 3 3 3 2 2 3 2 2 2" xfId="28927" xr:uid="{00000000-0005-0000-0000-0000EC530000}"/>
    <cellStyle name="Normal 2 3 3 3 2 2 3 2 3" xfId="20781" xr:uid="{00000000-0005-0000-0000-0000ED530000}"/>
    <cellStyle name="Normal 2 3 3 3 2 2 3 3" xfId="7209" xr:uid="{00000000-0005-0000-0000-0000EE530000}"/>
    <cellStyle name="Normal 2 3 3 3 2 2 3 3 2" xfId="15355" xr:uid="{00000000-0005-0000-0000-0000EF530000}"/>
    <cellStyle name="Normal 2 3 3 3 2 2 3 3 2 2" xfId="31651" xr:uid="{00000000-0005-0000-0000-0000F0530000}"/>
    <cellStyle name="Normal 2 3 3 3 2 2 3 3 3" xfId="23505" xr:uid="{00000000-0005-0000-0000-0000F1530000}"/>
    <cellStyle name="Normal 2 3 3 3 2 2 3 4" xfId="10056" xr:uid="{00000000-0005-0000-0000-0000F2530000}"/>
    <cellStyle name="Normal 2 3 3 3 2 2 3 4 2" xfId="26352" xr:uid="{00000000-0005-0000-0000-0000F3530000}"/>
    <cellStyle name="Normal 2 3 3 3 2 2 3 5" xfId="18206" xr:uid="{00000000-0005-0000-0000-0000F4530000}"/>
    <cellStyle name="Normal 2 3 3 3 2 2 4" xfId="3267" xr:uid="{00000000-0005-0000-0000-0000F5530000}"/>
    <cellStyle name="Normal 2 3 3 3 2 2 4 2" xfId="11413" xr:uid="{00000000-0005-0000-0000-0000F6530000}"/>
    <cellStyle name="Normal 2 3 3 3 2 2 4 2 2" xfId="27709" xr:uid="{00000000-0005-0000-0000-0000F7530000}"/>
    <cellStyle name="Normal 2 3 3 3 2 2 4 3" xfId="19563" xr:uid="{00000000-0005-0000-0000-0000F8530000}"/>
    <cellStyle name="Normal 2 3 3 3 2 2 5" xfId="5799" xr:uid="{00000000-0005-0000-0000-0000F9530000}"/>
    <cellStyle name="Normal 2 3 3 3 2 2 5 2" xfId="13945" xr:uid="{00000000-0005-0000-0000-0000FA530000}"/>
    <cellStyle name="Normal 2 3 3 3 2 2 5 2 2" xfId="30241" xr:uid="{00000000-0005-0000-0000-0000FB530000}"/>
    <cellStyle name="Normal 2 3 3 3 2 2 5 3" xfId="22095" xr:uid="{00000000-0005-0000-0000-0000FC530000}"/>
    <cellStyle name="Normal 2 3 3 3 2 2 6" xfId="8646" xr:uid="{00000000-0005-0000-0000-0000FD530000}"/>
    <cellStyle name="Normal 2 3 3 3 2 2 6 2" xfId="24942" xr:uid="{00000000-0005-0000-0000-0000FE530000}"/>
    <cellStyle name="Normal 2 3 3 3 2 2 7" xfId="16796" xr:uid="{00000000-0005-0000-0000-0000FF530000}"/>
    <cellStyle name="Normal 2 3 3 3 2 3" xfId="861" xr:uid="{00000000-0005-0000-0000-000000540000}"/>
    <cellStyle name="Normal 2 3 3 3 2 3 2" xfId="2271" xr:uid="{00000000-0005-0000-0000-000001540000}"/>
    <cellStyle name="Normal 2 3 3 3 2 3 2 2" xfId="4798" xr:uid="{00000000-0005-0000-0000-000002540000}"/>
    <cellStyle name="Normal 2 3 3 3 2 3 2 2 2" xfId="12944" xr:uid="{00000000-0005-0000-0000-000003540000}"/>
    <cellStyle name="Normal 2 3 3 3 2 3 2 2 2 2" xfId="29240" xr:uid="{00000000-0005-0000-0000-000004540000}"/>
    <cellStyle name="Normal 2 3 3 3 2 3 2 2 3" xfId="21094" xr:uid="{00000000-0005-0000-0000-000005540000}"/>
    <cellStyle name="Normal 2 3 3 3 2 3 2 3" xfId="7570" xr:uid="{00000000-0005-0000-0000-000006540000}"/>
    <cellStyle name="Normal 2 3 3 3 2 3 2 3 2" xfId="15716" xr:uid="{00000000-0005-0000-0000-000007540000}"/>
    <cellStyle name="Normal 2 3 3 3 2 3 2 3 2 2" xfId="32012" xr:uid="{00000000-0005-0000-0000-000008540000}"/>
    <cellStyle name="Normal 2 3 3 3 2 3 2 3 3" xfId="23866" xr:uid="{00000000-0005-0000-0000-000009540000}"/>
    <cellStyle name="Normal 2 3 3 3 2 3 2 4" xfId="10417" xr:uid="{00000000-0005-0000-0000-00000A540000}"/>
    <cellStyle name="Normal 2 3 3 3 2 3 2 4 2" xfId="26713" xr:uid="{00000000-0005-0000-0000-00000B540000}"/>
    <cellStyle name="Normal 2 3 3 3 2 3 2 5" xfId="18567" xr:uid="{00000000-0005-0000-0000-00000C540000}"/>
    <cellStyle name="Normal 2 3 3 3 2 3 3" xfId="3580" xr:uid="{00000000-0005-0000-0000-00000D540000}"/>
    <cellStyle name="Normal 2 3 3 3 2 3 3 2" xfId="11726" xr:uid="{00000000-0005-0000-0000-00000E540000}"/>
    <cellStyle name="Normal 2 3 3 3 2 3 3 2 2" xfId="28022" xr:uid="{00000000-0005-0000-0000-00000F540000}"/>
    <cellStyle name="Normal 2 3 3 3 2 3 3 3" xfId="19876" xr:uid="{00000000-0005-0000-0000-000010540000}"/>
    <cellStyle name="Normal 2 3 3 3 2 3 4" xfId="6160" xr:uid="{00000000-0005-0000-0000-000011540000}"/>
    <cellStyle name="Normal 2 3 3 3 2 3 4 2" xfId="14306" xr:uid="{00000000-0005-0000-0000-000012540000}"/>
    <cellStyle name="Normal 2 3 3 3 2 3 4 2 2" xfId="30602" xr:uid="{00000000-0005-0000-0000-000013540000}"/>
    <cellStyle name="Normal 2 3 3 3 2 3 4 3" xfId="22456" xr:uid="{00000000-0005-0000-0000-000014540000}"/>
    <cellStyle name="Normal 2 3 3 3 2 3 5" xfId="9007" xr:uid="{00000000-0005-0000-0000-000015540000}"/>
    <cellStyle name="Normal 2 3 3 3 2 3 5 2" xfId="25303" xr:uid="{00000000-0005-0000-0000-000016540000}"/>
    <cellStyle name="Normal 2 3 3 3 2 3 6" xfId="17157" xr:uid="{00000000-0005-0000-0000-000017540000}"/>
    <cellStyle name="Normal 2 3 3 3 2 4" xfId="1566" xr:uid="{00000000-0005-0000-0000-000018540000}"/>
    <cellStyle name="Normal 2 3 3 3 2 4 2" xfId="4189" xr:uid="{00000000-0005-0000-0000-000019540000}"/>
    <cellStyle name="Normal 2 3 3 3 2 4 2 2" xfId="12335" xr:uid="{00000000-0005-0000-0000-00001A540000}"/>
    <cellStyle name="Normal 2 3 3 3 2 4 2 2 2" xfId="28631" xr:uid="{00000000-0005-0000-0000-00001B540000}"/>
    <cellStyle name="Normal 2 3 3 3 2 4 2 3" xfId="20485" xr:uid="{00000000-0005-0000-0000-00001C540000}"/>
    <cellStyle name="Normal 2 3 3 3 2 4 3" xfId="6865" xr:uid="{00000000-0005-0000-0000-00001D540000}"/>
    <cellStyle name="Normal 2 3 3 3 2 4 3 2" xfId="15011" xr:uid="{00000000-0005-0000-0000-00001E540000}"/>
    <cellStyle name="Normal 2 3 3 3 2 4 3 2 2" xfId="31307" xr:uid="{00000000-0005-0000-0000-00001F540000}"/>
    <cellStyle name="Normal 2 3 3 3 2 4 3 3" xfId="23161" xr:uid="{00000000-0005-0000-0000-000020540000}"/>
    <cellStyle name="Normal 2 3 3 3 2 4 4" xfId="9712" xr:uid="{00000000-0005-0000-0000-000021540000}"/>
    <cellStyle name="Normal 2 3 3 3 2 4 4 2" xfId="26008" xr:uid="{00000000-0005-0000-0000-000022540000}"/>
    <cellStyle name="Normal 2 3 3 3 2 4 5" xfId="17862" xr:uid="{00000000-0005-0000-0000-000023540000}"/>
    <cellStyle name="Normal 2 3 3 3 2 5" xfId="2971" xr:uid="{00000000-0005-0000-0000-000024540000}"/>
    <cellStyle name="Normal 2 3 3 3 2 5 2" xfId="11117" xr:uid="{00000000-0005-0000-0000-000025540000}"/>
    <cellStyle name="Normal 2 3 3 3 2 5 2 2" xfId="27413" xr:uid="{00000000-0005-0000-0000-000026540000}"/>
    <cellStyle name="Normal 2 3 3 3 2 5 3" xfId="19267" xr:uid="{00000000-0005-0000-0000-000027540000}"/>
    <cellStyle name="Normal 2 3 3 3 2 6" xfId="5455" xr:uid="{00000000-0005-0000-0000-000028540000}"/>
    <cellStyle name="Normal 2 3 3 3 2 6 2" xfId="13601" xr:uid="{00000000-0005-0000-0000-000029540000}"/>
    <cellStyle name="Normal 2 3 3 3 2 6 2 2" xfId="29897" xr:uid="{00000000-0005-0000-0000-00002A540000}"/>
    <cellStyle name="Normal 2 3 3 3 2 6 3" xfId="21751" xr:uid="{00000000-0005-0000-0000-00002B540000}"/>
    <cellStyle name="Normal 2 3 3 3 2 7" xfId="8302" xr:uid="{00000000-0005-0000-0000-00002C540000}"/>
    <cellStyle name="Normal 2 3 3 3 2 7 2" xfId="24598" xr:uid="{00000000-0005-0000-0000-00002D540000}"/>
    <cellStyle name="Normal 2 3 3 3 2 8" xfId="16452" xr:uid="{00000000-0005-0000-0000-00002E540000}"/>
    <cellStyle name="Normal 2 3 3 3 3" xfId="234" xr:uid="{00000000-0005-0000-0000-00002F540000}"/>
    <cellStyle name="Normal 2 3 3 3 3 2" xfId="578" xr:uid="{00000000-0005-0000-0000-000030540000}"/>
    <cellStyle name="Normal 2 3 3 3 3 2 2" xfId="1284" xr:uid="{00000000-0005-0000-0000-000031540000}"/>
    <cellStyle name="Normal 2 3 3 3 3 2 2 2" xfId="2694" xr:uid="{00000000-0005-0000-0000-000032540000}"/>
    <cellStyle name="Normal 2 3 3 3 3 2 2 2 2" xfId="5168" xr:uid="{00000000-0005-0000-0000-000033540000}"/>
    <cellStyle name="Normal 2 3 3 3 3 2 2 2 2 2" xfId="13314" xr:uid="{00000000-0005-0000-0000-000034540000}"/>
    <cellStyle name="Normal 2 3 3 3 3 2 2 2 2 2 2" xfId="29610" xr:uid="{00000000-0005-0000-0000-000035540000}"/>
    <cellStyle name="Normal 2 3 3 3 3 2 2 2 2 3" xfId="21464" xr:uid="{00000000-0005-0000-0000-000036540000}"/>
    <cellStyle name="Normal 2 3 3 3 3 2 2 2 3" xfId="7993" xr:uid="{00000000-0005-0000-0000-000037540000}"/>
    <cellStyle name="Normal 2 3 3 3 3 2 2 2 3 2" xfId="16139" xr:uid="{00000000-0005-0000-0000-000038540000}"/>
    <cellStyle name="Normal 2 3 3 3 3 2 2 2 3 2 2" xfId="32435" xr:uid="{00000000-0005-0000-0000-000039540000}"/>
    <cellStyle name="Normal 2 3 3 3 3 2 2 2 3 3" xfId="24289" xr:uid="{00000000-0005-0000-0000-00003A540000}"/>
    <cellStyle name="Normal 2 3 3 3 3 2 2 2 4" xfId="10840" xr:uid="{00000000-0005-0000-0000-00003B540000}"/>
    <cellStyle name="Normal 2 3 3 3 3 2 2 2 4 2" xfId="27136" xr:uid="{00000000-0005-0000-0000-00003C540000}"/>
    <cellStyle name="Normal 2 3 3 3 3 2 2 2 5" xfId="18990" xr:uid="{00000000-0005-0000-0000-00003D540000}"/>
    <cellStyle name="Normal 2 3 3 3 3 2 2 3" xfId="3950" xr:uid="{00000000-0005-0000-0000-00003E540000}"/>
    <cellStyle name="Normal 2 3 3 3 3 2 2 3 2" xfId="12096" xr:uid="{00000000-0005-0000-0000-00003F540000}"/>
    <cellStyle name="Normal 2 3 3 3 3 2 2 3 2 2" xfId="28392" xr:uid="{00000000-0005-0000-0000-000040540000}"/>
    <cellStyle name="Normal 2 3 3 3 3 2 2 3 3" xfId="20246" xr:uid="{00000000-0005-0000-0000-000041540000}"/>
    <cellStyle name="Normal 2 3 3 3 3 2 2 4" xfId="6583" xr:uid="{00000000-0005-0000-0000-000042540000}"/>
    <cellStyle name="Normal 2 3 3 3 3 2 2 4 2" xfId="14729" xr:uid="{00000000-0005-0000-0000-000043540000}"/>
    <cellStyle name="Normal 2 3 3 3 3 2 2 4 2 2" xfId="31025" xr:uid="{00000000-0005-0000-0000-000044540000}"/>
    <cellStyle name="Normal 2 3 3 3 3 2 2 4 3" xfId="22879" xr:uid="{00000000-0005-0000-0000-000045540000}"/>
    <cellStyle name="Normal 2 3 3 3 3 2 2 5" xfId="9430" xr:uid="{00000000-0005-0000-0000-000046540000}"/>
    <cellStyle name="Normal 2 3 3 3 3 2 2 5 2" xfId="25726" xr:uid="{00000000-0005-0000-0000-000047540000}"/>
    <cellStyle name="Normal 2 3 3 3 3 2 2 6" xfId="17580" xr:uid="{00000000-0005-0000-0000-000048540000}"/>
    <cellStyle name="Normal 2 3 3 3 3 2 3" xfId="1989" xr:uid="{00000000-0005-0000-0000-000049540000}"/>
    <cellStyle name="Normal 2 3 3 3 3 2 3 2" xfId="4559" xr:uid="{00000000-0005-0000-0000-00004A540000}"/>
    <cellStyle name="Normal 2 3 3 3 3 2 3 2 2" xfId="12705" xr:uid="{00000000-0005-0000-0000-00004B540000}"/>
    <cellStyle name="Normal 2 3 3 3 3 2 3 2 2 2" xfId="29001" xr:uid="{00000000-0005-0000-0000-00004C540000}"/>
    <cellStyle name="Normal 2 3 3 3 3 2 3 2 3" xfId="20855" xr:uid="{00000000-0005-0000-0000-00004D540000}"/>
    <cellStyle name="Normal 2 3 3 3 3 2 3 3" xfId="7288" xr:uid="{00000000-0005-0000-0000-00004E540000}"/>
    <cellStyle name="Normal 2 3 3 3 3 2 3 3 2" xfId="15434" xr:uid="{00000000-0005-0000-0000-00004F540000}"/>
    <cellStyle name="Normal 2 3 3 3 3 2 3 3 2 2" xfId="31730" xr:uid="{00000000-0005-0000-0000-000050540000}"/>
    <cellStyle name="Normal 2 3 3 3 3 2 3 3 3" xfId="23584" xr:uid="{00000000-0005-0000-0000-000051540000}"/>
    <cellStyle name="Normal 2 3 3 3 3 2 3 4" xfId="10135" xr:uid="{00000000-0005-0000-0000-000052540000}"/>
    <cellStyle name="Normal 2 3 3 3 3 2 3 4 2" xfId="26431" xr:uid="{00000000-0005-0000-0000-000053540000}"/>
    <cellStyle name="Normal 2 3 3 3 3 2 3 5" xfId="18285" xr:uid="{00000000-0005-0000-0000-000054540000}"/>
    <cellStyle name="Normal 2 3 3 3 3 2 4" xfId="3341" xr:uid="{00000000-0005-0000-0000-000055540000}"/>
    <cellStyle name="Normal 2 3 3 3 3 2 4 2" xfId="11487" xr:uid="{00000000-0005-0000-0000-000056540000}"/>
    <cellStyle name="Normal 2 3 3 3 3 2 4 2 2" xfId="27783" xr:uid="{00000000-0005-0000-0000-000057540000}"/>
    <cellStyle name="Normal 2 3 3 3 3 2 4 3" xfId="19637" xr:uid="{00000000-0005-0000-0000-000058540000}"/>
    <cellStyle name="Normal 2 3 3 3 3 2 5" xfId="5878" xr:uid="{00000000-0005-0000-0000-000059540000}"/>
    <cellStyle name="Normal 2 3 3 3 3 2 5 2" xfId="14024" xr:uid="{00000000-0005-0000-0000-00005A540000}"/>
    <cellStyle name="Normal 2 3 3 3 3 2 5 2 2" xfId="30320" xr:uid="{00000000-0005-0000-0000-00005B540000}"/>
    <cellStyle name="Normal 2 3 3 3 3 2 5 3" xfId="22174" xr:uid="{00000000-0005-0000-0000-00005C540000}"/>
    <cellStyle name="Normal 2 3 3 3 3 2 6" xfId="8725" xr:uid="{00000000-0005-0000-0000-00005D540000}"/>
    <cellStyle name="Normal 2 3 3 3 3 2 6 2" xfId="25021" xr:uid="{00000000-0005-0000-0000-00005E540000}"/>
    <cellStyle name="Normal 2 3 3 3 3 2 7" xfId="16875" xr:uid="{00000000-0005-0000-0000-00005F540000}"/>
    <cellStyle name="Normal 2 3 3 3 3 3" xfId="940" xr:uid="{00000000-0005-0000-0000-000060540000}"/>
    <cellStyle name="Normal 2 3 3 3 3 3 2" xfId="2350" xr:uid="{00000000-0005-0000-0000-000061540000}"/>
    <cellStyle name="Normal 2 3 3 3 3 3 2 2" xfId="4872" xr:uid="{00000000-0005-0000-0000-000062540000}"/>
    <cellStyle name="Normal 2 3 3 3 3 3 2 2 2" xfId="13018" xr:uid="{00000000-0005-0000-0000-000063540000}"/>
    <cellStyle name="Normal 2 3 3 3 3 3 2 2 2 2" xfId="29314" xr:uid="{00000000-0005-0000-0000-000064540000}"/>
    <cellStyle name="Normal 2 3 3 3 3 3 2 2 3" xfId="21168" xr:uid="{00000000-0005-0000-0000-000065540000}"/>
    <cellStyle name="Normal 2 3 3 3 3 3 2 3" xfId="7649" xr:uid="{00000000-0005-0000-0000-000066540000}"/>
    <cellStyle name="Normal 2 3 3 3 3 3 2 3 2" xfId="15795" xr:uid="{00000000-0005-0000-0000-000067540000}"/>
    <cellStyle name="Normal 2 3 3 3 3 3 2 3 2 2" xfId="32091" xr:uid="{00000000-0005-0000-0000-000068540000}"/>
    <cellStyle name="Normal 2 3 3 3 3 3 2 3 3" xfId="23945" xr:uid="{00000000-0005-0000-0000-000069540000}"/>
    <cellStyle name="Normal 2 3 3 3 3 3 2 4" xfId="10496" xr:uid="{00000000-0005-0000-0000-00006A540000}"/>
    <cellStyle name="Normal 2 3 3 3 3 3 2 4 2" xfId="26792" xr:uid="{00000000-0005-0000-0000-00006B540000}"/>
    <cellStyle name="Normal 2 3 3 3 3 3 2 5" xfId="18646" xr:uid="{00000000-0005-0000-0000-00006C540000}"/>
    <cellStyle name="Normal 2 3 3 3 3 3 3" xfId="3654" xr:uid="{00000000-0005-0000-0000-00006D540000}"/>
    <cellStyle name="Normal 2 3 3 3 3 3 3 2" xfId="11800" xr:uid="{00000000-0005-0000-0000-00006E540000}"/>
    <cellStyle name="Normal 2 3 3 3 3 3 3 2 2" xfId="28096" xr:uid="{00000000-0005-0000-0000-00006F540000}"/>
    <cellStyle name="Normal 2 3 3 3 3 3 3 3" xfId="19950" xr:uid="{00000000-0005-0000-0000-000070540000}"/>
    <cellStyle name="Normal 2 3 3 3 3 3 4" xfId="6239" xr:uid="{00000000-0005-0000-0000-000071540000}"/>
    <cellStyle name="Normal 2 3 3 3 3 3 4 2" xfId="14385" xr:uid="{00000000-0005-0000-0000-000072540000}"/>
    <cellStyle name="Normal 2 3 3 3 3 3 4 2 2" xfId="30681" xr:uid="{00000000-0005-0000-0000-000073540000}"/>
    <cellStyle name="Normal 2 3 3 3 3 3 4 3" xfId="22535" xr:uid="{00000000-0005-0000-0000-000074540000}"/>
    <cellStyle name="Normal 2 3 3 3 3 3 5" xfId="9086" xr:uid="{00000000-0005-0000-0000-000075540000}"/>
    <cellStyle name="Normal 2 3 3 3 3 3 5 2" xfId="25382" xr:uid="{00000000-0005-0000-0000-000076540000}"/>
    <cellStyle name="Normal 2 3 3 3 3 3 6" xfId="17236" xr:uid="{00000000-0005-0000-0000-000077540000}"/>
    <cellStyle name="Normal 2 3 3 3 3 4" xfId="1645" xr:uid="{00000000-0005-0000-0000-000078540000}"/>
    <cellStyle name="Normal 2 3 3 3 3 4 2" xfId="4263" xr:uid="{00000000-0005-0000-0000-000079540000}"/>
    <cellStyle name="Normal 2 3 3 3 3 4 2 2" xfId="12409" xr:uid="{00000000-0005-0000-0000-00007A540000}"/>
    <cellStyle name="Normal 2 3 3 3 3 4 2 2 2" xfId="28705" xr:uid="{00000000-0005-0000-0000-00007B540000}"/>
    <cellStyle name="Normal 2 3 3 3 3 4 2 3" xfId="20559" xr:uid="{00000000-0005-0000-0000-00007C540000}"/>
    <cellStyle name="Normal 2 3 3 3 3 4 3" xfId="6944" xr:uid="{00000000-0005-0000-0000-00007D540000}"/>
    <cellStyle name="Normal 2 3 3 3 3 4 3 2" xfId="15090" xr:uid="{00000000-0005-0000-0000-00007E540000}"/>
    <cellStyle name="Normal 2 3 3 3 3 4 3 2 2" xfId="31386" xr:uid="{00000000-0005-0000-0000-00007F540000}"/>
    <cellStyle name="Normal 2 3 3 3 3 4 3 3" xfId="23240" xr:uid="{00000000-0005-0000-0000-000080540000}"/>
    <cellStyle name="Normal 2 3 3 3 3 4 4" xfId="9791" xr:uid="{00000000-0005-0000-0000-000081540000}"/>
    <cellStyle name="Normal 2 3 3 3 3 4 4 2" xfId="26087" xr:uid="{00000000-0005-0000-0000-000082540000}"/>
    <cellStyle name="Normal 2 3 3 3 3 4 5" xfId="17941" xr:uid="{00000000-0005-0000-0000-000083540000}"/>
    <cellStyle name="Normal 2 3 3 3 3 5" xfId="3045" xr:uid="{00000000-0005-0000-0000-000084540000}"/>
    <cellStyle name="Normal 2 3 3 3 3 5 2" xfId="11191" xr:uid="{00000000-0005-0000-0000-000085540000}"/>
    <cellStyle name="Normal 2 3 3 3 3 5 2 2" xfId="27487" xr:uid="{00000000-0005-0000-0000-000086540000}"/>
    <cellStyle name="Normal 2 3 3 3 3 5 3" xfId="19341" xr:uid="{00000000-0005-0000-0000-000087540000}"/>
    <cellStyle name="Normal 2 3 3 3 3 6" xfId="5534" xr:uid="{00000000-0005-0000-0000-000088540000}"/>
    <cellStyle name="Normal 2 3 3 3 3 6 2" xfId="13680" xr:uid="{00000000-0005-0000-0000-000089540000}"/>
    <cellStyle name="Normal 2 3 3 3 3 6 2 2" xfId="29976" xr:uid="{00000000-0005-0000-0000-00008A540000}"/>
    <cellStyle name="Normal 2 3 3 3 3 6 3" xfId="21830" xr:uid="{00000000-0005-0000-0000-00008B540000}"/>
    <cellStyle name="Normal 2 3 3 3 3 7" xfId="8381" xr:uid="{00000000-0005-0000-0000-00008C540000}"/>
    <cellStyle name="Normal 2 3 3 3 3 7 2" xfId="24677" xr:uid="{00000000-0005-0000-0000-00008D540000}"/>
    <cellStyle name="Normal 2 3 3 3 3 8" xfId="16531" xr:uid="{00000000-0005-0000-0000-00008E540000}"/>
    <cellStyle name="Normal 2 3 3 3 4" xfId="319" xr:uid="{00000000-0005-0000-0000-00008F540000}"/>
    <cellStyle name="Normal 2 3 3 3 4 2" xfId="663" xr:uid="{00000000-0005-0000-0000-000090540000}"/>
    <cellStyle name="Normal 2 3 3 3 4 2 2" xfId="1369" xr:uid="{00000000-0005-0000-0000-000091540000}"/>
    <cellStyle name="Normal 2 3 3 3 4 2 2 2" xfId="2779" xr:uid="{00000000-0005-0000-0000-000092540000}"/>
    <cellStyle name="Normal 2 3 3 3 4 2 2 2 2" xfId="5242" xr:uid="{00000000-0005-0000-0000-000093540000}"/>
    <cellStyle name="Normal 2 3 3 3 4 2 2 2 2 2" xfId="13388" xr:uid="{00000000-0005-0000-0000-000094540000}"/>
    <cellStyle name="Normal 2 3 3 3 4 2 2 2 2 2 2" xfId="29684" xr:uid="{00000000-0005-0000-0000-000095540000}"/>
    <cellStyle name="Normal 2 3 3 3 4 2 2 2 2 3" xfId="21538" xr:uid="{00000000-0005-0000-0000-000096540000}"/>
    <cellStyle name="Normal 2 3 3 3 4 2 2 2 3" xfId="8078" xr:uid="{00000000-0005-0000-0000-000097540000}"/>
    <cellStyle name="Normal 2 3 3 3 4 2 2 2 3 2" xfId="16224" xr:uid="{00000000-0005-0000-0000-000098540000}"/>
    <cellStyle name="Normal 2 3 3 3 4 2 2 2 3 2 2" xfId="32520" xr:uid="{00000000-0005-0000-0000-000099540000}"/>
    <cellStyle name="Normal 2 3 3 3 4 2 2 2 3 3" xfId="24374" xr:uid="{00000000-0005-0000-0000-00009A540000}"/>
    <cellStyle name="Normal 2 3 3 3 4 2 2 2 4" xfId="10925" xr:uid="{00000000-0005-0000-0000-00009B540000}"/>
    <cellStyle name="Normal 2 3 3 3 4 2 2 2 4 2" xfId="27221" xr:uid="{00000000-0005-0000-0000-00009C540000}"/>
    <cellStyle name="Normal 2 3 3 3 4 2 2 2 5" xfId="19075" xr:uid="{00000000-0005-0000-0000-00009D540000}"/>
    <cellStyle name="Normal 2 3 3 3 4 2 2 3" xfId="4024" xr:uid="{00000000-0005-0000-0000-00009E540000}"/>
    <cellStyle name="Normal 2 3 3 3 4 2 2 3 2" xfId="12170" xr:uid="{00000000-0005-0000-0000-00009F540000}"/>
    <cellStyle name="Normal 2 3 3 3 4 2 2 3 2 2" xfId="28466" xr:uid="{00000000-0005-0000-0000-0000A0540000}"/>
    <cellStyle name="Normal 2 3 3 3 4 2 2 3 3" xfId="20320" xr:uid="{00000000-0005-0000-0000-0000A1540000}"/>
    <cellStyle name="Normal 2 3 3 3 4 2 2 4" xfId="6668" xr:uid="{00000000-0005-0000-0000-0000A2540000}"/>
    <cellStyle name="Normal 2 3 3 3 4 2 2 4 2" xfId="14814" xr:uid="{00000000-0005-0000-0000-0000A3540000}"/>
    <cellStyle name="Normal 2 3 3 3 4 2 2 4 2 2" xfId="31110" xr:uid="{00000000-0005-0000-0000-0000A4540000}"/>
    <cellStyle name="Normal 2 3 3 3 4 2 2 4 3" xfId="22964" xr:uid="{00000000-0005-0000-0000-0000A5540000}"/>
    <cellStyle name="Normal 2 3 3 3 4 2 2 5" xfId="9515" xr:uid="{00000000-0005-0000-0000-0000A6540000}"/>
    <cellStyle name="Normal 2 3 3 3 4 2 2 5 2" xfId="25811" xr:uid="{00000000-0005-0000-0000-0000A7540000}"/>
    <cellStyle name="Normal 2 3 3 3 4 2 2 6" xfId="17665" xr:uid="{00000000-0005-0000-0000-0000A8540000}"/>
    <cellStyle name="Normal 2 3 3 3 4 2 3" xfId="2074" xr:uid="{00000000-0005-0000-0000-0000A9540000}"/>
    <cellStyle name="Normal 2 3 3 3 4 2 3 2" xfId="4633" xr:uid="{00000000-0005-0000-0000-0000AA540000}"/>
    <cellStyle name="Normal 2 3 3 3 4 2 3 2 2" xfId="12779" xr:uid="{00000000-0005-0000-0000-0000AB540000}"/>
    <cellStyle name="Normal 2 3 3 3 4 2 3 2 2 2" xfId="29075" xr:uid="{00000000-0005-0000-0000-0000AC540000}"/>
    <cellStyle name="Normal 2 3 3 3 4 2 3 2 3" xfId="20929" xr:uid="{00000000-0005-0000-0000-0000AD540000}"/>
    <cellStyle name="Normal 2 3 3 3 4 2 3 3" xfId="7373" xr:uid="{00000000-0005-0000-0000-0000AE540000}"/>
    <cellStyle name="Normal 2 3 3 3 4 2 3 3 2" xfId="15519" xr:uid="{00000000-0005-0000-0000-0000AF540000}"/>
    <cellStyle name="Normal 2 3 3 3 4 2 3 3 2 2" xfId="31815" xr:uid="{00000000-0005-0000-0000-0000B0540000}"/>
    <cellStyle name="Normal 2 3 3 3 4 2 3 3 3" xfId="23669" xr:uid="{00000000-0005-0000-0000-0000B1540000}"/>
    <cellStyle name="Normal 2 3 3 3 4 2 3 4" xfId="10220" xr:uid="{00000000-0005-0000-0000-0000B2540000}"/>
    <cellStyle name="Normal 2 3 3 3 4 2 3 4 2" xfId="26516" xr:uid="{00000000-0005-0000-0000-0000B3540000}"/>
    <cellStyle name="Normal 2 3 3 3 4 2 3 5" xfId="18370" xr:uid="{00000000-0005-0000-0000-0000B4540000}"/>
    <cellStyle name="Normal 2 3 3 3 4 2 4" xfId="3415" xr:uid="{00000000-0005-0000-0000-0000B5540000}"/>
    <cellStyle name="Normal 2 3 3 3 4 2 4 2" xfId="11561" xr:uid="{00000000-0005-0000-0000-0000B6540000}"/>
    <cellStyle name="Normal 2 3 3 3 4 2 4 2 2" xfId="27857" xr:uid="{00000000-0005-0000-0000-0000B7540000}"/>
    <cellStyle name="Normal 2 3 3 3 4 2 4 3" xfId="19711" xr:uid="{00000000-0005-0000-0000-0000B8540000}"/>
    <cellStyle name="Normal 2 3 3 3 4 2 5" xfId="5963" xr:uid="{00000000-0005-0000-0000-0000B9540000}"/>
    <cellStyle name="Normal 2 3 3 3 4 2 5 2" xfId="14109" xr:uid="{00000000-0005-0000-0000-0000BA540000}"/>
    <cellStyle name="Normal 2 3 3 3 4 2 5 2 2" xfId="30405" xr:uid="{00000000-0005-0000-0000-0000BB540000}"/>
    <cellStyle name="Normal 2 3 3 3 4 2 5 3" xfId="22259" xr:uid="{00000000-0005-0000-0000-0000BC540000}"/>
    <cellStyle name="Normal 2 3 3 3 4 2 6" xfId="8810" xr:uid="{00000000-0005-0000-0000-0000BD540000}"/>
    <cellStyle name="Normal 2 3 3 3 4 2 6 2" xfId="25106" xr:uid="{00000000-0005-0000-0000-0000BE540000}"/>
    <cellStyle name="Normal 2 3 3 3 4 2 7" xfId="16960" xr:uid="{00000000-0005-0000-0000-0000BF540000}"/>
    <cellStyle name="Normal 2 3 3 3 4 3" xfId="1025" xr:uid="{00000000-0005-0000-0000-0000C0540000}"/>
    <cellStyle name="Normal 2 3 3 3 4 3 2" xfId="2435" xr:uid="{00000000-0005-0000-0000-0000C1540000}"/>
    <cellStyle name="Normal 2 3 3 3 4 3 2 2" xfId="4946" xr:uid="{00000000-0005-0000-0000-0000C2540000}"/>
    <cellStyle name="Normal 2 3 3 3 4 3 2 2 2" xfId="13092" xr:uid="{00000000-0005-0000-0000-0000C3540000}"/>
    <cellStyle name="Normal 2 3 3 3 4 3 2 2 2 2" xfId="29388" xr:uid="{00000000-0005-0000-0000-0000C4540000}"/>
    <cellStyle name="Normal 2 3 3 3 4 3 2 2 3" xfId="21242" xr:uid="{00000000-0005-0000-0000-0000C5540000}"/>
    <cellStyle name="Normal 2 3 3 3 4 3 2 3" xfId="7734" xr:uid="{00000000-0005-0000-0000-0000C6540000}"/>
    <cellStyle name="Normal 2 3 3 3 4 3 2 3 2" xfId="15880" xr:uid="{00000000-0005-0000-0000-0000C7540000}"/>
    <cellStyle name="Normal 2 3 3 3 4 3 2 3 2 2" xfId="32176" xr:uid="{00000000-0005-0000-0000-0000C8540000}"/>
    <cellStyle name="Normal 2 3 3 3 4 3 2 3 3" xfId="24030" xr:uid="{00000000-0005-0000-0000-0000C9540000}"/>
    <cellStyle name="Normal 2 3 3 3 4 3 2 4" xfId="10581" xr:uid="{00000000-0005-0000-0000-0000CA540000}"/>
    <cellStyle name="Normal 2 3 3 3 4 3 2 4 2" xfId="26877" xr:uid="{00000000-0005-0000-0000-0000CB540000}"/>
    <cellStyle name="Normal 2 3 3 3 4 3 2 5" xfId="18731" xr:uid="{00000000-0005-0000-0000-0000CC540000}"/>
    <cellStyle name="Normal 2 3 3 3 4 3 3" xfId="3728" xr:uid="{00000000-0005-0000-0000-0000CD540000}"/>
    <cellStyle name="Normal 2 3 3 3 4 3 3 2" xfId="11874" xr:uid="{00000000-0005-0000-0000-0000CE540000}"/>
    <cellStyle name="Normal 2 3 3 3 4 3 3 2 2" xfId="28170" xr:uid="{00000000-0005-0000-0000-0000CF540000}"/>
    <cellStyle name="Normal 2 3 3 3 4 3 3 3" xfId="20024" xr:uid="{00000000-0005-0000-0000-0000D0540000}"/>
    <cellStyle name="Normal 2 3 3 3 4 3 4" xfId="6324" xr:uid="{00000000-0005-0000-0000-0000D1540000}"/>
    <cellStyle name="Normal 2 3 3 3 4 3 4 2" xfId="14470" xr:uid="{00000000-0005-0000-0000-0000D2540000}"/>
    <cellStyle name="Normal 2 3 3 3 4 3 4 2 2" xfId="30766" xr:uid="{00000000-0005-0000-0000-0000D3540000}"/>
    <cellStyle name="Normal 2 3 3 3 4 3 4 3" xfId="22620" xr:uid="{00000000-0005-0000-0000-0000D4540000}"/>
    <cellStyle name="Normal 2 3 3 3 4 3 5" xfId="9171" xr:uid="{00000000-0005-0000-0000-0000D5540000}"/>
    <cellStyle name="Normal 2 3 3 3 4 3 5 2" xfId="25467" xr:uid="{00000000-0005-0000-0000-0000D6540000}"/>
    <cellStyle name="Normal 2 3 3 3 4 3 6" xfId="17321" xr:uid="{00000000-0005-0000-0000-0000D7540000}"/>
    <cellStyle name="Normal 2 3 3 3 4 4" xfId="1730" xr:uid="{00000000-0005-0000-0000-0000D8540000}"/>
    <cellStyle name="Normal 2 3 3 3 4 4 2" xfId="4337" xr:uid="{00000000-0005-0000-0000-0000D9540000}"/>
    <cellStyle name="Normal 2 3 3 3 4 4 2 2" xfId="12483" xr:uid="{00000000-0005-0000-0000-0000DA540000}"/>
    <cellStyle name="Normal 2 3 3 3 4 4 2 2 2" xfId="28779" xr:uid="{00000000-0005-0000-0000-0000DB540000}"/>
    <cellStyle name="Normal 2 3 3 3 4 4 2 3" xfId="20633" xr:uid="{00000000-0005-0000-0000-0000DC540000}"/>
    <cellStyle name="Normal 2 3 3 3 4 4 3" xfId="7029" xr:uid="{00000000-0005-0000-0000-0000DD540000}"/>
    <cellStyle name="Normal 2 3 3 3 4 4 3 2" xfId="15175" xr:uid="{00000000-0005-0000-0000-0000DE540000}"/>
    <cellStyle name="Normal 2 3 3 3 4 4 3 2 2" xfId="31471" xr:uid="{00000000-0005-0000-0000-0000DF540000}"/>
    <cellStyle name="Normal 2 3 3 3 4 4 3 3" xfId="23325" xr:uid="{00000000-0005-0000-0000-0000E0540000}"/>
    <cellStyle name="Normal 2 3 3 3 4 4 4" xfId="9876" xr:uid="{00000000-0005-0000-0000-0000E1540000}"/>
    <cellStyle name="Normal 2 3 3 3 4 4 4 2" xfId="26172" xr:uid="{00000000-0005-0000-0000-0000E2540000}"/>
    <cellStyle name="Normal 2 3 3 3 4 4 5" xfId="18026" xr:uid="{00000000-0005-0000-0000-0000E3540000}"/>
    <cellStyle name="Normal 2 3 3 3 4 5" xfId="3119" xr:uid="{00000000-0005-0000-0000-0000E4540000}"/>
    <cellStyle name="Normal 2 3 3 3 4 5 2" xfId="11265" xr:uid="{00000000-0005-0000-0000-0000E5540000}"/>
    <cellStyle name="Normal 2 3 3 3 4 5 2 2" xfId="27561" xr:uid="{00000000-0005-0000-0000-0000E6540000}"/>
    <cellStyle name="Normal 2 3 3 3 4 5 3" xfId="19415" xr:uid="{00000000-0005-0000-0000-0000E7540000}"/>
    <cellStyle name="Normal 2 3 3 3 4 6" xfId="5619" xr:uid="{00000000-0005-0000-0000-0000E8540000}"/>
    <cellStyle name="Normal 2 3 3 3 4 6 2" xfId="13765" xr:uid="{00000000-0005-0000-0000-0000E9540000}"/>
    <cellStyle name="Normal 2 3 3 3 4 6 2 2" xfId="30061" xr:uid="{00000000-0005-0000-0000-0000EA540000}"/>
    <cellStyle name="Normal 2 3 3 3 4 6 3" xfId="21915" xr:uid="{00000000-0005-0000-0000-0000EB540000}"/>
    <cellStyle name="Normal 2 3 3 3 4 7" xfId="8466" xr:uid="{00000000-0005-0000-0000-0000EC540000}"/>
    <cellStyle name="Normal 2 3 3 3 4 7 2" xfId="24762" xr:uid="{00000000-0005-0000-0000-0000ED540000}"/>
    <cellStyle name="Normal 2 3 3 3 4 8" xfId="16616" xr:uid="{00000000-0005-0000-0000-0000EE540000}"/>
    <cellStyle name="Normal 2 3 3 3 5" xfId="409" xr:uid="{00000000-0005-0000-0000-0000EF540000}"/>
    <cellStyle name="Normal 2 3 3 3 5 2" xfId="1115" xr:uid="{00000000-0005-0000-0000-0000F0540000}"/>
    <cellStyle name="Normal 2 3 3 3 5 2 2" xfId="2525" xr:uid="{00000000-0005-0000-0000-0000F1540000}"/>
    <cellStyle name="Normal 2 3 3 3 5 2 2 2" xfId="5020" xr:uid="{00000000-0005-0000-0000-0000F2540000}"/>
    <cellStyle name="Normal 2 3 3 3 5 2 2 2 2" xfId="13166" xr:uid="{00000000-0005-0000-0000-0000F3540000}"/>
    <cellStyle name="Normal 2 3 3 3 5 2 2 2 2 2" xfId="29462" xr:uid="{00000000-0005-0000-0000-0000F4540000}"/>
    <cellStyle name="Normal 2 3 3 3 5 2 2 2 3" xfId="21316" xr:uid="{00000000-0005-0000-0000-0000F5540000}"/>
    <cellStyle name="Normal 2 3 3 3 5 2 2 3" xfId="7824" xr:uid="{00000000-0005-0000-0000-0000F6540000}"/>
    <cellStyle name="Normal 2 3 3 3 5 2 2 3 2" xfId="15970" xr:uid="{00000000-0005-0000-0000-0000F7540000}"/>
    <cellStyle name="Normal 2 3 3 3 5 2 2 3 2 2" xfId="32266" xr:uid="{00000000-0005-0000-0000-0000F8540000}"/>
    <cellStyle name="Normal 2 3 3 3 5 2 2 3 3" xfId="24120" xr:uid="{00000000-0005-0000-0000-0000F9540000}"/>
    <cellStyle name="Normal 2 3 3 3 5 2 2 4" xfId="10671" xr:uid="{00000000-0005-0000-0000-0000FA540000}"/>
    <cellStyle name="Normal 2 3 3 3 5 2 2 4 2" xfId="26967" xr:uid="{00000000-0005-0000-0000-0000FB540000}"/>
    <cellStyle name="Normal 2 3 3 3 5 2 2 5" xfId="18821" xr:uid="{00000000-0005-0000-0000-0000FC540000}"/>
    <cellStyle name="Normal 2 3 3 3 5 2 3" xfId="3802" xr:uid="{00000000-0005-0000-0000-0000FD540000}"/>
    <cellStyle name="Normal 2 3 3 3 5 2 3 2" xfId="11948" xr:uid="{00000000-0005-0000-0000-0000FE540000}"/>
    <cellStyle name="Normal 2 3 3 3 5 2 3 2 2" xfId="28244" xr:uid="{00000000-0005-0000-0000-0000FF540000}"/>
    <cellStyle name="Normal 2 3 3 3 5 2 3 3" xfId="20098" xr:uid="{00000000-0005-0000-0000-000000550000}"/>
    <cellStyle name="Normal 2 3 3 3 5 2 4" xfId="6414" xr:uid="{00000000-0005-0000-0000-000001550000}"/>
    <cellStyle name="Normal 2 3 3 3 5 2 4 2" xfId="14560" xr:uid="{00000000-0005-0000-0000-000002550000}"/>
    <cellStyle name="Normal 2 3 3 3 5 2 4 2 2" xfId="30856" xr:uid="{00000000-0005-0000-0000-000003550000}"/>
    <cellStyle name="Normal 2 3 3 3 5 2 4 3" xfId="22710" xr:uid="{00000000-0005-0000-0000-000004550000}"/>
    <cellStyle name="Normal 2 3 3 3 5 2 5" xfId="9261" xr:uid="{00000000-0005-0000-0000-000005550000}"/>
    <cellStyle name="Normal 2 3 3 3 5 2 5 2" xfId="25557" xr:uid="{00000000-0005-0000-0000-000006550000}"/>
    <cellStyle name="Normal 2 3 3 3 5 2 6" xfId="17411" xr:uid="{00000000-0005-0000-0000-000007550000}"/>
    <cellStyle name="Normal 2 3 3 3 5 3" xfId="1820" xr:uid="{00000000-0005-0000-0000-000008550000}"/>
    <cellStyle name="Normal 2 3 3 3 5 3 2" xfId="4411" xr:uid="{00000000-0005-0000-0000-000009550000}"/>
    <cellStyle name="Normal 2 3 3 3 5 3 2 2" xfId="12557" xr:uid="{00000000-0005-0000-0000-00000A550000}"/>
    <cellStyle name="Normal 2 3 3 3 5 3 2 2 2" xfId="28853" xr:uid="{00000000-0005-0000-0000-00000B550000}"/>
    <cellStyle name="Normal 2 3 3 3 5 3 2 3" xfId="20707" xr:uid="{00000000-0005-0000-0000-00000C550000}"/>
    <cellStyle name="Normal 2 3 3 3 5 3 3" xfId="7119" xr:uid="{00000000-0005-0000-0000-00000D550000}"/>
    <cellStyle name="Normal 2 3 3 3 5 3 3 2" xfId="15265" xr:uid="{00000000-0005-0000-0000-00000E550000}"/>
    <cellStyle name="Normal 2 3 3 3 5 3 3 2 2" xfId="31561" xr:uid="{00000000-0005-0000-0000-00000F550000}"/>
    <cellStyle name="Normal 2 3 3 3 5 3 3 3" xfId="23415" xr:uid="{00000000-0005-0000-0000-000010550000}"/>
    <cellStyle name="Normal 2 3 3 3 5 3 4" xfId="9966" xr:uid="{00000000-0005-0000-0000-000011550000}"/>
    <cellStyle name="Normal 2 3 3 3 5 3 4 2" xfId="26262" xr:uid="{00000000-0005-0000-0000-000012550000}"/>
    <cellStyle name="Normal 2 3 3 3 5 3 5" xfId="18116" xr:uid="{00000000-0005-0000-0000-000013550000}"/>
    <cellStyle name="Normal 2 3 3 3 5 4" xfId="3193" xr:uid="{00000000-0005-0000-0000-000014550000}"/>
    <cellStyle name="Normal 2 3 3 3 5 4 2" xfId="11339" xr:uid="{00000000-0005-0000-0000-000015550000}"/>
    <cellStyle name="Normal 2 3 3 3 5 4 2 2" xfId="27635" xr:uid="{00000000-0005-0000-0000-000016550000}"/>
    <cellStyle name="Normal 2 3 3 3 5 4 3" xfId="19489" xr:uid="{00000000-0005-0000-0000-000017550000}"/>
    <cellStyle name="Normal 2 3 3 3 5 5" xfId="5709" xr:uid="{00000000-0005-0000-0000-000018550000}"/>
    <cellStyle name="Normal 2 3 3 3 5 5 2" xfId="13855" xr:uid="{00000000-0005-0000-0000-000019550000}"/>
    <cellStyle name="Normal 2 3 3 3 5 5 2 2" xfId="30151" xr:uid="{00000000-0005-0000-0000-00001A550000}"/>
    <cellStyle name="Normal 2 3 3 3 5 5 3" xfId="22005" xr:uid="{00000000-0005-0000-0000-00001B550000}"/>
    <cellStyle name="Normal 2 3 3 3 5 6" xfId="8556" xr:uid="{00000000-0005-0000-0000-00001C550000}"/>
    <cellStyle name="Normal 2 3 3 3 5 6 2" xfId="24852" xr:uid="{00000000-0005-0000-0000-00001D550000}"/>
    <cellStyle name="Normal 2 3 3 3 5 7" xfId="16706" xr:uid="{00000000-0005-0000-0000-00001E550000}"/>
    <cellStyle name="Normal 2 3 3 3 6" xfId="771" xr:uid="{00000000-0005-0000-0000-00001F550000}"/>
    <cellStyle name="Normal 2 3 3 3 6 2" xfId="2181" xr:uid="{00000000-0005-0000-0000-000020550000}"/>
    <cellStyle name="Normal 2 3 3 3 6 2 2" xfId="4724" xr:uid="{00000000-0005-0000-0000-000021550000}"/>
    <cellStyle name="Normal 2 3 3 3 6 2 2 2" xfId="12870" xr:uid="{00000000-0005-0000-0000-000022550000}"/>
    <cellStyle name="Normal 2 3 3 3 6 2 2 2 2" xfId="29166" xr:uid="{00000000-0005-0000-0000-000023550000}"/>
    <cellStyle name="Normal 2 3 3 3 6 2 2 3" xfId="21020" xr:uid="{00000000-0005-0000-0000-000024550000}"/>
    <cellStyle name="Normal 2 3 3 3 6 2 3" xfId="7480" xr:uid="{00000000-0005-0000-0000-000025550000}"/>
    <cellStyle name="Normal 2 3 3 3 6 2 3 2" xfId="15626" xr:uid="{00000000-0005-0000-0000-000026550000}"/>
    <cellStyle name="Normal 2 3 3 3 6 2 3 2 2" xfId="31922" xr:uid="{00000000-0005-0000-0000-000027550000}"/>
    <cellStyle name="Normal 2 3 3 3 6 2 3 3" xfId="23776" xr:uid="{00000000-0005-0000-0000-000028550000}"/>
    <cellStyle name="Normal 2 3 3 3 6 2 4" xfId="10327" xr:uid="{00000000-0005-0000-0000-000029550000}"/>
    <cellStyle name="Normal 2 3 3 3 6 2 4 2" xfId="26623" xr:uid="{00000000-0005-0000-0000-00002A550000}"/>
    <cellStyle name="Normal 2 3 3 3 6 2 5" xfId="18477" xr:uid="{00000000-0005-0000-0000-00002B550000}"/>
    <cellStyle name="Normal 2 3 3 3 6 3" xfId="3506" xr:uid="{00000000-0005-0000-0000-00002C550000}"/>
    <cellStyle name="Normal 2 3 3 3 6 3 2" xfId="11652" xr:uid="{00000000-0005-0000-0000-00002D550000}"/>
    <cellStyle name="Normal 2 3 3 3 6 3 2 2" xfId="27948" xr:uid="{00000000-0005-0000-0000-00002E550000}"/>
    <cellStyle name="Normal 2 3 3 3 6 3 3" xfId="19802" xr:uid="{00000000-0005-0000-0000-00002F550000}"/>
    <cellStyle name="Normal 2 3 3 3 6 4" xfId="6070" xr:uid="{00000000-0005-0000-0000-000030550000}"/>
    <cellStyle name="Normal 2 3 3 3 6 4 2" xfId="14216" xr:uid="{00000000-0005-0000-0000-000031550000}"/>
    <cellStyle name="Normal 2 3 3 3 6 4 2 2" xfId="30512" xr:uid="{00000000-0005-0000-0000-000032550000}"/>
    <cellStyle name="Normal 2 3 3 3 6 4 3" xfId="22366" xr:uid="{00000000-0005-0000-0000-000033550000}"/>
    <cellStyle name="Normal 2 3 3 3 6 5" xfId="8917" xr:uid="{00000000-0005-0000-0000-000034550000}"/>
    <cellStyle name="Normal 2 3 3 3 6 5 2" xfId="25213" xr:uid="{00000000-0005-0000-0000-000035550000}"/>
    <cellStyle name="Normal 2 3 3 3 6 6" xfId="17067" xr:uid="{00000000-0005-0000-0000-000036550000}"/>
    <cellStyle name="Normal 2 3 3 3 7" xfId="1476" xr:uid="{00000000-0005-0000-0000-000037550000}"/>
    <cellStyle name="Normal 2 3 3 3 7 2" xfId="4115" xr:uid="{00000000-0005-0000-0000-000038550000}"/>
    <cellStyle name="Normal 2 3 3 3 7 2 2" xfId="12261" xr:uid="{00000000-0005-0000-0000-000039550000}"/>
    <cellStyle name="Normal 2 3 3 3 7 2 2 2" xfId="28557" xr:uid="{00000000-0005-0000-0000-00003A550000}"/>
    <cellStyle name="Normal 2 3 3 3 7 2 3" xfId="20411" xr:uid="{00000000-0005-0000-0000-00003B550000}"/>
    <cellStyle name="Normal 2 3 3 3 7 3" xfId="6775" xr:uid="{00000000-0005-0000-0000-00003C550000}"/>
    <cellStyle name="Normal 2 3 3 3 7 3 2" xfId="14921" xr:uid="{00000000-0005-0000-0000-00003D550000}"/>
    <cellStyle name="Normal 2 3 3 3 7 3 2 2" xfId="31217" xr:uid="{00000000-0005-0000-0000-00003E550000}"/>
    <cellStyle name="Normal 2 3 3 3 7 3 3" xfId="23071" xr:uid="{00000000-0005-0000-0000-00003F550000}"/>
    <cellStyle name="Normal 2 3 3 3 7 4" xfId="9622" xr:uid="{00000000-0005-0000-0000-000040550000}"/>
    <cellStyle name="Normal 2 3 3 3 7 4 2" xfId="25918" xr:uid="{00000000-0005-0000-0000-000041550000}"/>
    <cellStyle name="Normal 2 3 3 3 7 5" xfId="17772" xr:uid="{00000000-0005-0000-0000-000042550000}"/>
    <cellStyle name="Normal 2 3 3 3 8" xfId="2897" xr:uid="{00000000-0005-0000-0000-000043550000}"/>
    <cellStyle name="Normal 2 3 3 3 8 2" xfId="11043" xr:uid="{00000000-0005-0000-0000-000044550000}"/>
    <cellStyle name="Normal 2 3 3 3 8 2 2" xfId="27339" xr:uid="{00000000-0005-0000-0000-000045550000}"/>
    <cellStyle name="Normal 2 3 3 3 8 3" xfId="19193" xr:uid="{00000000-0005-0000-0000-000046550000}"/>
    <cellStyle name="Normal 2 3 3 3 9" xfId="5365" xr:uid="{00000000-0005-0000-0000-000047550000}"/>
    <cellStyle name="Normal 2 3 3 3 9 2" xfId="13511" xr:uid="{00000000-0005-0000-0000-000048550000}"/>
    <cellStyle name="Normal 2 3 3 3 9 2 2" xfId="29807" xr:uid="{00000000-0005-0000-0000-000049550000}"/>
    <cellStyle name="Normal 2 3 3 3 9 3" xfId="21661" xr:uid="{00000000-0005-0000-0000-00004A550000}"/>
    <cellStyle name="Normal 2 3 3 4" xfId="111" xr:uid="{00000000-0005-0000-0000-00004B550000}"/>
    <cellStyle name="Normal 2 3 3 4 2" xfId="455" xr:uid="{00000000-0005-0000-0000-00004C550000}"/>
    <cellStyle name="Normal 2 3 3 4 2 2" xfId="1161" xr:uid="{00000000-0005-0000-0000-00004D550000}"/>
    <cellStyle name="Normal 2 3 3 4 2 2 2" xfId="2571" xr:uid="{00000000-0005-0000-0000-00004E550000}"/>
    <cellStyle name="Normal 2 3 3 4 2 2 2 2" xfId="5058" xr:uid="{00000000-0005-0000-0000-00004F550000}"/>
    <cellStyle name="Normal 2 3 3 4 2 2 2 2 2" xfId="13204" xr:uid="{00000000-0005-0000-0000-000050550000}"/>
    <cellStyle name="Normal 2 3 3 4 2 2 2 2 2 2" xfId="29500" xr:uid="{00000000-0005-0000-0000-000051550000}"/>
    <cellStyle name="Normal 2 3 3 4 2 2 2 2 3" xfId="21354" xr:uid="{00000000-0005-0000-0000-000052550000}"/>
    <cellStyle name="Normal 2 3 3 4 2 2 2 3" xfId="7870" xr:uid="{00000000-0005-0000-0000-000053550000}"/>
    <cellStyle name="Normal 2 3 3 4 2 2 2 3 2" xfId="16016" xr:uid="{00000000-0005-0000-0000-000054550000}"/>
    <cellStyle name="Normal 2 3 3 4 2 2 2 3 2 2" xfId="32312" xr:uid="{00000000-0005-0000-0000-000055550000}"/>
    <cellStyle name="Normal 2 3 3 4 2 2 2 3 3" xfId="24166" xr:uid="{00000000-0005-0000-0000-000056550000}"/>
    <cellStyle name="Normal 2 3 3 4 2 2 2 4" xfId="10717" xr:uid="{00000000-0005-0000-0000-000057550000}"/>
    <cellStyle name="Normal 2 3 3 4 2 2 2 4 2" xfId="27013" xr:uid="{00000000-0005-0000-0000-000058550000}"/>
    <cellStyle name="Normal 2 3 3 4 2 2 2 5" xfId="18867" xr:uid="{00000000-0005-0000-0000-000059550000}"/>
    <cellStyle name="Normal 2 3 3 4 2 2 3" xfId="3840" xr:uid="{00000000-0005-0000-0000-00005A550000}"/>
    <cellStyle name="Normal 2 3 3 4 2 2 3 2" xfId="11986" xr:uid="{00000000-0005-0000-0000-00005B550000}"/>
    <cellStyle name="Normal 2 3 3 4 2 2 3 2 2" xfId="28282" xr:uid="{00000000-0005-0000-0000-00005C550000}"/>
    <cellStyle name="Normal 2 3 3 4 2 2 3 3" xfId="20136" xr:uid="{00000000-0005-0000-0000-00005D550000}"/>
    <cellStyle name="Normal 2 3 3 4 2 2 4" xfId="6460" xr:uid="{00000000-0005-0000-0000-00005E550000}"/>
    <cellStyle name="Normal 2 3 3 4 2 2 4 2" xfId="14606" xr:uid="{00000000-0005-0000-0000-00005F550000}"/>
    <cellStyle name="Normal 2 3 3 4 2 2 4 2 2" xfId="30902" xr:uid="{00000000-0005-0000-0000-000060550000}"/>
    <cellStyle name="Normal 2 3 3 4 2 2 4 3" xfId="22756" xr:uid="{00000000-0005-0000-0000-000061550000}"/>
    <cellStyle name="Normal 2 3 3 4 2 2 5" xfId="9307" xr:uid="{00000000-0005-0000-0000-000062550000}"/>
    <cellStyle name="Normal 2 3 3 4 2 2 5 2" xfId="25603" xr:uid="{00000000-0005-0000-0000-000063550000}"/>
    <cellStyle name="Normal 2 3 3 4 2 2 6" xfId="17457" xr:uid="{00000000-0005-0000-0000-000064550000}"/>
    <cellStyle name="Normal 2 3 3 4 2 3" xfId="1866" xr:uid="{00000000-0005-0000-0000-000065550000}"/>
    <cellStyle name="Normal 2 3 3 4 2 3 2" xfId="4449" xr:uid="{00000000-0005-0000-0000-000066550000}"/>
    <cellStyle name="Normal 2 3 3 4 2 3 2 2" xfId="12595" xr:uid="{00000000-0005-0000-0000-000067550000}"/>
    <cellStyle name="Normal 2 3 3 4 2 3 2 2 2" xfId="28891" xr:uid="{00000000-0005-0000-0000-000068550000}"/>
    <cellStyle name="Normal 2 3 3 4 2 3 2 3" xfId="20745" xr:uid="{00000000-0005-0000-0000-000069550000}"/>
    <cellStyle name="Normal 2 3 3 4 2 3 3" xfId="7165" xr:uid="{00000000-0005-0000-0000-00006A550000}"/>
    <cellStyle name="Normal 2 3 3 4 2 3 3 2" xfId="15311" xr:uid="{00000000-0005-0000-0000-00006B550000}"/>
    <cellStyle name="Normal 2 3 3 4 2 3 3 2 2" xfId="31607" xr:uid="{00000000-0005-0000-0000-00006C550000}"/>
    <cellStyle name="Normal 2 3 3 4 2 3 3 3" xfId="23461" xr:uid="{00000000-0005-0000-0000-00006D550000}"/>
    <cellStyle name="Normal 2 3 3 4 2 3 4" xfId="10012" xr:uid="{00000000-0005-0000-0000-00006E550000}"/>
    <cellStyle name="Normal 2 3 3 4 2 3 4 2" xfId="26308" xr:uid="{00000000-0005-0000-0000-00006F550000}"/>
    <cellStyle name="Normal 2 3 3 4 2 3 5" xfId="18162" xr:uid="{00000000-0005-0000-0000-000070550000}"/>
    <cellStyle name="Normal 2 3 3 4 2 4" xfId="3231" xr:uid="{00000000-0005-0000-0000-000071550000}"/>
    <cellStyle name="Normal 2 3 3 4 2 4 2" xfId="11377" xr:uid="{00000000-0005-0000-0000-000072550000}"/>
    <cellStyle name="Normal 2 3 3 4 2 4 2 2" xfId="27673" xr:uid="{00000000-0005-0000-0000-000073550000}"/>
    <cellStyle name="Normal 2 3 3 4 2 4 3" xfId="19527" xr:uid="{00000000-0005-0000-0000-000074550000}"/>
    <cellStyle name="Normal 2 3 3 4 2 5" xfId="5755" xr:uid="{00000000-0005-0000-0000-000075550000}"/>
    <cellStyle name="Normal 2 3 3 4 2 5 2" xfId="13901" xr:uid="{00000000-0005-0000-0000-000076550000}"/>
    <cellStyle name="Normal 2 3 3 4 2 5 2 2" xfId="30197" xr:uid="{00000000-0005-0000-0000-000077550000}"/>
    <cellStyle name="Normal 2 3 3 4 2 5 3" xfId="22051" xr:uid="{00000000-0005-0000-0000-000078550000}"/>
    <cellStyle name="Normal 2 3 3 4 2 6" xfId="8602" xr:uid="{00000000-0005-0000-0000-000079550000}"/>
    <cellStyle name="Normal 2 3 3 4 2 6 2" xfId="24898" xr:uid="{00000000-0005-0000-0000-00007A550000}"/>
    <cellStyle name="Normal 2 3 3 4 2 7" xfId="16752" xr:uid="{00000000-0005-0000-0000-00007B550000}"/>
    <cellStyle name="Normal 2 3 3 4 3" xfId="817" xr:uid="{00000000-0005-0000-0000-00007C550000}"/>
    <cellStyle name="Normal 2 3 3 4 3 2" xfId="2227" xr:uid="{00000000-0005-0000-0000-00007D550000}"/>
    <cellStyle name="Normal 2 3 3 4 3 2 2" xfId="4762" xr:uid="{00000000-0005-0000-0000-00007E550000}"/>
    <cellStyle name="Normal 2 3 3 4 3 2 2 2" xfId="12908" xr:uid="{00000000-0005-0000-0000-00007F550000}"/>
    <cellStyle name="Normal 2 3 3 4 3 2 2 2 2" xfId="29204" xr:uid="{00000000-0005-0000-0000-000080550000}"/>
    <cellStyle name="Normal 2 3 3 4 3 2 2 3" xfId="21058" xr:uid="{00000000-0005-0000-0000-000081550000}"/>
    <cellStyle name="Normal 2 3 3 4 3 2 3" xfId="7526" xr:uid="{00000000-0005-0000-0000-000082550000}"/>
    <cellStyle name="Normal 2 3 3 4 3 2 3 2" xfId="15672" xr:uid="{00000000-0005-0000-0000-000083550000}"/>
    <cellStyle name="Normal 2 3 3 4 3 2 3 2 2" xfId="31968" xr:uid="{00000000-0005-0000-0000-000084550000}"/>
    <cellStyle name="Normal 2 3 3 4 3 2 3 3" xfId="23822" xr:uid="{00000000-0005-0000-0000-000085550000}"/>
    <cellStyle name="Normal 2 3 3 4 3 2 4" xfId="10373" xr:uid="{00000000-0005-0000-0000-000086550000}"/>
    <cellStyle name="Normal 2 3 3 4 3 2 4 2" xfId="26669" xr:uid="{00000000-0005-0000-0000-000087550000}"/>
    <cellStyle name="Normal 2 3 3 4 3 2 5" xfId="18523" xr:uid="{00000000-0005-0000-0000-000088550000}"/>
    <cellStyle name="Normal 2 3 3 4 3 3" xfId="3544" xr:uid="{00000000-0005-0000-0000-000089550000}"/>
    <cellStyle name="Normal 2 3 3 4 3 3 2" xfId="11690" xr:uid="{00000000-0005-0000-0000-00008A550000}"/>
    <cellStyle name="Normal 2 3 3 4 3 3 2 2" xfId="27986" xr:uid="{00000000-0005-0000-0000-00008B550000}"/>
    <cellStyle name="Normal 2 3 3 4 3 3 3" xfId="19840" xr:uid="{00000000-0005-0000-0000-00008C550000}"/>
    <cellStyle name="Normal 2 3 3 4 3 4" xfId="6116" xr:uid="{00000000-0005-0000-0000-00008D550000}"/>
    <cellStyle name="Normal 2 3 3 4 3 4 2" xfId="14262" xr:uid="{00000000-0005-0000-0000-00008E550000}"/>
    <cellStyle name="Normal 2 3 3 4 3 4 2 2" xfId="30558" xr:uid="{00000000-0005-0000-0000-00008F550000}"/>
    <cellStyle name="Normal 2 3 3 4 3 4 3" xfId="22412" xr:uid="{00000000-0005-0000-0000-000090550000}"/>
    <cellStyle name="Normal 2 3 3 4 3 5" xfId="8963" xr:uid="{00000000-0005-0000-0000-000091550000}"/>
    <cellStyle name="Normal 2 3 3 4 3 5 2" xfId="25259" xr:uid="{00000000-0005-0000-0000-000092550000}"/>
    <cellStyle name="Normal 2 3 3 4 3 6" xfId="17113" xr:uid="{00000000-0005-0000-0000-000093550000}"/>
    <cellStyle name="Normal 2 3 3 4 4" xfId="1522" xr:uid="{00000000-0005-0000-0000-000094550000}"/>
    <cellStyle name="Normal 2 3 3 4 4 2" xfId="4153" xr:uid="{00000000-0005-0000-0000-000095550000}"/>
    <cellStyle name="Normal 2 3 3 4 4 2 2" xfId="12299" xr:uid="{00000000-0005-0000-0000-000096550000}"/>
    <cellStyle name="Normal 2 3 3 4 4 2 2 2" xfId="28595" xr:uid="{00000000-0005-0000-0000-000097550000}"/>
    <cellStyle name="Normal 2 3 3 4 4 2 3" xfId="20449" xr:uid="{00000000-0005-0000-0000-000098550000}"/>
    <cellStyle name="Normal 2 3 3 4 4 3" xfId="6821" xr:uid="{00000000-0005-0000-0000-000099550000}"/>
    <cellStyle name="Normal 2 3 3 4 4 3 2" xfId="14967" xr:uid="{00000000-0005-0000-0000-00009A550000}"/>
    <cellStyle name="Normal 2 3 3 4 4 3 2 2" xfId="31263" xr:uid="{00000000-0005-0000-0000-00009B550000}"/>
    <cellStyle name="Normal 2 3 3 4 4 3 3" xfId="23117" xr:uid="{00000000-0005-0000-0000-00009C550000}"/>
    <cellStyle name="Normal 2 3 3 4 4 4" xfId="9668" xr:uid="{00000000-0005-0000-0000-00009D550000}"/>
    <cellStyle name="Normal 2 3 3 4 4 4 2" xfId="25964" xr:uid="{00000000-0005-0000-0000-00009E550000}"/>
    <cellStyle name="Normal 2 3 3 4 4 5" xfId="17818" xr:uid="{00000000-0005-0000-0000-00009F550000}"/>
    <cellStyle name="Normal 2 3 3 4 5" xfId="2935" xr:uid="{00000000-0005-0000-0000-0000A0550000}"/>
    <cellStyle name="Normal 2 3 3 4 5 2" xfId="11081" xr:uid="{00000000-0005-0000-0000-0000A1550000}"/>
    <cellStyle name="Normal 2 3 3 4 5 2 2" xfId="27377" xr:uid="{00000000-0005-0000-0000-0000A2550000}"/>
    <cellStyle name="Normal 2 3 3 4 5 3" xfId="19231" xr:uid="{00000000-0005-0000-0000-0000A3550000}"/>
    <cellStyle name="Normal 2 3 3 4 6" xfId="5411" xr:uid="{00000000-0005-0000-0000-0000A4550000}"/>
    <cellStyle name="Normal 2 3 3 4 6 2" xfId="13557" xr:uid="{00000000-0005-0000-0000-0000A5550000}"/>
    <cellStyle name="Normal 2 3 3 4 6 2 2" xfId="29853" xr:uid="{00000000-0005-0000-0000-0000A6550000}"/>
    <cellStyle name="Normal 2 3 3 4 6 3" xfId="21707" xr:uid="{00000000-0005-0000-0000-0000A7550000}"/>
    <cellStyle name="Normal 2 3 3 4 7" xfId="8258" xr:uid="{00000000-0005-0000-0000-0000A8550000}"/>
    <cellStyle name="Normal 2 3 3 4 7 2" xfId="24554" xr:uid="{00000000-0005-0000-0000-0000A9550000}"/>
    <cellStyle name="Normal 2 3 3 4 8" xfId="16408" xr:uid="{00000000-0005-0000-0000-0000AA550000}"/>
    <cellStyle name="Normal 2 3 3 5" xfId="198" xr:uid="{00000000-0005-0000-0000-0000AB550000}"/>
    <cellStyle name="Normal 2 3 3 5 2" xfId="542" xr:uid="{00000000-0005-0000-0000-0000AC550000}"/>
    <cellStyle name="Normal 2 3 3 5 2 2" xfId="1248" xr:uid="{00000000-0005-0000-0000-0000AD550000}"/>
    <cellStyle name="Normal 2 3 3 5 2 2 2" xfId="2658" xr:uid="{00000000-0005-0000-0000-0000AE550000}"/>
    <cellStyle name="Normal 2 3 3 5 2 2 2 2" xfId="5132" xr:uid="{00000000-0005-0000-0000-0000AF550000}"/>
    <cellStyle name="Normal 2 3 3 5 2 2 2 2 2" xfId="13278" xr:uid="{00000000-0005-0000-0000-0000B0550000}"/>
    <cellStyle name="Normal 2 3 3 5 2 2 2 2 2 2" xfId="29574" xr:uid="{00000000-0005-0000-0000-0000B1550000}"/>
    <cellStyle name="Normal 2 3 3 5 2 2 2 2 3" xfId="21428" xr:uid="{00000000-0005-0000-0000-0000B2550000}"/>
    <cellStyle name="Normal 2 3 3 5 2 2 2 3" xfId="7957" xr:uid="{00000000-0005-0000-0000-0000B3550000}"/>
    <cellStyle name="Normal 2 3 3 5 2 2 2 3 2" xfId="16103" xr:uid="{00000000-0005-0000-0000-0000B4550000}"/>
    <cellStyle name="Normal 2 3 3 5 2 2 2 3 2 2" xfId="32399" xr:uid="{00000000-0005-0000-0000-0000B5550000}"/>
    <cellStyle name="Normal 2 3 3 5 2 2 2 3 3" xfId="24253" xr:uid="{00000000-0005-0000-0000-0000B6550000}"/>
    <cellStyle name="Normal 2 3 3 5 2 2 2 4" xfId="10804" xr:uid="{00000000-0005-0000-0000-0000B7550000}"/>
    <cellStyle name="Normal 2 3 3 5 2 2 2 4 2" xfId="27100" xr:uid="{00000000-0005-0000-0000-0000B8550000}"/>
    <cellStyle name="Normal 2 3 3 5 2 2 2 5" xfId="18954" xr:uid="{00000000-0005-0000-0000-0000B9550000}"/>
    <cellStyle name="Normal 2 3 3 5 2 2 3" xfId="3914" xr:uid="{00000000-0005-0000-0000-0000BA550000}"/>
    <cellStyle name="Normal 2 3 3 5 2 2 3 2" xfId="12060" xr:uid="{00000000-0005-0000-0000-0000BB550000}"/>
    <cellStyle name="Normal 2 3 3 5 2 2 3 2 2" xfId="28356" xr:uid="{00000000-0005-0000-0000-0000BC550000}"/>
    <cellStyle name="Normal 2 3 3 5 2 2 3 3" xfId="20210" xr:uid="{00000000-0005-0000-0000-0000BD550000}"/>
    <cellStyle name="Normal 2 3 3 5 2 2 4" xfId="6547" xr:uid="{00000000-0005-0000-0000-0000BE550000}"/>
    <cellStyle name="Normal 2 3 3 5 2 2 4 2" xfId="14693" xr:uid="{00000000-0005-0000-0000-0000BF550000}"/>
    <cellStyle name="Normal 2 3 3 5 2 2 4 2 2" xfId="30989" xr:uid="{00000000-0005-0000-0000-0000C0550000}"/>
    <cellStyle name="Normal 2 3 3 5 2 2 4 3" xfId="22843" xr:uid="{00000000-0005-0000-0000-0000C1550000}"/>
    <cellStyle name="Normal 2 3 3 5 2 2 5" xfId="9394" xr:uid="{00000000-0005-0000-0000-0000C2550000}"/>
    <cellStyle name="Normal 2 3 3 5 2 2 5 2" xfId="25690" xr:uid="{00000000-0005-0000-0000-0000C3550000}"/>
    <cellStyle name="Normal 2 3 3 5 2 2 6" xfId="17544" xr:uid="{00000000-0005-0000-0000-0000C4550000}"/>
    <cellStyle name="Normal 2 3 3 5 2 3" xfId="1953" xr:uid="{00000000-0005-0000-0000-0000C5550000}"/>
    <cellStyle name="Normal 2 3 3 5 2 3 2" xfId="4523" xr:uid="{00000000-0005-0000-0000-0000C6550000}"/>
    <cellStyle name="Normal 2 3 3 5 2 3 2 2" xfId="12669" xr:uid="{00000000-0005-0000-0000-0000C7550000}"/>
    <cellStyle name="Normal 2 3 3 5 2 3 2 2 2" xfId="28965" xr:uid="{00000000-0005-0000-0000-0000C8550000}"/>
    <cellStyle name="Normal 2 3 3 5 2 3 2 3" xfId="20819" xr:uid="{00000000-0005-0000-0000-0000C9550000}"/>
    <cellStyle name="Normal 2 3 3 5 2 3 3" xfId="7252" xr:uid="{00000000-0005-0000-0000-0000CA550000}"/>
    <cellStyle name="Normal 2 3 3 5 2 3 3 2" xfId="15398" xr:uid="{00000000-0005-0000-0000-0000CB550000}"/>
    <cellStyle name="Normal 2 3 3 5 2 3 3 2 2" xfId="31694" xr:uid="{00000000-0005-0000-0000-0000CC550000}"/>
    <cellStyle name="Normal 2 3 3 5 2 3 3 3" xfId="23548" xr:uid="{00000000-0005-0000-0000-0000CD550000}"/>
    <cellStyle name="Normal 2 3 3 5 2 3 4" xfId="10099" xr:uid="{00000000-0005-0000-0000-0000CE550000}"/>
    <cellStyle name="Normal 2 3 3 5 2 3 4 2" xfId="26395" xr:uid="{00000000-0005-0000-0000-0000CF550000}"/>
    <cellStyle name="Normal 2 3 3 5 2 3 5" xfId="18249" xr:uid="{00000000-0005-0000-0000-0000D0550000}"/>
    <cellStyle name="Normal 2 3 3 5 2 4" xfId="3305" xr:uid="{00000000-0005-0000-0000-0000D1550000}"/>
    <cellStyle name="Normal 2 3 3 5 2 4 2" xfId="11451" xr:uid="{00000000-0005-0000-0000-0000D2550000}"/>
    <cellStyle name="Normal 2 3 3 5 2 4 2 2" xfId="27747" xr:uid="{00000000-0005-0000-0000-0000D3550000}"/>
    <cellStyle name="Normal 2 3 3 5 2 4 3" xfId="19601" xr:uid="{00000000-0005-0000-0000-0000D4550000}"/>
    <cellStyle name="Normal 2 3 3 5 2 5" xfId="5842" xr:uid="{00000000-0005-0000-0000-0000D5550000}"/>
    <cellStyle name="Normal 2 3 3 5 2 5 2" xfId="13988" xr:uid="{00000000-0005-0000-0000-0000D6550000}"/>
    <cellStyle name="Normal 2 3 3 5 2 5 2 2" xfId="30284" xr:uid="{00000000-0005-0000-0000-0000D7550000}"/>
    <cellStyle name="Normal 2 3 3 5 2 5 3" xfId="22138" xr:uid="{00000000-0005-0000-0000-0000D8550000}"/>
    <cellStyle name="Normal 2 3 3 5 2 6" xfId="8689" xr:uid="{00000000-0005-0000-0000-0000D9550000}"/>
    <cellStyle name="Normal 2 3 3 5 2 6 2" xfId="24985" xr:uid="{00000000-0005-0000-0000-0000DA550000}"/>
    <cellStyle name="Normal 2 3 3 5 2 7" xfId="16839" xr:uid="{00000000-0005-0000-0000-0000DB550000}"/>
    <cellStyle name="Normal 2 3 3 5 3" xfId="904" xr:uid="{00000000-0005-0000-0000-0000DC550000}"/>
    <cellStyle name="Normal 2 3 3 5 3 2" xfId="2314" xr:uid="{00000000-0005-0000-0000-0000DD550000}"/>
    <cellStyle name="Normal 2 3 3 5 3 2 2" xfId="4836" xr:uid="{00000000-0005-0000-0000-0000DE550000}"/>
    <cellStyle name="Normal 2 3 3 5 3 2 2 2" xfId="12982" xr:uid="{00000000-0005-0000-0000-0000DF550000}"/>
    <cellStyle name="Normal 2 3 3 5 3 2 2 2 2" xfId="29278" xr:uid="{00000000-0005-0000-0000-0000E0550000}"/>
    <cellStyle name="Normal 2 3 3 5 3 2 2 3" xfId="21132" xr:uid="{00000000-0005-0000-0000-0000E1550000}"/>
    <cellStyle name="Normal 2 3 3 5 3 2 3" xfId="7613" xr:uid="{00000000-0005-0000-0000-0000E2550000}"/>
    <cellStyle name="Normal 2 3 3 5 3 2 3 2" xfId="15759" xr:uid="{00000000-0005-0000-0000-0000E3550000}"/>
    <cellStyle name="Normal 2 3 3 5 3 2 3 2 2" xfId="32055" xr:uid="{00000000-0005-0000-0000-0000E4550000}"/>
    <cellStyle name="Normal 2 3 3 5 3 2 3 3" xfId="23909" xr:uid="{00000000-0005-0000-0000-0000E5550000}"/>
    <cellStyle name="Normal 2 3 3 5 3 2 4" xfId="10460" xr:uid="{00000000-0005-0000-0000-0000E6550000}"/>
    <cellStyle name="Normal 2 3 3 5 3 2 4 2" xfId="26756" xr:uid="{00000000-0005-0000-0000-0000E7550000}"/>
    <cellStyle name="Normal 2 3 3 5 3 2 5" xfId="18610" xr:uid="{00000000-0005-0000-0000-0000E8550000}"/>
    <cellStyle name="Normal 2 3 3 5 3 3" xfId="3618" xr:uid="{00000000-0005-0000-0000-0000E9550000}"/>
    <cellStyle name="Normal 2 3 3 5 3 3 2" xfId="11764" xr:uid="{00000000-0005-0000-0000-0000EA550000}"/>
    <cellStyle name="Normal 2 3 3 5 3 3 2 2" xfId="28060" xr:uid="{00000000-0005-0000-0000-0000EB550000}"/>
    <cellStyle name="Normal 2 3 3 5 3 3 3" xfId="19914" xr:uid="{00000000-0005-0000-0000-0000EC550000}"/>
    <cellStyle name="Normal 2 3 3 5 3 4" xfId="6203" xr:uid="{00000000-0005-0000-0000-0000ED550000}"/>
    <cellStyle name="Normal 2 3 3 5 3 4 2" xfId="14349" xr:uid="{00000000-0005-0000-0000-0000EE550000}"/>
    <cellStyle name="Normal 2 3 3 5 3 4 2 2" xfId="30645" xr:uid="{00000000-0005-0000-0000-0000EF550000}"/>
    <cellStyle name="Normal 2 3 3 5 3 4 3" xfId="22499" xr:uid="{00000000-0005-0000-0000-0000F0550000}"/>
    <cellStyle name="Normal 2 3 3 5 3 5" xfId="9050" xr:uid="{00000000-0005-0000-0000-0000F1550000}"/>
    <cellStyle name="Normal 2 3 3 5 3 5 2" xfId="25346" xr:uid="{00000000-0005-0000-0000-0000F2550000}"/>
    <cellStyle name="Normal 2 3 3 5 3 6" xfId="17200" xr:uid="{00000000-0005-0000-0000-0000F3550000}"/>
    <cellStyle name="Normal 2 3 3 5 4" xfId="1609" xr:uid="{00000000-0005-0000-0000-0000F4550000}"/>
    <cellStyle name="Normal 2 3 3 5 4 2" xfId="4227" xr:uid="{00000000-0005-0000-0000-0000F5550000}"/>
    <cellStyle name="Normal 2 3 3 5 4 2 2" xfId="12373" xr:uid="{00000000-0005-0000-0000-0000F6550000}"/>
    <cellStyle name="Normal 2 3 3 5 4 2 2 2" xfId="28669" xr:uid="{00000000-0005-0000-0000-0000F7550000}"/>
    <cellStyle name="Normal 2 3 3 5 4 2 3" xfId="20523" xr:uid="{00000000-0005-0000-0000-0000F8550000}"/>
    <cellStyle name="Normal 2 3 3 5 4 3" xfId="6908" xr:uid="{00000000-0005-0000-0000-0000F9550000}"/>
    <cellStyle name="Normal 2 3 3 5 4 3 2" xfId="15054" xr:uid="{00000000-0005-0000-0000-0000FA550000}"/>
    <cellStyle name="Normal 2 3 3 5 4 3 2 2" xfId="31350" xr:uid="{00000000-0005-0000-0000-0000FB550000}"/>
    <cellStyle name="Normal 2 3 3 5 4 3 3" xfId="23204" xr:uid="{00000000-0005-0000-0000-0000FC550000}"/>
    <cellStyle name="Normal 2 3 3 5 4 4" xfId="9755" xr:uid="{00000000-0005-0000-0000-0000FD550000}"/>
    <cellStyle name="Normal 2 3 3 5 4 4 2" xfId="26051" xr:uid="{00000000-0005-0000-0000-0000FE550000}"/>
    <cellStyle name="Normal 2 3 3 5 4 5" xfId="17905" xr:uid="{00000000-0005-0000-0000-0000FF550000}"/>
    <cellStyle name="Normal 2 3 3 5 5" xfId="3009" xr:uid="{00000000-0005-0000-0000-000000560000}"/>
    <cellStyle name="Normal 2 3 3 5 5 2" xfId="11155" xr:uid="{00000000-0005-0000-0000-000001560000}"/>
    <cellStyle name="Normal 2 3 3 5 5 2 2" xfId="27451" xr:uid="{00000000-0005-0000-0000-000002560000}"/>
    <cellStyle name="Normal 2 3 3 5 5 3" xfId="19305" xr:uid="{00000000-0005-0000-0000-000003560000}"/>
    <cellStyle name="Normal 2 3 3 5 6" xfId="5498" xr:uid="{00000000-0005-0000-0000-000004560000}"/>
    <cellStyle name="Normal 2 3 3 5 6 2" xfId="13644" xr:uid="{00000000-0005-0000-0000-000005560000}"/>
    <cellStyle name="Normal 2 3 3 5 6 2 2" xfId="29940" xr:uid="{00000000-0005-0000-0000-000006560000}"/>
    <cellStyle name="Normal 2 3 3 5 6 3" xfId="21794" xr:uid="{00000000-0005-0000-0000-000007560000}"/>
    <cellStyle name="Normal 2 3 3 5 7" xfId="8345" xr:uid="{00000000-0005-0000-0000-000008560000}"/>
    <cellStyle name="Normal 2 3 3 5 7 2" xfId="24641" xr:uid="{00000000-0005-0000-0000-000009560000}"/>
    <cellStyle name="Normal 2 3 3 5 8" xfId="16495" xr:uid="{00000000-0005-0000-0000-00000A560000}"/>
    <cellStyle name="Normal 2 3 3 6" xfId="275" xr:uid="{00000000-0005-0000-0000-00000B560000}"/>
    <cellStyle name="Normal 2 3 3 6 2" xfId="619" xr:uid="{00000000-0005-0000-0000-00000C560000}"/>
    <cellStyle name="Normal 2 3 3 6 2 2" xfId="1325" xr:uid="{00000000-0005-0000-0000-00000D560000}"/>
    <cellStyle name="Normal 2 3 3 6 2 2 2" xfId="2735" xr:uid="{00000000-0005-0000-0000-00000E560000}"/>
    <cellStyle name="Normal 2 3 3 6 2 2 2 2" xfId="5206" xr:uid="{00000000-0005-0000-0000-00000F560000}"/>
    <cellStyle name="Normal 2 3 3 6 2 2 2 2 2" xfId="13352" xr:uid="{00000000-0005-0000-0000-000010560000}"/>
    <cellStyle name="Normal 2 3 3 6 2 2 2 2 2 2" xfId="29648" xr:uid="{00000000-0005-0000-0000-000011560000}"/>
    <cellStyle name="Normal 2 3 3 6 2 2 2 2 3" xfId="21502" xr:uid="{00000000-0005-0000-0000-000012560000}"/>
    <cellStyle name="Normal 2 3 3 6 2 2 2 3" xfId="8034" xr:uid="{00000000-0005-0000-0000-000013560000}"/>
    <cellStyle name="Normal 2 3 3 6 2 2 2 3 2" xfId="16180" xr:uid="{00000000-0005-0000-0000-000014560000}"/>
    <cellStyle name="Normal 2 3 3 6 2 2 2 3 2 2" xfId="32476" xr:uid="{00000000-0005-0000-0000-000015560000}"/>
    <cellStyle name="Normal 2 3 3 6 2 2 2 3 3" xfId="24330" xr:uid="{00000000-0005-0000-0000-000016560000}"/>
    <cellStyle name="Normal 2 3 3 6 2 2 2 4" xfId="10881" xr:uid="{00000000-0005-0000-0000-000017560000}"/>
    <cellStyle name="Normal 2 3 3 6 2 2 2 4 2" xfId="27177" xr:uid="{00000000-0005-0000-0000-000018560000}"/>
    <cellStyle name="Normal 2 3 3 6 2 2 2 5" xfId="19031" xr:uid="{00000000-0005-0000-0000-000019560000}"/>
    <cellStyle name="Normal 2 3 3 6 2 2 3" xfId="3988" xr:uid="{00000000-0005-0000-0000-00001A560000}"/>
    <cellStyle name="Normal 2 3 3 6 2 2 3 2" xfId="12134" xr:uid="{00000000-0005-0000-0000-00001B560000}"/>
    <cellStyle name="Normal 2 3 3 6 2 2 3 2 2" xfId="28430" xr:uid="{00000000-0005-0000-0000-00001C560000}"/>
    <cellStyle name="Normal 2 3 3 6 2 2 3 3" xfId="20284" xr:uid="{00000000-0005-0000-0000-00001D560000}"/>
    <cellStyle name="Normal 2 3 3 6 2 2 4" xfId="6624" xr:uid="{00000000-0005-0000-0000-00001E560000}"/>
    <cellStyle name="Normal 2 3 3 6 2 2 4 2" xfId="14770" xr:uid="{00000000-0005-0000-0000-00001F560000}"/>
    <cellStyle name="Normal 2 3 3 6 2 2 4 2 2" xfId="31066" xr:uid="{00000000-0005-0000-0000-000020560000}"/>
    <cellStyle name="Normal 2 3 3 6 2 2 4 3" xfId="22920" xr:uid="{00000000-0005-0000-0000-000021560000}"/>
    <cellStyle name="Normal 2 3 3 6 2 2 5" xfId="9471" xr:uid="{00000000-0005-0000-0000-000022560000}"/>
    <cellStyle name="Normal 2 3 3 6 2 2 5 2" xfId="25767" xr:uid="{00000000-0005-0000-0000-000023560000}"/>
    <cellStyle name="Normal 2 3 3 6 2 2 6" xfId="17621" xr:uid="{00000000-0005-0000-0000-000024560000}"/>
    <cellStyle name="Normal 2 3 3 6 2 3" xfId="2030" xr:uid="{00000000-0005-0000-0000-000025560000}"/>
    <cellStyle name="Normal 2 3 3 6 2 3 2" xfId="4597" xr:uid="{00000000-0005-0000-0000-000026560000}"/>
    <cellStyle name="Normal 2 3 3 6 2 3 2 2" xfId="12743" xr:uid="{00000000-0005-0000-0000-000027560000}"/>
    <cellStyle name="Normal 2 3 3 6 2 3 2 2 2" xfId="29039" xr:uid="{00000000-0005-0000-0000-000028560000}"/>
    <cellStyle name="Normal 2 3 3 6 2 3 2 3" xfId="20893" xr:uid="{00000000-0005-0000-0000-000029560000}"/>
    <cellStyle name="Normal 2 3 3 6 2 3 3" xfId="7329" xr:uid="{00000000-0005-0000-0000-00002A560000}"/>
    <cellStyle name="Normal 2 3 3 6 2 3 3 2" xfId="15475" xr:uid="{00000000-0005-0000-0000-00002B560000}"/>
    <cellStyle name="Normal 2 3 3 6 2 3 3 2 2" xfId="31771" xr:uid="{00000000-0005-0000-0000-00002C560000}"/>
    <cellStyle name="Normal 2 3 3 6 2 3 3 3" xfId="23625" xr:uid="{00000000-0005-0000-0000-00002D560000}"/>
    <cellStyle name="Normal 2 3 3 6 2 3 4" xfId="10176" xr:uid="{00000000-0005-0000-0000-00002E560000}"/>
    <cellStyle name="Normal 2 3 3 6 2 3 4 2" xfId="26472" xr:uid="{00000000-0005-0000-0000-00002F560000}"/>
    <cellStyle name="Normal 2 3 3 6 2 3 5" xfId="18326" xr:uid="{00000000-0005-0000-0000-000030560000}"/>
    <cellStyle name="Normal 2 3 3 6 2 4" xfId="3379" xr:uid="{00000000-0005-0000-0000-000031560000}"/>
    <cellStyle name="Normal 2 3 3 6 2 4 2" xfId="11525" xr:uid="{00000000-0005-0000-0000-000032560000}"/>
    <cellStyle name="Normal 2 3 3 6 2 4 2 2" xfId="27821" xr:uid="{00000000-0005-0000-0000-000033560000}"/>
    <cellStyle name="Normal 2 3 3 6 2 4 3" xfId="19675" xr:uid="{00000000-0005-0000-0000-000034560000}"/>
    <cellStyle name="Normal 2 3 3 6 2 5" xfId="5919" xr:uid="{00000000-0005-0000-0000-000035560000}"/>
    <cellStyle name="Normal 2 3 3 6 2 5 2" xfId="14065" xr:uid="{00000000-0005-0000-0000-000036560000}"/>
    <cellStyle name="Normal 2 3 3 6 2 5 2 2" xfId="30361" xr:uid="{00000000-0005-0000-0000-000037560000}"/>
    <cellStyle name="Normal 2 3 3 6 2 5 3" xfId="22215" xr:uid="{00000000-0005-0000-0000-000038560000}"/>
    <cellStyle name="Normal 2 3 3 6 2 6" xfId="8766" xr:uid="{00000000-0005-0000-0000-000039560000}"/>
    <cellStyle name="Normal 2 3 3 6 2 6 2" xfId="25062" xr:uid="{00000000-0005-0000-0000-00003A560000}"/>
    <cellStyle name="Normal 2 3 3 6 2 7" xfId="16916" xr:uid="{00000000-0005-0000-0000-00003B560000}"/>
    <cellStyle name="Normal 2 3 3 6 3" xfId="981" xr:uid="{00000000-0005-0000-0000-00003C560000}"/>
    <cellStyle name="Normal 2 3 3 6 3 2" xfId="2391" xr:uid="{00000000-0005-0000-0000-00003D560000}"/>
    <cellStyle name="Normal 2 3 3 6 3 2 2" xfId="4910" xr:uid="{00000000-0005-0000-0000-00003E560000}"/>
    <cellStyle name="Normal 2 3 3 6 3 2 2 2" xfId="13056" xr:uid="{00000000-0005-0000-0000-00003F560000}"/>
    <cellStyle name="Normal 2 3 3 6 3 2 2 2 2" xfId="29352" xr:uid="{00000000-0005-0000-0000-000040560000}"/>
    <cellStyle name="Normal 2 3 3 6 3 2 2 3" xfId="21206" xr:uid="{00000000-0005-0000-0000-000041560000}"/>
    <cellStyle name="Normal 2 3 3 6 3 2 3" xfId="7690" xr:uid="{00000000-0005-0000-0000-000042560000}"/>
    <cellStyle name="Normal 2 3 3 6 3 2 3 2" xfId="15836" xr:uid="{00000000-0005-0000-0000-000043560000}"/>
    <cellStyle name="Normal 2 3 3 6 3 2 3 2 2" xfId="32132" xr:uid="{00000000-0005-0000-0000-000044560000}"/>
    <cellStyle name="Normal 2 3 3 6 3 2 3 3" xfId="23986" xr:uid="{00000000-0005-0000-0000-000045560000}"/>
    <cellStyle name="Normal 2 3 3 6 3 2 4" xfId="10537" xr:uid="{00000000-0005-0000-0000-000046560000}"/>
    <cellStyle name="Normal 2 3 3 6 3 2 4 2" xfId="26833" xr:uid="{00000000-0005-0000-0000-000047560000}"/>
    <cellStyle name="Normal 2 3 3 6 3 2 5" xfId="18687" xr:uid="{00000000-0005-0000-0000-000048560000}"/>
    <cellStyle name="Normal 2 3 3 6 3 3" xfId="3692" xr:uid="{00000000-0005-0000-0000-000049560000}"/>
    <cellStyle name="Normal 2 3 3 6 3 3 2" xfId="11838" xr:uid="{00000000-0005-0000-0000-00004A560000}"/>
    <cellStyle name="Normal 2 3 3 6 3 3 2 2" xfId="28134" xr:uid="{00000000-0005-0000-0000-00004B560000}"/>
    <cellStyle name="Normal 2 3 3 6 3 3 3" xfId="19988" xr:uid="{00000000-0005-0000-0000-00004C560000}"/>
    <cellStyle name="Normal 2 3 3 6 3 4" xfId="6280" xr:uid="{00000000-0005-0000-0000-00004D560000}"/>
    <cellStyle name="Normal 2 3 3 6 3 4 2" xfId="14426" xr:uid="{00000000-0005-0000-0000-00004E560000}"/>
    <cellStyle name="Normal 2 3 3 6 3 4 2 2" xfId="30722" xr:uid="{00000000-0005-0000-0000-00004F560000}"/>
    <cellStyle name="Normal 2 3 3 6 3 4 3" xfId="22576" xr:uid="{00000000-0005-0000-0000-000050560000}"/>
    <cellStyle name="Normal 2 3 3 6 3 5" xfId="9127" xr:uid="{00000000-0005-0000-0000-000051560000}"/>
    <cellStyle name="Normal 2 3 3 6 3 5 2" xfId="25423" xr:uid="{00000000-0005-0000-0000-000052560000}"/>
    <cellStyle name="Normal 2 3 3 6 3 6" xfId="17277" xr:uid="{00000000-0005-0000-0000-000053560000}"/>
    <cellStyle name="Normal 2 3 3 6 4" xfId="1686" xr:uid="{00000000-0005-0000-0000-000054560000}"/>
    <cellStyle name="Normal 2 3 3 6 4 2" xfId="4301" xr:uid="{00000000-0005-0000-0000-000055560000}"/>
    <cellStyle name="Normal 2 3 3 6 4 2 2" xfId="12447" xr:uid="{00000000-0005-0000-0000-000056560000}"/>
    <cellStyle name="Normal 2 3 3 6 4 2 2 2" xfId="28743" xr:uid="{00000000-0005-0000-0000-000057560000}"/>
    <cellStyle name="Normal 2 3 3 6 4 2 3" xfId="20597" xr:uid="{00000000-0005-0000-0000-000058560000}"/>
    <cellStyle name="Normal 2 3 3 6 4 3" xfId="6985" xr:uid="{00000000-0005-0000-0000-000059560000}"/>
    <cellStyle name="Normal 2 3 3 6 4 3 2" xfId="15131" xr:uid="{00000000-0005-0000-0000-00005A560000}"/>
    <cellStyle name="Normal 2 3 3 6 4 3 2 2" xfId="31427" xr:uid="{00000000-0005-0000-0000-00005B560000}"/>
    <cellStyle name="Normal 2 3 3 6 4 3 3" xfId="23281" xr:uid="{00000000-0005-0000-0000-00005C560000}"/>
    <cellStyle name="Normal 2 3 3 6 4 4" xfId="9832" xr:uid="{00000000-0005-0000-0000-00005D560000}"/>
    <cellStyle name="Normal 2 3 3 6 4 4 2" xfId="26128" xr:uid="{00000000-0005-0000-0000-00005E560000}"/>
    <cellStyle name="Normal 2 3 3 6 4 5" xfId="17982" xr:uid="{00000000-0005-0000-0000-00005F560000}"/>
    <cellStyle name="Normal 2 3 3 6 5" xfId="3083" xr:uid="{00000000-0005-0000-0000-000060560000}"/>
    <cellStyle name="Normal 2 3 3 6 5 2" xfId="11229" xr:uid="{00000000-0005-0000-0000-000061560000}"/>
    <cellStyle name="Normal 2 3 3 6 5 2 2" xfId="27525" xr:uid="{00000000-0005-0000-0000-000062560000}"/>
    <cellStyle name="Normal 2 3 3 6 5 3" xfId="19379" xr:uid="{00000000-0005-0000-0000-000063560000}"/>
    <cellStyle name="Normal 2 3 3 6 6" xfId="5575" xr:uid="{00000000-0005-0000-0000-000064560000}"/>
    <cellStyle name="Normal 2 3 3 6 6 2" xfId="13721" xr:uid="{00000000-0005-0000-0000-000065560000}"/>
    <cellStyle name="Normal 2 3 3 6 6 2 2" xfId="30017" xr:uid="{00000000-0005-0000-0000-000066560000}"/>
    <cellStyle name="Normal 2 3 3 6 6 3" xfId="21871" xr:uid="{00000000-0005-0000-0000-000067560000}"/>
    <cellStyle name="Normal 2 3 3 6 7" xfId="8422" xr:uid="{00000000-0005-0000-0000-000068560000}"/>
    <cellStyle name="Normal 2 3 3 6 7 2" xfId="24718" xr:uid="{00000000-0005-0000-0000-000069560000}"/>
    <cellStyle name="Normal 2 3 3 6 8" xfId="16572" xr:uid="{00000000-0005-0000-0000-00006A560000}"/>
    <cellStyle name="Normal 2 3 3 7" xfId="365" xr:uid="{00000000-0005-0000-0000-00006B560000}"/>
    <cellStyle name="Normal 2 3 3 7 2" xfId="1071" xr:uid="{00000000-0005-0000-0000-00006C560000}"/>
    <cellStyle name="Normal 2 3 3 7 2 2" xfId="2481" xr:uid="{00000000-0005-0000-0000-00006D560000}"/>
    <cellStyle name="Normal 2 3 3 7 2 2 2" xfId="4984" xr:uid="{00000000-0005-0000-0000-00006E560000}"/>
    <cellStyle name="Normal 2 3 3 7 2 2 2 2" xfId="13130" xr:uid="{00000000-0005-0000-0000-00006F560000}"/>
    <cellStyle name="Normal 2 3 3 7 2 2 2 2 2" xfId="29426" xr:uid="{00000000-0005-0000-0000-000070560000}"/>
    <cellStyle name="Normal 2 3 3 7 2 2 2 3" xfId="21280" xr:uid="{00000000-0005-0000-0000-000071560000}"/>
    <cellStyle name="Normal 2 3 3 7 2 2 3" xfId="7780" xr:uid="{00000000-0005-0000-0000-000072560000}"/>
    <cellStyle name="Normal 2 3 3 7 2 2 3 2" xfId="15926" xr:uid="{00000000-0005-0000-0000-000073560000}"/>
    <cellStyle name="Normal 2 3 3 7 2 2 3 2 2" xfId="32222" xr:uid="{00000000-0005-0000-0000-000074560000}"/>
    <cellStyle name="Normal 2 3 3 7 2 2 3 3" xfId="24076" xr:uid="{00000000-0005-0000-0000-000075560000}"/>
    <cellStyle name="Normal 2 3 3 7 2 2 4" xfId="10627" xr:uid="{00000000-0005-0000-0000-000076560000}"/>
    <cellStyle name="Normal 2 3 3 7 2 2 4 2" xfId="26923" xr:uid="{00000000-0005-0000-0000-000077560000}"/>
    <cellStyle name="Normal 2 3 3 7 2 2 5" xfId="18777" xr:uid="{00000000-0005-0000-0000-000078560000}"/>
    <cellStyle name="Normal 2 3 3 7 2 3" xfId="3766" xr:uid="{00000000-0005-0000-0000-000079560000}"/>
    <cellStyle name="Normal 2 3 3 7 2 3 2" xfId="11912" xr:uid="{00000000-0005-0000-0000-00007A560000}"/>
    <cellStyle name="Normal 2 3 3 7 2 3 2 2" xfId="28208" xr:uid="{00000000-0005-0000-0000-00007B560000}"/>
    <cellStyle name="Normal 2 3 3 7 2 3 3" xfId="20062" xr:uid="{00000000-0005-0000-0000-00007C560000}"/>
    <cellStyle name="Normal 2 3 3 7 2 4" xfId="6370" xr:uid="{00000000-0005-0000-0000-00007D560000}"/>
    <cellStyle name="Normal 2 3 3 7 2 4 2" xfId="14516" xr:uid="{00000000-0005-0000-0000-00007E560000}"/>
    <cellStyle name="Normal 2 3 3 7 2 4 2 2" xfId="30812" xr:uid="{00000000-0005-0000-0000-00007F560000}"/>
    <cellStyle name="Normal 2 3 3 7 2 4 3" xfId="22666" xr:uid="{00000000-0005-0000-0000-000080560000}"/>
    <cellStyle name="Normal 2 3 3 7 2 5" xfId="9217" xr:uid="{00000000-0005-0000-0000-000081560000}"/>
    <cellStyle name="Normal 2 3 3 7 2 5 2" xfId="25513" xr:uid="{00000000-0005-0000-0000-000082560000}"/>
    <cellStyle name="Normal 2 3 3 7 2 6" xfId="17367" xr:uid="{00000000-0005-0000-0000-000083560000}"/>
    <cellStyle name="Normal 2 3 3 7 3" xfId="1776" xr:uid="{00000000-0005-0000-0000-000084560000}"/>
    <cellStyle name="Normal 2 3 3 7 3 2" xfId="4375" xr:uid="{00000000-0005-0000-0000-000085560000}"/>
    <cellStyle name="Normal 2 3 3 7 3 2 2" xfId="12521" xr:uid="{00000000-0005-0000-0000-000086560000}"/>
    <cellStyle name="Normal 2 3 3 7 3 2 2 2" xfId="28817" xr:uid="{00000000-0005-0000-0000-000087560000}"/>
    <cellStyle name="Normal 2 3 3 7 3 2 3" xfId="20671" xr:uid="{00000000-0005-0000-0000-000088560000}"/>
    <cellStyle name="Normal 2 3 3 7 3 3" xfId="7075" xr:uid="{00000000-0005-0000-0000-000089560000}"/>
    <cellStyle name="Normal 2 3 3 7 3 3 2" xfId="15221" xr:uid="{00000000-0005-0000-0000-00008A560000}"/>
    <cellStyle name="Normal 2 3 3 7 3 3 2 2" xfId="31517" xr:uid="{00000000-0005-0000-0000-00008B560000}"/>
    <cellStyle name="Normal 2 3 3 7 3 3 3" xfId="23371" xr:uid="{00000000-0005-0000-0000-00008C560000}"/>
    <cellStyle name="Normal 2 3 3 7 3 4" xfId="9922" xr:uid="{00000000-0005-0000-0000-00008D560000}"/>
    <cellStyle name="Normal 2 3 3 7 3 4 2" xfId="26218" xr:uid="{00000000-0005-0000-0000-00008E560000}"/>
    <cellStyle name="Normal 2 3 3 7 3 5" xfId="18072" xr:uid="{00000000-0005-0000-0000-00008F560000}"/>
    <cellStyle name="Normal 2 3 3 7 4" xfId="3157" xr:uid="{00000000-0005-0000-0000-000090560000}"/>
    <cellStyle name="Normal 2 3 3 7 4 2" xfId="11303" xr:uid="{00000000-0005-0000-0000-000091560000}"/>
    <cellStyle name="Normal 2 3 3 7 4 2 2" xfId="27599" xr:uid="{00000000-0005-0000-0000-000092560000}"/>
    <cellStyle name="Normal 2 3 3 7 4 3" xfId="19453" xr:uid="{00000000-0005-0000-0000-000093560000}"/>
    <cellStyle name="Normal 2 3 3 7 5" xfId="5665" xr:uid="{00000000-0005-0000-0000-000094560000}"/>
    <cellStyle name="Normal 2 3 3 7 5 2" xfId="13811" xr:uid="{00000000-0005-0000-0000-000095560000}"/>
    <cellStyle name="Normal 2 3 3 7 5 2 2" xfId="30107" xr:uid="{00000000-0005-0000-0000-000096560000}"/>
    <cellStyle name="Normal 2 3 3 7 5 3" xfId="21961" xr:uid="{00000000-0005-0000-0000-000097560000}"/>
    <cellStyle name="Normal 2 3 3 7 6" xfId="8512" xr:uid="{00000000-0005-0000-0000-000098560000}"/>
    <cellStyle name="Normal 2 3 3 7 6 2" xfId="24808" xr:uid="{00000000-0005-0000-0000-000099560000}"/>
    <cellStyle name="Normal 2 3 3 7 7" xfId="16662" xr:uid="{00000000-0005-0000-0000-00009A560000}"/>
    <cellStyle name="Normal 2 3 3 8" xfId="727" xr:uid="{00000000-0005-0000-0000-00009B560000}"/>
    <cellStyle name="Normal 2 3 3 8 2" xfId="2137" xr:uid="{00000000-0005-0000-0000-00009C560000}"/>
    <cellStyle name="Normal 2 3 3 8 2 2" xfId="4688" xr:uid="{00000000-0005-0000-0000-00009D560000}"/>
    <cellStyle name="Normal 2 3 3 8 2 2 2" xfId="12834" xr:uid="{00000000-0005-0000-0000-00009E560000}"/>
    <cellStyle name="Normal 2 3 3 8 2 2 2 2" xfId="29130" xr:uid="{00000000-0005-0000-0000-00009F560000}"/>
    <cellStyle name="Normal 2 3 3 8 2 2 3" xfId="20984" xr:uid="{00000000-0005-0000-0000-0000A0560000}"/>
    <cellStyle name="Normal 2 3 3 8 2 3" xfId="7436" xr:uid="{00000000-0005-0000-0000-0000A1560000}"/>
    <cellStyle name="Normal 2 3 3 8 2 3 2" xfId="15582" xr:uid="{00000000-0005-0000-0000-0000A2560000}"/>
    <cellStyle name="Normal 2 3 3 8 2 3 2 2" xfId="31878" xr:uid="{00000000-0005-0000-0000-0000A3560000}"/>
    <cellStyle name="Normal 2 3 3 8 2 3 3" xfId="23732" xr:uid="{00000000-0005-0000-0000-0000A4560000}"/>
    <cellStyle name="Normal 2 3 3 8 2 4" xfId="10283" xr:uid="{00000000-0005-0000-0000-0000A5560000}"/>
    <cellStyle name="Normal 2 3 3 8 2 4 2" xfId="26579" xr:uid="{00000000-0005-0000-0000-0000A6560000}"/>
    <cellStyle name="Normal 2 3 3 8 2 5" xfId="18433" xr:uid="{00000000-0005-0000-0000-0000A7560000}"/>
    <cellStyle name="Normal 2 3 3 8 3" xfId="3470" xr:uid="{00000000-0005-0000-0000-0000A8560000}"/>
    <cellStyle name="Normal 2 3 3 8 3 2" xfId="11616" xr:uid="{00000000-0005-0000-0000-0000A9560000}"/>
    <cellStyle name="Normal 2 3 3 8 3 2 2" xfId="27912" xr:uid="{00000000-0005-0000-0000-0000AA560000}"/>
    <cellStyle name="Normal 2 3 3 8 3 3" xfId="19766" xr:uid="{00000000-0005-0000-0000-0000AB560000}"/>
    <cellStyle name="Normal 2 3 3 8 4" xfId="6026" xr:uid="{00000000-0005-0000-0000-0000AC560000}"/>
    <cellStyle name="Normal 2 3 3 8 4 2" xfId="14172" xr:uid="{00000000-0005-0000-0000-0000AD560000}"/>
    <cellStyle name="Normal 2 3 3 8 4 2 2" xfId="30468" xr:uid="{00000000-0005-0000-0000-0000AE560000}"/>
    <cellStyle name="Normal 2 3 3 8 4 3" xfId="22322" xr:uid="{00000000-0005-0000-0000-0000AF560000}"/>
    <cellStyle name="Normal 2 3 3 8 5" xfId="8873" xr:uid="{00000000-0005-0000-0000-0000B0560000}"/>
    <cellStyle name="Normal 2 3 3 8 5 2" xfId="25169" xr:uid="{00000000-0005-0000-0000-0000B1560000}"/>
    <cellStyle name="Normal 2 3 3 8 6" xfId="17023" xr:uid="{00000000-0005-0000-0000-0000B2560000}"/>
    <cellStyle name="Normal 2 3 3 9" xfId="1432" xr:uid="{00000000-0005-0000-0000-0000B3560000}"/>
    <cellStyle name="Normal 2 3 3 9 2" xfId="4079" xr:uid="{00000000-0005-0000-0000-0000B4560000}"/>
    <cellStyle name="Normal 2 3 3 9 2 2" xfId="12225" xr:uid="{00000000-0005-0000-0000-0000B5560000}"/>
    <cellStyle name="Normal 2 3 3 9 2 2 2" xfId="28521" xr:uid="{00000000-0005-0000-0000-0000B6560000}"/>
    <cellStyle name="Normal 2 3 3 9 2 3" xfId="20375" xr:uid="{00000000-0005-0000-0000-0000B7560000}"/>
    <cellStyle name="Normal 2 3 3 9 3" xfId="6731" xr:uid="{00000000-0005-0000-0000-0000B8560000}"/>
    <cellStyle name="Normal 2 3 3 9 3 2" xfId="14877" xr:uid="{00000000-0005-0000-0000-0000B9560000}"/>
    <cellStyle name="Normal 2 3 3 9 3 2 2" xfId="31173" xr:uid="{00000000-0005-0000-0000-0000BA560000}"/>
    <cellStyle name="Normal 2 3 3 9 3 3" xfId="23027" xr:uid="{00000000-0005-0000-0000-0000BB560000}"/>
    <cellStyle name="Normal 2 3 3 9 4" xfId="9578" xr:uid="{00000000-0005-0000-0000-0000BC560000}"/>
    <cellStyle name="Normal 2 3 3 9 4 2" xfId="25874" xr:uid="{00000000-0005-0000-0000-0000BD560000}"/>
    <cellStyle name="Normal 2 3 3 9 5" xfId="17728" xr:uid="{00000000-0005-0000-0000-0000BE560000}"/>
    <cellStyle name="Normal 2 3 4" xfId="32" xr:uid="{00000000-0005-0000-0000-0000BF560000}"/>
    <cellStyle name="Normal 2 3 4 10" xfId="5332" xr:uid="{00000000-0005-0000-0000-0000C0560000}"/>
    <cellStyle name="Normal 2 3 4 10 2" xfId="13478" xr:uid="{00000000-0005-0000-0000-0000C1560000}"/>
    <cellStyle name="Normal 2 3 4 10 2 2" xfId="29774" xr:uid="{00000000-0005-0000-0000-0000C2560000}"/>
    <cellStyle name="Normal 2 3 4 10 3" xfId="21628" xr:uid="{00000000-0005-0000-0000-0000C3560000}"/>
    <cellStyle name="Normal 2 3 4 11" xfId="8179" xr:uid="{00000000-0005-0000-0000-0000C4560000}"/>
    <cellStyle name="Normal 2 3 4 11 2" xfId="24475" xr:uid="{00000000-0005-0000-0000-0000C5560000}"/>
    <cellStyle name="Normal 2 3 4 12" xfId="16329" xr:uid="{00000000-0005-0000-0000-0000C6560000}"/>
    <cellStyle name="Normal 2 3 4 2" xfId="76" xr:uid="{00000000-0005-0000-0000-0000C7560000}"/>
    <cellStyle name="Normal 2 3 4 2 10" xfId="8223" xr:uid="{00000000-0005-0000-0000-0000C8560000}"/>
    <cellStyle name="Normal 2 3 4 2 10 2" xfId="24519" xr:uid="{00000000-0005-0000-0000-0000C9560000}"/>
    <cellStyle name="Normal 2 3 4 2 11" xfId="16373" xr:uid="{00000000-0005-0000-0000-0000CA560000}"/>
    <cellStyle name="Normal 2 3 4 2 2" xfId="166" xr:uid="{00000000-0005-0000-0000-0000CB560000}"/>
    <cellStyle name="Normal 2 3 4 2 2 2" xfId="510" xr:uid="{00000000-0005-0000-0000-0000CC560000}"/>
    <cellStyle name="Normal 2 3 4 2 2 2 2" xfId="1216" xr:uid="{00000000-0005-0000-0000-0000CD560000}"/>
    <cellStyle name="Normal 2 3 4 2 2 2 2 2" xfId="2626" xr:uid="{00000000-0005-0000-0000-0000CE560000}"/>
    <cellStyle name="Normal 2 3 4 2 2 2 2 2 2" xfId="5103" xr:uid="{00000000-0005-0000-0000-0000CF560000}"/>
    <cellStyle name="Normal 2 3 4 2 2 2 2 2 2 2" xfId="13249" xr:uid="{00000000-0005-0000-0000-0000D0560000}"/>
    <cellStyle name="Normal 2 3 4 2 2 2 2 2 2 2 2" xfId="29545" xr:uid="{00000000-0005-0000-0000-0000D1560000}"/>
    <cellStyle name="Normal 2 3 4 2 2 2 2 2 2 3" xfId="21399" xr:uid="{00000000-0005-0000-0000-0000D2560000}"/>
    <cellStyle name="Normal 2 3 4 2 2 2 2 2 3" xfId="7925" xr:uid="{00000000-0005-0000-0000-0000D3560000}"/>
    <cellStyle name="Normal 2 3 4 2 2 2 2 2 3 2" xfId="16071" xr:uid="{00000000-0005-0000-0000-0000D4560000}"/>
    <cellStyle name="Normal 2 3 4 2 2 2 2 2 3 2 2" xfId="32367" xr:uid="{00000000-0005-0000-0000-0000D5560000}"/>
    <cellStyle name="Normal 2 3 4 2 2 2 2 2 3 3" xfId="24221" xr:uid="{00000000-0005-0000-0000-0000D6560000}"/>
    <cellStyle name="Normal 2 3 4 2 2 2 2 2 4" xfId="10772" xr:uid="{00000000-0005-0000-0000-0000D7560000}"/>
    <cellStyle name="Normal 2 3 4 2 2 2 2 2 4 2" xfId="27068" xr:uid="{00000000-0005-0000-0000-0000D8560000}"/>
    <cellStyle name="Normal 2 3 4 2 2 2 2 2 5" xfId="18922" xr:uid="{00000000-0005-0000-0000-0000D9560000}"/>
    <cellStyle name="Normal 2 3 4 2 2 2 2 3" xfId="3885" xr:uid="{00000000-0005-0000-0000-0000DA560000}"/>
    <cellStyle name="Normal 2 3 4 2 2 2 2 3 2" xfId="12031" xr:uid="{00000000-0005-0000-0000-0000DB560000}"/>
    <cellStyle name="Normal 2 3 4 2 2 2 2 3 2 2" xfId="28327" xr:uid="{00000000-0005-0000-0000-0000DC560000}"/>
    <cellStyle name="Normal 2 3 4 2 2 2 2 3 3" xfId="20181" xr:uid="{00000000-0005-0000-0000-0000DD560000}"/>
    <cellStyle name="Normal 2 3 4 2 2 2 2 4" xfId="6515" xr:uid="{00000000-0005-0000-0000-0000DE560000}"/>
    <cellStyle name="Normal 2 3 4 2 2 2 2 4 2" xfId="14661" xr:uid="{00000000-0005-0000-0000-0000DF560000}"/>
    <cellStyle name="Normal 2 3 4 2 2 2 2 4 2 2" xfId="30957" xr:uid="{00000000-0005-0000-0000-0000E0560000}"/>
    <cellStyle name="Normal 2 3 4 2 2 2 2 4 3" xfId="22811" xr:uid="{00000000-0005-0000-0000-0000E1560000}"/>
    <cellStyle name="Normal 2 3 4 2 2 2 2 5" xfId="9362" xr:uid="{00000000-0005-0000-0000-0000E2560000}"/>
    <cellStyle name="Normal 2 3 4 2 2 2 2 5 2" xfId="25658" xr:uid="{00000000-0005-0000-0000-0000E3560000}"/>
    <cellStyle name="Normal 2 3 4 2 2 2 2 6" xfId="17512" xr:uid="{00000000-0005-0000-0000-0000E4560000}"/>
    <cellStyle name="Normal 2 3 4 2 2 2 3" xfId="1921" xr:uid="{00000000-0005-0000-0000-0000E5560000}"/>
    <cellStyle name="Normal 2 3 4 2 2 2 3 2" xfId="4494" xr:uid="{00000000-0005-0000-0000-0000E6560000}"/>
    <cellStyle name="Normal 2 3 4 2 2 2 3 2 2" xfId="12640" xr:uid="{00000000-0005-0000-0000-0000E7560000}"/>
    <cellStyle name="Normal 2 3 4 2 2 2 3 2 2 2" xfId="28936" xr:uid="{00000000-0005-0000-0000-0000E8560000}"/>
    <cellStyle name="Normal 2 3 4 2 2 2 3 2 3" xfId="20790" xr:uid="{00000000-0005-0000-0000-0000E9560000}"/>
    <cellStyle name="Normal 2 3 4 2 2 2 3 3" xfId="7220" xr:uid="{00000000-0005-0000-0000-0000EA560000}"/>
    <cellStyle name="Normal 2 3 4 2 2 2 3 3 2" xfId="15366" xr:uid="{00000000-0005-0000-0000-0000EB560000}"/>
    <cellStyle name="Normal 2 3 4 2 2 2 3 3 2 2" xfId="31662" xr:uid="{00000000-0005-0000-0000-0000EC560000}"/>
    <cellStyle name="Normal 2 3 4 2 2 2 3 3 3" xfId="23516" xr:uid="{00000000-0005-0000-0000-0000ED560000}"/>
    <cellStyle name="Normal 2 3 4 2 2 2 3 4" xfId="10067" xr:uid="{00000000-0005-0000-0000-0000EE560000}"/>
    <cellStyle name="Normal 2 3 4 2 2 2 3 4 2" xfId="26363" xr:uid="{00000000-0005-0000-0000-0000EF560000}"/>
    <cellStyle name="Normal 2 3 4 2 2 2 3 5" xfId="18217" xr:uid="{00000000-0005-0000-0000-0000F0560000}"/>
    <cellStyle name="Normal 2 3 4 2 2 2 4" xfId="3276" xr:uid="{00000000-0005-0000-0000-0000F1560000}"/>
    <cellStyle name="Normal 2 3 4 2 2 2 4 2" xfId="11422" xr:uid="{00000000-0005-0000-0000-0000F2560000}"/>
    <cellStyle name="Normal 2 3 4 2 2 2 4 2 2" xfId="27718" xr:uid="{00000000-0005-0000-0000-0000F3560000}"/>
    <cellStyle name="Normal 2 3 4 2 2 2 4 3" xfId="19572" xr:uid="{00000000-0005-0000-0000-0000F4560000}"/>
    <cellStyle name="Normal 2 3 4 2 2 2 5" xfId="5810" xr:uid="{00000000-0005-0000-0000-0000F5560000}"/>
    <cellStyle name="Normal 2 3 4 2 2 2 5 2" xfId="13956" xr:uid="{00000000-0005-0000-0000-0000F6560000}"/>
    <cellStyle name="Normal 2 3 4 2 2 2 5 2 2" xfId="30252" xr:uid="{00000000-0005-0000-0000-0000F7560000}"/>
    <cellStyle name="Normal 2 3 4 2 2 2 5 3" xfId="22106" xr:uid="{00000000-0005-0000-0000-0000F8560000}"/>
    <cellStyle name="Normal 2 3 4 2 2 2 6" xfId="8657" xr:uid="{00000000-0005-0000-0000-0000F9560000}"/>
    <cellStyle name="Normal 2 3 4 2 2 2 6 2" xfId="24953" xr:uid="{00000000-0005-0000-0000-0000FA560000}"/>
    <cellStyle name="Normal 2 3 4 2 2 2 7" xfId="16807" xr:uid="{00000000-0005-0000-0000-0000FB560000}"/>
    <cellStyle name="Normal 2 3 4 2 2 3" xfId="872" xr:uid="{00000000-0005-0000-0000-0000FC560000}"/>
    <cellStyle name="Normal 2 3 4 2 2 3 2" xfId="2282" xr:uid="{00000000-0005-0000-0000-0000FD560000}"/>
    <cellStyle name="Normal 2 3 4 2 2 3 2 2" xfId="4807" xr:uid="{00000000-0005-0000-0000-0000FE560000}"/>
    <cellStyle name="Normal 2 3 4 2 2 3 2 2 2" xfId="12953" xr:uid="{00000000-0005-0000-0000-0000FF560000}"/>
    <cellStyle name="Normal 2 3 4 2 2 3 2 2 2 2" xfId="29249" xr:uid="{00000000-0005-0000-0000-000000570000}"/>
    <cellStyle name="Normal 2 3 4 2 2 3 2 2 3" xfId="21103" xr:uid="{00000000-0005-0000-0000-000001570000}"/>
    <cellStyle name="Normal 2 3 4 2 2 3 2 3" xfId="7581" xr:uid="{00000000-0005-0000-0000-000002570000}"/>
    <cellStyle name="Normal 2 3 4 2 2 3 2 3 2" xfId="15727" xr:uid="{00000000-0005-0000-0000-000003570000}"/>
    <cellStyle name="Normal 2 3 4 2 2 3 2 3 2 2" xfId="32023" xr:uid="{00000000-0005-0000-0000-000004570000}"/>
    <cellStyle name="Normal 2 3 4 2 2 3 2 3 3" xfId="23877" xr:uid="{00000000-0005-0000-0000-000005570000}"/>
    <cellStyle name="Normal 2 3 4 2 2 3 2 4" xfId="10428" xr:uid="{00000000-0005-0000-0000-000006570000}"/>
    <cellStyle name="Normal 2 3 4 2 2 3 2 4 2" xfId="26724" xr:uid="{00000000-0005-0000-0000-000007570000}"/>
    <cellStyle name="Normal 2 3 4 2 2 3 2 5" xfId="18578" xr:uid="{00000000-0005-0000-0000-000008570000}"/>
    <cellStyle name="Normal 2 3 4 2 2 3 3" xfId="3589" xr:uid="{00000000-0005-0000-0000-000009570000}"/>
    <cellStyle name="Normal 2 3 4 2 2 3 3 2" xfId="11735" xr:uid="{00000000-0005-0000-0000-00000A570000}"/>
    <cellStyle name="Normal 2 3 4 2 2 3 3 2 2" xfId="28031" xr:uid="{00000000-0005-0000-0000-00000B570000}"/>
    <cellStyle name="Normal 2 3 4 2 2 3 3 3" xfId="19885" xr:uid="{00000000-0005-0000-0000-00000C570000}"/>
    <cellStyle name="Normal 2 3 4 2 2 3 4" xfId="6171" xr:uid="{00000000-0005-0000-0000-00000D570000}"/>
    <cellStyle name="Normal 2 3 4 2 2 3 4 2" xfId="14317" xr:uid="{00000000-0005-0000-0000-00000E570000}"/>
    <cellStyle name="Normal 2 3 4 2 2 3 4 2 2" xfId="30613" xr:uid="{00000000-0005-0000-0000-00000F570000}"/>
    <cellStyle name="Normal 2 3 4 2 2 3 4 3" xfId="22467" xr:uid="{00000000-0005-0000-0000-000010570000}"/>
    <cellStyle name="Normal 2 3 4 2 2 3 5" xfId="9018" xr:uid="{00000000-0005-0000-0000-000011570000}"/>
    <cellStyle name="Normal 2 3 4 2 2 3 5 2" xfId="25314" xr:uid="{00000000-0005-0000-0000-000012570000}"/>
    <cellStyle name="Normal 2 3 4 2 2 3 6" xfId="17168" xr:uid="{00000000-0005-0000-0000-000013570000}"/>
    <cellStyle name="Normal 2 3 4 2 2 4" xfId="1577" xr:uid="{00000000-0005-0000-0000-000014570000}"/>
    <cellStyle name="Normal 2 3 4 2 2 4 2" xfId="4198" xr:uid="{00000000-0005-0000-0000-000015570000}"/>
    <cellStyle name="Normal 2 3 4 2 2 4 2 2" xfId="12344" xr:uid="{00000000-0005-0000-0000-000016570000}"/>
    <cellStyle name="Normal 2 3 4 2 2 4 2 2 2" xfId="28640" xr:uid="{00000000-0005-0000-0000-000017570000}"/>
    <cellStyle name="Normal 2 3 4 2 2 4 2 3" xfId="20494" xr:uid="{00000000-0005-0000-0000-000018570000}"/>
    <cellStyle name="Normal 2 3 4 2 2 4 3" xfId="6876" xr:uid="{00000000-0005-0000-0000-000019570000}"/>
    <cellStyle name="Normal 2 3 4 2 2 4 3 2" xfId="15022" xr:uid="{00000000-0005-0000-0000-00001A570000}"/>
    <cellStyle name="Normal 2 3 4 2 2 4 3 2 2" xfId="31318" xr:uid="{00000000-0005-0000-0000-00001B570000}"/>
    <cellStyle name="Normal 2 3 4 2 2 4 3 3" xfId="23172" xr:uid="{00000000-0005-0000-0000-00001C570000}"/>
    <cellStyle name="Normal 2 3 4 2 2 4 4" xfId="9723" xr:uid="{00000000-0005-0000-0000-00001D570000}"/>
    <cellStyle name="Normal 2 3 4 2 2 4 4 2" xfId="26019" xr:uid="{00000000-0005-0000-0000-00001E570000}"/>
    <cellStyle name="Normal 2 3 4 2 2 4 5" xfId="17873" xr:uid="{00000000-0005-0000-0000-00001F570000}"/>
    <cellStyle name="Normal 2 3 4 2 2 5" xfId="2980" xr:uid="{00000000-0005-0000-0000-000020570000}"/>
    <cellStyle name="Normal 2 3 4 2 2 5 2" xfId="11126" xr:uid="{00000000-0005-0000-0000-000021570000}"/>
    <cellStyle name="Normal 2 3 4 2 2 5 2 2" xfId="27422" xr:uid="{00000000-0005-0000-0000-000022570000}"/>
    <cellStyle name="Normal 2 3 4 2 2 5 3" xfId="19276" xr:uid="{00000000-0005-0000-0000-000023570000}"/>
    <cellStyle name="Normal 2 3 4 2 2 6" xfId="5466" xr:uid="{00000000-0005-0000-0000-000024570000}"/>
    <cellStyle name="Normal 2 3 4 2 2 6 2" xfId="13612" xr:uid="{00000000-0005-0000-0000-000025570000}"/>
    <cellStyle name="Normal 2 3 4 2 2 6 2 2" xfId="29908" xr:uid="{00000000-0005-0000-0000-000026570000}"/>
    <cellStyle name="Normal 2 3 4 2 2 6 3" xfId="21762" xr:uid="{00000000-0005-0000-0000-000027570000}"/>
    <cellStyle name="Normal 2 3 4 2 2 7" xfId="8313" xr:uid="{00000000-0005-0000-0000-000028570000}"/>
    <cellStyle name="Normal 2 3 4 2 2 7 2" xfId="24609" xr:uid="{00000000-0005-0000-0000-000029570000}"/>
    <cellStyle name="Normal 2 3 4 2 2 8" xfId="16463" xr:uid="{00000000-0005-0000-0000-00002A570000}"/>
    <cellStyle name="Normal 2 3 4 2 3" xfId="243" xr:uid="{00000000-0005-0000-0000-00002B570000}"/>
    <cellStyle name="Normal 2 3 4 2 3 2" xfId="587" xr:uid="{00000000-0005-0000-0000-00002C570000}"/>
    <cellStyle name="Normal 2 3 4 2 3 2 2" xfId="1293" xr:uid="{00000000-0005-0000-0000-00002D570000}"/>
    <cellStyle name="Normal 2 3 4 2 3 2 2 2" xfId="2703" xr:uid="{00000000-0005-0000-0000-00002E570000}"/>
    <cellStyle name="Normal 2 3 4 2 3 2 2 2 2" xfId="5177" xr:uid="{00000000-0005-0000-0000-00002F570000}"/>
    <cellStyle name="Normal 2 3 4 2 3 2 2 2 2 2" xfId="13323" xr:uid="{00000000-0005-0000-0000-000030570000}"/>
    <cellStyle name="Normal 2 3 4 2 3 2 2 2 2 2 2" xfId="29619" xr:uid="{00000000-0005-0000-0000-000031570000}"/>
    <cellStyle name="Normal 2 3 4 2 3 2 2 2 2 3" xfId="21473" xr:uid="{00000000-0005-0000-0000-000032570000}"/>
    <cellStyle name="Normal 2 3 4 2 3 2 2 2 3" xfId="8002" xr:uid="{00000000-0005-0000-0000-000033570000}"/>
    <cellStyle name="Normal 2 3 4 2 3 2 2 2 3 2" xfId="16148" xr:uid="{00000000-0005-0000-0000-000034570000}"/>
    <cellStyle name="Normal 2 3 4 2 3 2 2 2 3 2 2" xfId="32444" xr:uid="{00000000-0005-0000-0000-000035570000}"/>
    <cellStyle name="Normal 2 3 4 2 3 2 2 2 3 3" xfId="24298" xr:uid="{00000000-0005-0000-0000-000036570000}"/>
    <cellStyle name="Normal 2 3 4 2 3 2 2 2 4" xfId="10849" xr:uid="{00000000-0005-0000-0000-000037570000}"/>
    <cellStyle name="Normal 2 3 4 2 3 2 2 2 4 2" xfId="27145" xr:uid="{00000000-0005-0000-0000-000038570000}"/>
    <cellStyle name="Normal 2 3 4 2 3 2 2 2 5" xfId="18999" xr:uid="{00000000-0005-0000-0000-000039570000}"/>
    <cellStyle name="Normal 2 3 4 2 3 2 2 3" xfId="3959" xr:uid="{00000000-0005-0000-0000-00003A570000}"/>
    <cellStyle name="Normal 2 3 4 2 3 2 2 3 2" xfId="12105" xr:uid="{00000000-0005-0000-0000-00003B570000}"/>
    <cellStyle name="Normal 2 3 4 2 3 2 2 3 2 2" xfId="28401" xr:uid="{00000000-0005-0000-0000-00003C570000}"/>
    <cellStyle name="Normal 2 3 4 2 3 2 2 3 3" xfId="20255" xr:uid="{00000000-0005-0000-0000-00003D570000}"/>
    <cellStyle name="Normal 2 3 4 2 3 2 2 4" xfId="6592" xr:uid="{00000000-0005-0000-0000-00003E570000}"/>
    <cellStyle name="Normal 2 3 4 2 3 2 2 4 2" xfId="14738" xr:uid="{00000000-0005-0000-0000-00003F570000}"/>
    <cellStyle name="Normal 2 3 4 2 3 2 2 4 2 2" xfId="31034" xr:uid="{00000000-0005-0000-0000-000040570000}"/>
    <cellStyle name="Normal 2 3 4 2 3 2 2 4 3" xfId="22888" xr:uid="{00000000-0005-0000-0000-000041570000}"/>
    <cellStyle name="Normal 2 3 4 2 3 2 2 5" xfId="9439" xr:uid="{00000000-0005-0000-0000-000042570000}"/>
    <cellStyle name="Normal 2 3 4 2 3 2 2 5 2" xfId="25735" xr:uid="{00000000-0005-0000-0000-000043570000}"/>
    <cellStyle name="Normal 2 3 4 2 3 2 2 6" xfId="17589" xr:uid="{00000000-0005-0000-0000-000044570000}"/>
    <cellStyle name="Normal 2 3 4 2 3 2 3" xfId="1998" xr:uid="{00000000-0005-0000-0000-000045570000}"/>
    <cellStyle name="Normal 2 3 4 2 3 2 3 2" xfId="4568" xr:uid="{00000000-0005-0000-0000-000046570000}"/>
    <cellStyle name="Normal 2 3 4 2 3 2 3 2 2" xfId="12714" xr:uid="{00000000-0005-0000-0000-000047570000}"/>
    <cellStyle name="Normal 2 3 4 2 3 2 3 2 2 2" xfId="29010" xr:uid="{00000000-0005-0000-0000-000048570000}"/>
    <cellStyle name="Normal 2 3 4 2 3 2 3 2 3" xfId="20864" xr:uid="{00000000-0005-0000-0000-000049570000}"/>
    <cellStyle name="Normal 2 3 4 2 3 2 3 3" xfId="7297" xr:uid="{00000000-0005-0000-0000-00004A570000}"/>
    <cellStyle name="Normal 2 3 4 2 3 2 3 3 2" xfId="15443" xr:uid="{00000000-0005-0000-0000-00004B570000}"/>
    <cellStyle name="Normal 2 3 4 2 3 2 3 3 2 2" xfId="31739" xr:uid="{00000000-0005-0000-0000-00004C570000}"/>
    <cellStyle name="Normal 2 3 4 2 3 2 3 3 3" xfId="23593" xr:uid="{00000000-0005-0000-0000-00004D570000}"/>
    <cellStyle name="Normal 2 3 4 2 3 2 3 4" xfId="10144" xr:uid="{00000000-0005-0000-0000-00004E570000}"/>
    <cellStyle name="Normal 2 3 4 2 3 2 3 4 2" xfId="26440" xr:uid="{00000000-0005-0000-0000-00004F570000}"/>
    <cellStyle name="Normal 2 3 4 2 3 2 3 5" xfId="18294" xr:uid="{00000000-0005-0000-0000-000050570000}"/>
    <cellStyle name="Normal 2 3 4 2 3 2 4" xfId="3350" xr:uid="{00000000-0005-0000-0000-000051570000}"/>
    <cellStyle name="Normal 2 3 4 2 3 2 4 2" xfId="11496" xr:uid="{00000000-0005-0000-0000-000052570000}"/>
    <cellStyle name="Normal 2 3 4 2 3 2 4 2 2" xfId="27792" xr:uid="{00000000-0005-0000-0000-000053570000}"/>
    <cellStyle name="Normal 2 3 4 2 3 2 4 3" xfId="19646" xr:uid="{00000000-0005-0000-0000-000054570000}"/>
    <cellStyle name="Normal 2 3 4 2 3 2 5" xfId="5887" xr:uid="{00000000-0005-0000-0000-000055570000}"/>
    <cellStyle name="Normal 2 3 4 2 3 2 5 2" xfId="14033" xr:uid="{00000000-0005-0000-0000-000056570000}"/>
    <cellStyle name="Normal 2 3 4 2 3 2 5 2 2" xfId="30329" xr:uid="{00000000-0005-0000-0000-000057570000}"/>
    <cellStyle name="Normal 2 3 4 2 3 2 5 3" xfId="22183" xr:uid="{00000000-0005-0000-0000-000058570000}"/>
    <cellStyle name="Normal 2 3 4 2 3 2 6" xfId="8734" xr:uid="{00000000-0005-0000-0000-000059570000}"/>
    <cellStyle name="Normal 2 3 4 2 3 2 6 2" xfId="25030" xr:uid="{00000000-0005-0000-0000-00005A570000}"/>
    <cellStyle name="Normal 2 3 4 2 3 2 7" xfId="16884" xr:uid="{00000000-0005-0000-0000-00005B570000}"/>
    <cellStyle name="Normal 2 3 4 2 3 3" xfId="949" xr:uid="{00000000-0005-0000-0000-00005C570000}"/>
    <cellStyle name="Normal 2 3 4 2 3 3 2" xfId="2359" xr:uid="{00000000-0005-0000-0000-00005D570000}"/>
    <cellStyle name="Normal 2 3 4 2 3 3 2 2" xfId="4881" xr:uid="{00000000-0005-0000-0000-00005E570000}"/>
    <cellStyle name="Normal 2 3 4 2 3 3 2 2 2" xfId="13027" xr:uid="{00000000-0005-0000-0000-00005F570000}"/>
    <cellStyle name="Normal 2 3 4 2 3 3 2 2 2 2" xfId="29323" xr:uid="{00000000-0005-0000-0000-000060570000}"/>
    <cellStyle name="Normal 2 3 4 2 3 3 2 2 3" xfId="21177" xr:uid="{00000000-0005-0000-0000-000061570000}"/>
    <cellStyle name="Normal 2 3 4 2 3 3 2 3" xfId="7658" xr:uid="{00000000-0005-0000-0000-000062570000}"/>
    <cellStyle name="Normal 2 3 4 2 3 3 2 3 2" xfId="15804" xr:uid="{00000000-0005-0000-0000-000063570000}"/>
    <cellStyle name="Normal 2 3 4 2 3 3 2 3 2 2" xfId="32100" xr:uid="{00000000-0005-0000-0000-000064570000}"/>
    <cellStyle name="Normal 2 3 4 2 3 3 2 3 3" xfId="23954" xr:uid="{00000000-0005-0000-0000-000065570000}"/>
    <cellStyle name="Normal 2 3 4 2 3 3 2 4" xfId="10505" xr:uid="{00000000-0005-0000-0000-000066570000}"/>
    <cellStyle name="Normal 2 3 4 2 3 3 2 4 2" xfId="26801" xr:uid="{00000000-0005-0000-0000-000067570000}"/>
    <cellStyle name="Normal 2 3 4 2 3 3 2 5" xfId="18655" xr:uid="{00000000-0005-0000-0000-000068570000}"/>
    <cellStyle name="Normal 2 3 4 2 3 3 3" xfId="3663" xr:uid="{00000000-0005-0000-0000-000069570000}"/>
    <cellStyle name="Normal 2 3 4 2 3 3 3 2" xfId="11809" xr:uid="{00000000-0005-0000-0000-00006A570000}"/>
    <cellStyle name="Normal 2 3 4 2 3 3 3 2 2" xfId="28105" xr:uid="{00000000-0005-0000-0000-00006B570000}"/>
    <cellStyle name="Normal 2 3 4 2 3 3 3 3" xfId="19959" xr:uid="{00000000-0005-0000-0000-00006C570000}"/>
    <cellStyle name="Normal 2 3 4 2 3 3 4" xfId="6248" xr:uid="{00000000-0005-0000-0000-00006D570000}"/>
    <cellStyle name="Normal 2 3 4 2 3 3 4 2" xfId="14394" xr:uid="{00000000-0005-0000-0000-00006E570000}"/>
    <cellStyle name="Normal 2 3 4 2 3 3 4 2 2" xfId="30690" xr:uid="{00000000-0005-0000-0000-00006F570000}"/>
    <cellStyle name="Normal 2 3 4 2 3 3 4 3" xfId="22544" xr:uid="{00000000-0005-0000-0000-000070570000}"/>
    <cellStyle name="Normal 2 3 4 2 3 3 5" xfId="9095" xr:uid="{00000000-0005-0000-0000-000071570000}"/>
    <cellStyle name="Normal 2 3 4 2 3 3 5 2" xfId="25391" xr:uid="{00000000-0005-0000-0000-000072570000}"/>
    <cellStyle name="Normal 2 3 4 2 3 3 6" xfId="17245" xr:uid="{00000000-0005-0000-0000-000073570000}"/>
    <cellStyle name="Normal 2 3 4 2 3 4" xfId="1654" xr:uid="{00000000-0005-0000-0000-000074570000}"/>
    <cellStyle name="Normal 2 3 4 2 3 4 2" xfId="4272" xr:uid="{00000000-0005-0000-0000-000075570000}"/>
    <cellStyle name="Normal 2 3 4 2 3 4 2 2" xfId="12418" xr:uid="{00000000-0005-0000-0000-000076570000}"/>
    <cellStyle name="Normal 2 3 4 2 3 4 2 2 2" xfId="28714" xr:uid="{00000000-0005-0000-0000-000077570000}"/>
    <cellStyle name="Normal 2 3 4 2 3 4 2 3" xfId="20568" xr:uid="{00000000-0005-0000-0000-000078570000}"/>
    <cellStyle name="Normal 2 3 4 2 3 4 3" xfId="6953" xr:uid="{00000000-0005-0000-0000-000079570000}"/>
    <cellStyle name="Normal 2 3 4 2 3 4 3 2" xfId="15099" xr:uid="{00000000-0005-0000-0000-00007A570000}"/>
    <cellStyle name="Normal 2 3 4 2 3 4 3 2 2" xfId="31395" xr:uid="{00000000-0005-0000-0000-00007B570000}"/>
    <cellStyle name="Normal 2 3 4 2 3 4 3 3" xfId="23249" xr:uid="{00000000-0005-0000-0000-00007C570000}"/>
    <cellStyle name="Normal 2 3 4 2 3 4 4" xfId="9800" xr:uid="{00000000-0005-0000-0000-00007D570000}"/>
    <cellStyle name="Normal 2 3 4 2 3 4 4 2" xfId="26096" xr:uid="{00000000-0005-0000-0000-00007E570000}"/>
    <cellStyle name="Normal 2 3 4 2 3 4 5" xfId="17950" xr:uid="{00000000-0005-0000-0000-00007F570000}"/>
    <cellStyle name="Normal 2 3 4 2 3 5" xfId="3054" xr:uid="{00000000-0005-0000-0000-000080570000}"/>
    <cellStyle name="Normal 2 3 4 2 3 5 2" xfId="11200" xr:uid="{00000000-0005-0000-0000-000081570000}"/>
    <cellStyle name="Normal 2 3 4 2 3 5 2 2" xfId="27496" xr:uid="{00000000-0005-0000-0000-000082570000}"/>
    <cellStyle name="Normal 2 3 4 2 3 5 3" xfId="19350" xr:uid="{00000000-0005-0000-0000-000083570000}"/>
    <cellStyle name="Normal 2 3 4 2 3 6" xfId="5543" xr:uid="{00000000-0005-0000-0000-000084570000}"/>
    <cellStyle name="Normal 2 3 4 2 3 6 2" xfId="13689" xr:uid="{00000000-0005-0000-0000-000085570000}"/>
    <cellStyle name="Normal 2 3 4 2 3 6 2 2" xfId="29985" xr:uid="{00000000-0005-0000-0000-000086570000}"/>
    <cellStyle name="Normal 2 3 4 2 3 6 3" xfId="21839" xr:uid="{00000000-0005-0000-0000-000087570000}"/>
    <cellStyle name="Normal 2 3 4 2 3 7" xfId="8390" xr:uid="{00000000-0005-0000-0000-000088570000}"/>
    <cellStyle name="Normal 2 3 4 2 3 7 2" xfId="24686" xr:uid="{00000000-0005-0000-0000-000089570000}"/>
    <cellStyle name="Normal 2 3 4 2 3 8" xfId="16540" xr:uid="{00000000-0005-0000-0000-00008A570000}"/>
    <cellStyle name="Normal 2 3 4 2 4" xfId="330" xr:uid="{00000000-0005-0000-0000-00008B570000}"/>
    <cellStyle name="Normal 2 3 4 2 4 2" xfId="674" xr:uid="{00000000-0005-0000-0000-00008C570000}"/>
    <cellStyle name="Normal 2 3 4 2 4 2 2" xfId="1380" xr:uid="{00000000-0005-0000-0000-00008D570000}"/>
    <cellStyle name="Normal 2 3 4 2 4 2 2 2" xfId="2790" xr:uid="{00000000-0005-0000-0000-00008E570000}"/>
    <cellStyle name="Normal 2 3 4 2 4 2 2 2 2" xfId="5251" xr:uid="{00000000-0005-0000-0000-00008F570000}"/>
    <cellStyle name="Normal 2 3 4 2 4 2 2 2 2 2" xfId="13397" xr:uid="{00000000-0005-0000-0000-000090570000}"/>
    <cellStyle name="Normal 2 3 4 2 4 2 2 2 2 2 2" xfId="29693" xr:uid="{00000000-0005-0000-0000-000091570000}"/>
    <cellStyle name="Normal 2 3 4 2 4 2 2 2 2 3" xfId="21547" xr:uid="{00000000-0005-0000-0000-000092570000}"/>
    <cellStyle name="Normal 2 3 4 2 4 2 2 2 3" xfId="8089" xr:uid="{00000000-0005-0000-0000-000093570000}"/>
    <cellStyle name="Normal 2 3 4 2 4 2 2 2 3 2" xfId="16235" xr:uid="{00000000-0005-0000-0000-000094570000}"/>
    <cellStyle name="Normal 2 3 4 2 4 2 2 2 3 2 2" xfId="32531" xr:uid="{00000000-0005-0000-0000-000095570000}"/>
    <cellStyle name="Normal 2 3 4 2 4 2 2 2 3 3" xfId="24385" xr:uid="{00000000-0005-0000-0000-000096570000}"/>
    <cellStyle name="Normal 2 3 4 2 4 2 2 2 4" xfId="10936" xr:uid="{00000000-0005-0000-0000-000097570000}"/>
    <cellStyle name="Normal 2 3 4 2 4 2 2 2 4 2" xfId="27232" xr:uid="{00000000-0005-0000-0000-000098570000}"/>
    <cellStyle name="Normal 2 3 4 2 4 2 2 2 5" xfId="19086" xr:uid="{00000000-0005-0000-0000-000099570000}"/>
    <cellStyle name="Normal 2 3 4 2 4 2 2 3" xfId="4033" xr:uid="{00000000-0005-0000-0000-00009A570000}"/>
    <cellStyle name="Normal 2 3 4 2 4 2 2 3 2" xfId="12179" xr:uid="{00000000-0005-0000-0000-00009B570000}"/>
    <cellStyle name="Normal 2 3 4 2 4 2 2 3 2 2" xfId="28475" xr:uid="{00000000-0005-0000-0000-00009C570000}"/>
    <cellStyle name="Normal 2 3 4 2 4 2 2 3 3" xfId="20329" xr:uid="{00000000-0005-0000-0000-00009D570000}"/>
    <cellStyle name="Normal 2 3 4 2 4 2 2 4" xfId="6679" xr:uid="{00000000-0005-0000-0000-00009E570000}"/>
    <cellStyle name="Normal 2 3 4 2 4 2 2 4 2" xfId="14825" xr:uid="{00000000-0005-0000-0000-00009F570000}"/>
    <cellStyle name="Normal 2 3 4 2 4 2 2 4 2 2" xfId="31121" xr:uid="{00000000-0005-0000-0000-0000A0570000}"/>
    <cellStyle name="Normal 2 3 4 2 4 2 2 4 3" xfId="22975" xr:uid="{00000000-0005-0000-0000-0000A1570000}"/>
    <cellStyle name="Normal 2 3 4 2 4 2 2 5" xfId="9526" xr:uid="{00000000-0005-0000-0000-0000A2570000}"/>
    <cellStyle name="Normal 2 3 4 2 4 2 2 5 2" xfId="25822" xr:uid="{00000000-0005-0000-0000-0000A3570000}"/>
    <cellStyle name="Normal 2 3 4 2 4 2 2 6" xfId="17676" xr:uid="{00000000-0005-0000-0000-0000A4570000}"/>
    <cellStyle name="Normal 2 3 4 2 4 2 3" xfId="2085" xr:uid="{00000000-0005-0000-0000-0000A5570000}"/>
    <cellStyle name="Normal 2 3 4 2 4 2 3 2" xfId="4642" xr:uid="{00000000-0005-0000-0000-0000A6570000}"/>
    <cellStyle name="Normal 2 3 4 2 4 2 3 2 2" xfId="12788" xr:uid="{00000000-0005-0000-0000-0000A7570000}"/>
    <cellStyle name="Normal 2 3 4 2 4 2 3 2 2 2" xfId="29084" xr:uid="{00000000-0005-0000-0000-0000A8570000}"/>
    <cellStyle name="Normal 2 3 4 2 4 2 3 2 3" xfId="20938" xr:uid="{00000000-0005-0000-0000-0000A9570000}"/>
    <cellStyle name="Normal 2 3 4 2 4 2 3 3" xfId="7384" xr:uid="{00000000-0005-0000-0000-0000AA570000}"/>
    <cellStyle name="Normal 2 3 4 2 4 2 3 3 2" xfId="15530" xr:uid="{00000000-0005-0000-0000-0000AB570000}"/>
    <cellStyle name="Normal 2 3 4 2 4 2 3 3 2 2" xfId="31826" xr:uid="{00000000-0005-0000-0000-0000AC570000}"/>
    <cellStyle name="Normal 2 3 4 2 4 2 3 3 3" xfId="23680" xr:uid="{00000000-0005-0000-0000-0000AD570000}"/>
    <cellStyle name="Normal 2 3 4 2 4 2 3 4" xfId="10231" xr:uid="{00000000-0005-0000-0000-0000AE570000}"/>
    <cellStyle name="Normal 2 3 4 2 4 2 3 4 2" xfId="26527" xr:uid="{00000000-0005-0000-0000-0000AF570000}"/>
    <cellStyle name="Normal 2 3 4 2 4 2 3 5" xfId="18381" xr:uid="{00000000-0005-0000-0000-0000B0570000}"/>
    <cellStyle name="Normal 2 3 4 2 4 2 4" xfId="3424" xr:uid="{00000000-0005-0000-0000-0000B1570000}"/>
    <cellStyle name="Normal 2 3 4 2 4 2 4 2" xfId="11570" xr:uid="{00000000-0005-0000-0000-0000B2570000}"/>
    <cellStyle name="Normal 2 3 4 2 4 2 4 2 2" xfId="27866" xr:uid="{00000000-0005-0000-0000-0000B3570000}"/>
    <cellStyle name="Normal 2 3 4 2 4 2 4 3" xfId="19720" xr:uid="{00000000-0005-0000-0000-0000B4570000}"/>
    <cellStyle name="Normal 2 3 4 2 4 2 5" xfId="5974" xr:uid="{00000000-0005-0000-0000-0000B5570000}"/>
    <cellStyle name="Normal 2 3 4 2 4 2 5 2" xfId="14120" xr:uid="{00000000-0005-0000-0000-0000B6570000}"/>
    <cellStyle name="Normal 2 3 4 2 4 2 5 2 2" xfId="30416" xr:uid="{00000000-0005-0000-0000-0000B7570000}"/>
    <cellStyle name="Normal 2 3 4 2 4 2 5 3" xfId="22270" xr:uid="{00000000-0005-0000-0000-0000B8570000}"/>
    <cellStyle name="Normal 2 3 4 2 4 2 6" xfId="8821" xr:uid="{00000000-0005-0000-0000-0000B9570000}"/>
    <cellStyle name="Normal 2 3 4 2 4 2 6 2" xfId="25117" xr:uid="{00000000-0005-0000-0000-0000BA570000}"/>
    <cellStyle name="Normal 2 3 4 2 4 2 7" xfId="16971" xr:uid="{00000000-0005-0000-0000-0000BB570000}"/>
    <cellStyle name="Normal 2 3 4 2 4 3" xfId="1036" xr:uid="{00000000-0005-0000-0000-0000BC570000}"/>
    <cellStyle name="Normal 2 3 4 2 4 3 2" xfId="2446" xr:uid="{00000000-0005-0000-0000-0000BD570000}"/>
    <cellStyle name="Normal 2 3 4 2 4 3 2 2" xfId="4955" xr:uid="{00000000-0005-0000-0000-0000BE570000}"/>
    <cellStyle name="Normal 2 3 4 2 4 3 2 2 2" xfId="13101" xr:uid="{00000000-0005-0000-0000-0000BF570000}"/>
    <cellStyle name="Normal 2 3 4 2 4 3 2 2 2 2" xfId="29397" xr:uid="{00000000-0005-0000-0000-0000C0570000}"/>
    <cellStyle name="Normal 2 3 4 2 4 3 2 2 3" xfId="21251" xr:uid="{00000000-0005-0000-0000-0000C1570000}"/>
    <cellStyle name="Normal 2 3 4 2 4 3 2 3" xfId="7745" xr:uid="{00000000-0005-0000-0000-0000C2570000}"/>
    <cellStyle name="Normal 2 3 4 2 4 3 2 3 2" xfId="15891" xr:uid="{00000000-0005-0000-0000-0000C3570000}"/>
    <cellStyle name="Normal 2 3 4 2 4 3 2 3 2 2" xfId="32187" xr:uid="{00000000-0005-0000-0000-0000C4570000}"/>
    <cellStyle name="Normal 2 3 4 2 4 3 2 3 3" xfId="24041" xr:uid="{00000000-0005-0000-0000-0000C5570000}"/>
    <cellStyle name="Normal 2 3 4 2 4 3 2 4" xfId="10592" xr:uid="{00000000-0005-0000-0000-0000C6570000}"/>
    <cellStyle name="Normal 2 3 4 2 4 3 2 4 2" xfId="26888" xr:uid="{00000000-0005-0000-0000-0000C7570000}"/>
    <cellStyle name="Normal 2 3 4 2 4 3 2 5" xfId="18742" xr:uid="{00000000-0005-0000-0000-0000C8570000}"/>
    <cellStyle name="Normal 2 3 4 2 4 3 3" xfId="3737" xr:uid="{00000000-0005-0000-0000-0000C9570000}"/>
    <cellStyle name="Normal 2 3 4 2 4 3 3 2" xfId="11883" xr:uid="{00000000-0005-0000-0000-0000CA570000}"/>
    <cellStyle name="Normal 2 3 4 2 4 3 3 2 2" xfId="28179" xr:uid="{00000000-0005-0000-0000-0000CB570000}"/>
    <cellStyle name="Normal 2 3 4 2 4 3 3 3" xfId="20033" xr:uid="{00000000-0005-0000-0000-0000CC570000}"/>
    <cellStyle name="Normal 2 3 4 2 4 3 4" xfId="6335" xr:uid="{00000000-0005-0000-0000-0000CD570000}"/>
    <cellStyle name="Normal 2 3 4 2 4 3 4 2" xfId="14481" xr:uid="{00000000-0005-0000-0000-0000CE570000}"/>
    <cellStyle name="Normal 2 3 4 2 4 3 4 2 2" xfId="30777" xr:uid="{00000000-0005-0000-0000-0000CF570000}"/>
    <cellStyle name="Normal 2 3 4 2 4 3 4 3" xfId="22631" xr:uid="{00000000-0005-0000-0000-0000D0570000}"/>
    <cellStyle name="Normal 2 3 4 2 4 3 5" xfId="9182" xr:uid="{00000000-0005-0000-0000-0000D1570000}"/>
    <cellStyle name="Normal 2 3 4 2 4 3 5 2" xfId="25478" xr:uid="{00000000-0005-0000-0000-0000D2570000}"/>
    <cellStyle name="Normal 2 3 4 2 4 3 6" xfId="17332" xr:uid="{00000000-0005-0000-0000-0000D3570000}"/>
    <cellStyle name="Normal 2 3 4 2 4 4" xfId="1741" xr:uid="{00000000-0005-0000-0000-0000D4570000}"/>
    <cellStyle name="Normal 2 3 4 2 4 4 2" xfId="4346" xr:uid="{00000000-0005-0000-0000-0000D5570000}"/>
    <cellStyle name="Normal 2 3 4 2 4 4 2 2" xfId="12492" xr:uid="{00000000-0005-0000-0000-0000D6570000}"/>
    <cellStyle name="Normal 2 3 4 2 4 4 2 2 2" xfId="28788" xr:uid="{00000000-0005-0000-0000-0000D7570000}"/>
    <cellStyle name="Normal 2 3 4 2 4 4 2 3" xfId="20642" xr:uid="{00000000-0005-0000-0000-0000D8570000}"/>
    <cellStyle name="Normal 2 3 4 2 4 4 3" xfId="7040" xr:uid="{00000000-0005-0000-0000-0000D9570000}"/>
    <cellStyle name="Normal 2 3 4 2 4 4 3 2" xfId="15186" xr:uid="{00000000-0005-0000-0000-0000DA570000}"/>
    <cellStyle name="Normal 2 3 4 2 4 4 3 2 2" xfId="31482" xr:uid="{00000000-0005-0000-0000-0000DB570000}"/>
    <cellStyle name="Normal 2 3 4 2 4 4 3 3" xfId="23336" xr:uid="{00000000-0005-0000-0000-0000DC570000}"/>
    <cellStyle name="Normal 2 3 4 2 4 4 4" xfId="9887" xr:uid="{00000000-0005-0000-0000-0000DD570000}"/>
    <cellStyle name="Normal 2 3 4 2 4 4 4 2" xfId="26183" xr:uid="{00000000-0005-0000-0000-0000DE570000}"/>
    <cellStyle name="Normal 2 3 4 2 4 4 5" xfId="18037" xr:uid="{00000000-0005-0000-0000-0000DF570000}"/>
    <cellStyle name="Normal 2 3 4 2 4 5" xfId="3128" xr:uid="{00000000-0005-0000-0000-0000E0570000}"/>
    <cellStyle name="Normal 2 3 4 2 4 5 2" xfId="11274" xr:uid="{00000000-0005-0000-0000-0000E1570000}"/>
    <cellStyle name="Normal 2 3 4 2 4 5 2 2" xfId="27570" xr:uid="{00000000-0005-0000-0000-0000E2570000}"/>
    <cellStyle name="Normal 2 3 4 2 4 5 3" xfId="19424" xr:uid="{00000000-0005-0000-0000-0000E3570000}"/>
    <cellStyle name="Normal 2 3 4 2 4 6" xfId="5630" xr:uid="{00000000-0005-0000-0000-0000E4570000}"/>
    <cellStyle name="Normal 2 3 4 2 4 6 2" xfId="13776" xr:uid="{00000000-0005-0000-0000-0000E5570000}"/>
    <cellStyle name="Normal 2 3 4 2 4 6 2 2" xfId="30072" xr:uid="{00000000-0005-0000-0000-0000E6570000}"/>
    <cellStyle name="Normal 2 3 4 2 4 6 3" xfId="21926" xr:uid="{00000000-0005-0000-0000-0000E7570000}"/>
    <cellStyle name="Normal 2 3 4 2 4 7" xfId="8477" xr:uid="{00000000-0005-0000-0000-0000E8570000}"/>
    <cellStyle name="Normal 2 3 4 2 4 7 2" xfId="24773" xr:uid="{00000000-0005-0000-0000-0000E9570000}"/>
    <cellStyle name="Normal 2 3 4 2 4 8" xfId="16627" xr:uid="{00000000-0005-0000-0000-0000EA570000}"/>
    <cellStyle name="Normal 2 3 4 2 5" xfId="420" xr:uid="{00000000-0005-0000-0000-0000EB570000}"/>
    <cellStyle name="Normal 2 3 4 2 5 2" xfId="1126" xr:uid="{00000000-0005-0000-0000-0000EC570000}"/>
    <cellStyle name="Normal 2 3 4 2 5 2 2" xfId="2536" xr:uid="{00000000-0005-0000-0000-0000ED570000}"/>
    <cellStyle name="Normal 2 3 4 2 5 2 2 2" xfId="5029" xr:uid="{00000000-0005-0000-0000-0000EE570000}"/>
    <cellStyle name="Normal 2 3 4 2 5 2 2 2 2" xfId="13175" xr:uid="{00000000-0005-0000-0000-0000EF570000}"/>
    <cellStyle name="Normal 2 3 4 2 5 2 2 2 2 2" xfId="29471" xr:uid="{00000000-0005-0000-0000-0000F0570000}"/>
    <cellStyle name="Normal 2 3 4 2 5 2 2 2 3" xfId="21325" xr:uid="{00000000-0005-0000-0000-0000F1570000}"/>
    <cellStyle name="Normal 2 3 4 2 5 2 2 3" xfId="7835" xr:uid="{00000000-0005-0000-0000-0000F2570000}"/>
    <cellStyle name="Normal 2 3 4 2 5 2 2 3 2" xfId="15981" xr:uid="{00000000-0005-0000-0000-0000F3570000}"/>
    <cellStyle name="Normal 2 3 4 2 5 2 2 3 2 2" xfId="32277" xr:uid="{00000000-0005-0000-0000-0000F4570000}"/>
    <cellStyle name="Normal 2 3 4 2 5 2 2 3 3" xfId="24131" xr:uid="{00000000-0005-0000-0000-0000F5570000}"/>
    <cellStyle name="Normal 2 3 4 2 5 2 2 4" xfId="10682" xr:uid="{00000000-0005-0000-0000-0000F6570000}"/>
    <cellStyle name="Normal 2 3 4 2 5 2 2 4 2" xfId="26978" xr:uid="{00000000-0005-0000-0000-0000F7570000}"/>
    <cellStyle name="Normal 2 3 4 2 5 2 2 5" xfId="18832" xr:uid="{00000000-0005-0000-0000-0000F8570000}"/>
    <cellStyle name="Normal 2 3 4 2 5 2 3" xfId="3811" xr:uid="{00000000-0005-0000-0000-0000F9570000}"/>
    <cellStyle name="Normal 2 3 4 2 5 2 3 2" xfId="11957" xr:uid="{00000000-0005-0000-0000-0000FA570000}"/>
    <cellStyle name="Normal 2 3 4 2 5 2 3 2 2" xfId="28253" xr:uid="{00000000-0005-0000-0000-0000FB570000}"/>
    <cellStyle name="Normal 2 3 4 2 5 2 3 3" xfId="20107" xr:uid="{00000000-0005-0000-0000-0000FC570000}"/>
    <cellStyle name="Normal 2 3 4 2 5 2 4" xfId="6425" xr:uid="{00000000-0005-0000-0000-0000FD570000}"/>
    <cellStyle name="Normal 2 3 4 2 5 2 4 2" xfId="14571" xr:uid="{00000000-0005-0000-0000-0000FE570000}"/>
    <cellStyle name="Normal 2 3 4 2 5 2 4 2 2" xfId="30867" xr:uid="{00000000-0005-0000-0000-0000FF570000}"/>
    <cellStyle name="Normal 2 3 4 2 5 2 4 3" xfId="22721" xr:uid="{00000000-0005-0000-0000-000000580000}"/>
    <cellStyle name="Normal 2 3 4 2 5 2 5" xfId="9272" xr:uid="{00000000-0005-0000-0000-000001580000}"/>
    <cellStyle name="Normal 2 3 4 2 5 2 5 2" xfId="25568" xr:uid="{00000000-0005-0000-0000-000002580000}"/>
    <cellStyle name="Normal 2 3 4 2 5 2 6" xfId="17422" xr:uid="{00000000-0005-0000-0000-000003580000}"/>
    <cellStyle name="Normal 2 3 4 2 5 3" xfId="1831" xr:uid="{00000000-0005-0000-0000-000004580000}"/>
    <cellStyle name="Normal 2 3 4 2 5 3 2" xfId="4420" xr:uid="{00000000-0005-0000-0000-000005580000}"/>
    <cellStyle name="Normal 2 3 4 2 5 3 2 2" xfId="12566" xr:uid="{00000000-0005-0000-0000-000006580000}"/>
    <cellStyle name="Normal 2 3 4 2 5 3 2 2 2" xfId="28862" xr:uid="{00000000-0005-0000-0000-000007580000}"/>
    <cellStyle name="Normal 2 3 4 2 5 3 2 3" xfId="20716" xr:uid="{00000000-0005-0000-0000-000008580000}"/>
    <cellStyle name="Normal 2 3 4 2 5 3 3" xfId="7130" xr:uid="{00000000-0005-0000-0000-000009580000}"/>
    <cellStyle name="Normal 2 3 4 2 5 3 3 2" xfId="15276" xr:uid="{00000000-0005-0000-0000-00000A580000}"/>
    <cellStyle name="Normal 2 3 4 2 5 3 3 2 2" xfId="31572" xr:uid="{00000000-0005-0000-0000-00000B580000}"/>
    <cellStyle name="Normal 2 3 4 2 5 3 3 3" xfId="23426" xr:uid="{00000000-0005-0000-0000-00000C580000}"/>
    <cellStyle name="Normal 2 3 4 2 5 3 4" xfId="9977" xr:uid="{00000000-0005-0000-0000-00000D580000}"/>
    <cellStyle name="Normal 2 3 4 2 5 3 4 2" xfId="26273" xr:uid="{00000000-0005-0000-0000-00000E580000}"/>
    <cellStyle name="Normal 2 3 4 2 5 3 5" xfId="18127" xr:uid="{00000000-0005-0000-0000-00000F580000}"/>
    <cellStyle name="Normal 2 3 4 2 5 4" xfId="3202" xr:uid="{00000000-0005-0000-0000-000010580000}"/>
    <cellStyle name="Normal 2 3 4 2 5 4 2" xfId="11348" xr:uid="{00000000-0005-0000-0000-000011580000}"/>
    <cellStyle name="Normal 2 3 4 2 5 4 2 2" xfId="27644" xr:uid="{00000000-0005-0000-0000-000012580000}"/>
    <cellStyle name="Normal 2 3 4 2 5 4 3" xfId="19498" xr:uid="{00000000-0005-0000-0000-000013580000}"/>
    <cellStyle name="Normal 2 3 4 2 5 5" xfId="5720" xr:uid="{00000000-0005-0000-0000-000014580000}"/>
    <cellStyle name="Normal 2 3 4 2 5 5 2" xfId="13866" xr:uid="{00000000-0005-0000-0000-000015580000}"/>
    <cellStyle name="Normal 2 3 4 2 5 5 2 2" xfId="30162" xr:uid="{00000000-0005-0000-0000-000016580000}"/>
    <cellStyle name="Normal 2 3 4 2 5 5 3" xfId="22016" xr:uid="{00000000-0005-0000-0000-000017580000}"/>
    <cellStyle name="Normal 2 3 4 2 5 6" xfId="8567" xr:uid="{00000000-0005-0000-0000-000018580000}"/>
    <cellStyle name="Normal 2 3 4 2 5 6 2" xfId="24863" xr:uid="{00000000-0005-0000-0000-000019580000}"/>
    <cellStyle name="Normal 2 3 4 2 5 7" xfId="16717" xr:uid="{00000000-0005-0000-0000-00001A580000}"/>
    <cellStyle name="Normal 2 3 4 2 6" xfId="782" xr:uid="{00000000-0005-0000-0000-00001B580000}"/>
    <cellStyle name="Normal 2 3 4 2 6 2" xfId="2192" xr:uid="{00000000-0005-0000-0000-00001C580000}"/>
    <cellStyle name="Normal 2 3 4 2 6 2 2" xfId="4733" xr:uid="{00000000-0005-0000-0000-00001D580000}"/>
    <cellStyle name="Normal 2 3 4 2 6 2 2 2" xfId="12879" xr:uid="{00000000-0005-0000-0000-00001E580000}"/>
    <cellStyle name="Normal 2 3 4 2 6 2 2 2 2" xfId="29175" xr:uid="{00000000-0005-0000-0000-00001F580000}"/>
    <cellStyle name="Normal 2 3 4 2 6 2 2 3" xfId="21029" xr:uid="{00000000-0005-0000-0000-000020580000}"/>
    <cellStyle name="Normal 2 3 4 2 6 2 3" xfId="7491" xr:uid="{00000000-0005-0000-0000-000021580000}"/>
    <cellStyle name="Normal 2 3 4 2 6 2 3 2" xfId="15637" xr:uid="{00000000-0005-0000-0000-000022580000}"/>
    <cellStyle name="Normal 2 3 4 2 6 2 3 2 2" xfId="31933" xr:uid="{00000000-0005-0000-0000-000023580000}"/>
    <cellStyle name="Normal 2 3 4 2 6 2 3 3" xfId="23787" xr:uid="{00000000-0005-0000-0000-000024580000}"/>
    <cellStyle name="Normal 2 3 4 2 6 2 4" xfId="10338" xr:uid="{00000000-0005-0000-0000-000025580000}"/>
    <cellStyle name="Normal 2 3 4 2 6 2 4 2" xfId="26634" xr:uid="{00000000-0005-0000-0000-000026580000}"/>
    <cellStyle name="Normal 2 3 4 2 6 2 5" xfId="18488" xr:uid="{00000000-0005-0000-0000-000027580000}"/>
    <cellStyle name="Normal 2 3 4 2 6 3" xfId="3515" xr:uid="{00000000-0005-0000-0000-000028580000}"/>
    <cellStyle name="Normal 2 3 4 2 6 3 2" xfId="11661" xr:uid="{00000000-0005-0000-0000-000029580000}"/>
    <cellStyle name="Normal 2 3 4 2 6 3 2 2" xfId="27957" xr:uid="{00000000-0005-0000-0000-00002A580000}"/>
    <cellStyle name="Normal 2 3 4 2 6 3 3" xfId="19811" xr:uid="{00000000-0005-0000-0000-00002B580000}"/>
    <cellStyle name="Normal 2 3 4 2 6 4" xfId="6081" xr:uid="{00000000-0005-0000-0000-00002C580000}"/>
    <cellStyle name="Normal 2 3 4 2 6 4 2" xfId="14227" xr:uid="{00000000-0005-0000-0000-00002D580000}"/>
    <cellStyle name="Normal 2 3 4 2 6 4 2 2" xfId="30523" xr:uid="{00000000-0005-0000-0000-00002E580000}"/>
    <cellStyle name="Normal 2 3 4 2 6 4 3" xfId="22377" xr:uid="{00000000-0005-0000-0000-00002F580000}"/>
    <cellStyle name="Normal 2 3 4 2 6 5" xfId="8928" xr:uid="{00000000-0005-0000-0000-000030580000}"/>
    <cellStyle name="Normal 2 3 4 2 6 5 2" xfId="25224" xr:uid="{00000000-0005-0000-0000-000031580000}"/>
    <cellStyle name="Normal 2 3 4 2 6 6" xfId="17078" xr:uid="{00000000-0005-0000-0000-000032580000}"/>
    <cellStyle name="Normal 2 3 4 2 7" xfId="1487" xr:uid="{00000000-0005-0000-0000-000033580000}"/>
    <cellStyle name="Normal 2 3 4 2 7 2" xfId="4124" xr:uid="{00000000-0005-0000-0000-000034580000}"/>
    <cellStyle name="Normal 2 3 4 2 7 2 2" xfId="12270" xr:uid="{00000000-0005-0000-0000-000035580000}"/>
    <cellStyle name="Normal 2 3 4 2 7 2 2 2" xfId="28566" xr:uid="{00000000-0005-0000-0000-000036580000}"/>
    <cellStyle name="Normal 2 3 4 2 7 2 3" xfId="20420" xr:uid="{00000000-0005-0000-0000-000037580000}"/>
    <cellStyle name="Normal 2 3 4 2 7 3" xfId="6786" xr:uid="{00000000-0005-0000-0000-000038580000}"/>
    <cellStyle name="Normal 2 3 4 2 7 3 2" xfId="14932" xr:uid="{00000000-0005-0000-0000-000039580000}"/>
    <cellStyle name="Normal 2 3 4 2 7 3 2 2" xfId="31228" xr:uid="{00000000-0005-0000-0000-00003A580000}"/>
    <cellStyle name="Normal 2 3 4 2 7 3 3" xfId="23082" xr:uid="{00000000-0005-0000-0000-00003B580000}"/>
    <cellStyle name="Normal 2 3 4 2 7 4" xfId="9633" xr:uid="{00000000-0005-0000-0000-00003C580000}"/>
    <cellStyle name="Normal 2 3 4 2 7 4 2" xfId="25929" xr:uid="{00000000-0005-0000-0000-00003D580000}"/>
    <cellStyle name="Normal 2 3 4 2 7 5" xfId="17783" xr:uid="{00000000-0005-0000-0000-00003E580000}"/>
    <cellStyle name="Normal 2 3 4 2 8" xfId="2906" xr:uid="{00000000-0005-0000-0000-00003F580000}"/>
    <cellStyle name="Normal 2 3 4 2 8 2" xfId="11052" xr:uid="{00000000-0005-0000-0000-000040580000}"/>
    <cellStyle name="Normal 2 3 4 2 8 2 2" xfId="27348" xr:uid="{00000000-0005-0000-0000-000041580000}"/>
    <cellStyle name="Normal 2 3 4 2 8 3" xfId="19202" xr:uid="{00000000-0005-0000-0000-000042580000}"/>
    <cellStyle name="Normal 2 3 4 2 9" xfId="5376" xr:uid="{00000000-0005-0000-0000-000043580000}"/>
    <cellStyle name="Normal 2 3 4 2 9 2" xfId="13522" xr:uid="{00000000-0005-0000-0000-000044580000}"/>
    <cellStyle name="Normal 2 3 4 2 9 2 2" xfId="29818" xr:uid="{00000000-0005-0000-0000-000045580000}"/>
    <cellStyle name="Normal 2 3 4 2 9 3" xfId="21672" xr:uid="{00000000-0005-0000-0000-000046580000}"/>
    <cellStyle name="Normal 2 3 4 3" xfId="122" xr:uid="{00000000-0005-0000-0000-000047580000}"/>
    <cellStyle name="Normal 2 3 4 3 2" xfId="466" xr:uid="{00000000-0005-0000-0000-000048580000}"/>
    <cellStyle name="Normal 2 3 4 3 2 2" xfId="1172" xr:uid="{00000000-0005-0000-0000-000049580000}"/>
    <cellStyle name="Normal 2 3 4 3 2 2 2" xfId="2582" xr:uid="{00000000-0005-0000-0000-00004A580000}"/>
    <cellStyle name="Normal 2 3 4 3 2 2 2 2" xfId="5067" xr:uid="{00000000-0005-0000-0000-00004B580000}"/>
    <cellStyle name="Normal 2 3 4 3 2 2 2 2 2" xfId="13213" xr:uid="{00000000-0005-0000-0000-00004C580000}"/>
    <cellStyle name="Normal 2 3 4 3 2 2 2 2 2 2" xfId="29509" xr:uid="{00000000-0005-0000-0000-00004D580000}"/>
    <cellStyle name="Normal 2 3 4 3 2 2 2 2 3" xfId="21363" xr:uid="{00000000-0005-0000-0000-00004E580000}"/>
    <cellStyle name="Normal 2 3 4 3 2 2 2 3" xfId="7881" xr:uid="{00000000-0005-0000-0000-00004F580000}"/>
    <cellStyle name="Normal 2 3 4 3 2 2 2 3 2" xfId="16027" xr:uid="{00000000-0005-0000-0000-000050580000}"/>
    <cellStyle name="Normal 2 3 4 3 2 2 2 3 2 2" xfId="32323" xr:uid="{00000000-0005-0000-0000-000051580000}"/>
    <cellStyle name="Normal 2 3 4 3 2 2 2 3 3" xfId="24177" xr:uid="{00000000-0005-0000-0000-000052580000}"/>
    <cellStyle name="Normal 2 3 4 3 2 2 2 4" xfId="10728" xr:uid="{00000000-0005-0000-0000-000053580000}"/>
    <cellStyle name="Normal 2 3 4 3 2 2 2 4 2" xfId="27024" xr:uid="{00000000-0005-0000-0000-000054580000}"/>
    <cellStyle name="Normal 2 3 4 3 2 2 2 5" xfId="18878" xr:uid="{00000000-0005-0000-0000-000055580000}"/>
    <cellStyle name="Normal 2 3 4 3 2 2 3" xfId="3849" xr:uid="{00000000-0005-0000-0000-000056580000}"/>
    <cellStyle name="Normal 2 3 4 3 2 2 3 2" xfId="11995" xr:uid="{00000000-0005-0000-0000-000057580000}"/>
    <cellStyle name="Normal 2 3 4 3 2 2 3 2 2" xfId="28291" xr:uid="{00000000-0005-0000-0000-000058580000}"/>
    <cellStyle name="Normal 2 3 4 3 2 2 3 3" xfId="20145" xr:uid="{00000000-0005-0000-0000-000059580000}"/>
    <cellStyle name="Normal 2 3 4 3 2 2 4" xfId="6471" xr:uid="{00000000-0005-0000-0000-00005A580000}"/>
    <cellStyle name="Normal 2 3 4 3 2 2 4 2" xfId="14617" xr:uid="{00000000-0005-0000-0000-00005B580000}"/>
    <cellStyle name="Normal 2 3 4 3 2 2 4 2 2" xfId="30913" xr:uid="{00000000-0005-0000-0000-00005C580000}"/>
    <cellStyle name="Normal 2 3 4 3 2 2 4 3" xfId="22767" xr:uid="{00000000-0005-0000-0000-00005D580000}"/>
    <cellStyle name="Normal 2 3 4 3 2 2 5" xfId="9318" xr:uid="{00000000-0005-0000-0000-00005E580000}"/>
    <cellStyle name="Normal 2 3 4 3 2 2 5 2" xfId="25614" xr:uid="{00000000-0005-0000-0000-00005F580000}"/>
    <cellStyle name="Normal 2 3 4 3 2 2 6" xfId="17468" xr:uid="{00000000-0005-0000-0000-000060580000}"/>
    <cellStyle name="Normal 2 3 4 3 2 3" xfId="1877" xr:uid="{00000000-0005-0000-0000-000061580000}"/>
    <cellStyle name="Normal 2 3 4 3 2 3 2" xfId="4458" xr:uid="{00000000-0005-0000-0000-000062580000}"/>
    <cellStyle name="Normal 2 3 4 3 2 3 2 2" xfId="12604" xr:uid="{00000000-0005-0000-0000-000063580000}"/>
    <cellStyle name="Normal 2 3 4 3 2 3 2 2 2" xfId="28900" xr:uid="{00000000-0005-0000-0000-000064580000}"/>
    <cellStyle name="Normal 2 3 4 3 2 3 2 3" xfId="20754" xr:uid="{00000000-0005-0000-0000-000065580000}"/>
    <cellStyle name="Normal 2 3 4 3 2 3 3" xfId="7176" xr:uid="{00000000-0005-0000-0000-000066580000}"/>
    <cellStyle name="Normal 2 3 4 3 2 3 3 2" xfId="15322" xr:uid="{00000000-0005-0000-0000-000067580000}"/>
    <cellStyle name="Normal 2 3 4 3 2 3 3 2 2" xfId="31618" xr:uid="{00000000-0005-0000-0000-000068580000}"/>
    <cellStyle name="Normal 2 3 4 3 2 3 3 3" xfId="23472" xr:uid="{00000000-0005-0000-0000-000069580000}"/>
    <cellStyle name="Normal 2 3 4 3 2 3 4" xfId="10023" xr:uid="{00000000-0005-0000-0000-00006A580000}"/>
    <cellStyle name="Normal 2 3 4 3 2 3 4 2" xfId="26319" xr:uid="{00000000-0005-0000-0000-00006B580000}"/>
    <cellStyle name="Normal 2 3 4 3 2 3 5" xfId="18173" xr:uid="{00000000-0005-0000-0000-00006C580000}"/>
    <cellStyle name="Normal 2 3 4 3 2 4" xfId="3240" xr:uid="{00000000-0005-0000-0000-00006D580000}"/>
    <cellStyle name="Normal 2 3 4 3 2 4 2" xfId="11386" xr:uid="{00000000-0005-0000-0000-00006E580000}"/>
    <cellStyle name="Normal 2 3 4 3 2 4 2 2" xfId="27682" xr:uid="{00000000-0005-0000-0000-00006F580000}"/>
    <cellStyle name="Normal 2 3 4 3 2 4 3" xfId="19536" xr:uid="{00000000-0005-0000-0000-000070580000}"/>
    <cellStyle name="Normal 2 3 4 3 2 5" xfId="5766" xr:uid="{00000000-0005-0000-0000-000071580000}"/>
    <cellStyle name="Normal 2 3 4 3 2 5 2" xfId="13912" xr:uid="{00000000-0005-0000-0000-000072580000}"/>
    <cellStyle name="Normal 2 3 4 3 2 5 2 2" xfId="30208" xr:uid="{00000000-0005-0000-0000-000073580000}"/>
    <cellStyle name="Normal 2 3 4 3 2 5 3" xfId="22062" xr:uid="{00000000-0005-0000-0000-000074580000}"/>
    <cellStyle name="Normal 2 3 4 3 2 6" xfId="8613" xr:uid="{00000000-0005-0000-0000-000075580000}"/>
    <cellStyle name="Normal 2 3 4 3 2 6 2" xfId="24909" xr:uid="{00000000-0005-0000-0000-000076580000}"/>
    <cellStyle name="Normal 2 3 4 3 2 7" xfId="16763" xr:uid="{00000000-0005-0000-0000-000077580000}"/>
    <cellStyle name="Normal 2 3 4 3 3" xfId="828" xr:uid="{00000000-0005-0000-0000-000078580000}"/>
    <cellStyle name="Normal 2 3 4 3 3 2" xfId="2238" xr:uid="{00000000-0005-0000-0000-000079580000}"/>
    <cellStyle name="Normal 2 3 4 3 3 2 2" xfId="4771" xr:uid="{00000000-0005-0000-0000-00007A580000}"/>
    <cellStyle name="Normal 2 3 4 3 3 2 2 2" xfId="12917" xr:uid="{00000000-0005-0000-0000-00007B580000}"/>
    <cellStyle name="Normal 2 3 4 3 3 2 2 2 2" xfId="29213" xr:uid="{00000000-0005-0000-0000-00007C580000}"/>
    <cellStyle name="Normal 2 3 4 3 3 2 2 3" xfId="21067" xr:uid="{00000000-0005-0000-0000-00007D580000}"/>
    <cellStyle name="Normal 2 3 4 3 3 2 3" xfId="7537" xr:uid="{00000000-0005-0000-0000-00007E580000}"/>
    <cellStyle name="Normal 2 3 4 3 3 2 3 2" xfId="15683" xr:uid="{00000000-0005-0000-0000-00007F580000}"/>
    <cellStyle name="Normal 2 3 4 3 3 2 3 2 2" xfId="31979" xr:uid="{00000000-0005-0000-0000-000080580000}"/>
    <cellStyle name="Normal 2 3 4 3 3 2 3 3" xfId="23833" xr:uid="{00000000-0005-0000-0000-000081580000}"/>
    <cellStyle name="Normal 2 3 4 3 3 2 4" xfId="10384" xr:uid="{00000000-0005-0000-0000-000082580000}"/>
    <cellStyle name="Normal 2 3 4 3 3 2 4 2" xfId="26680" xr:uid="{00000000-0005-0000-0000-000083580000}"/>
    <cellStyle name="Normal 2 3 4 3 3 2 5" xfId="18534" xr:uid="{00000000-0005-0000-0000-000084580000}"/>
    <cellStyle name="Normal 2 3 4 3 3 3" xfId="3553" xr:uid="{00000000-0005-0000-0000-000085580000}"/>
    <cellStyle name="Normal 2 3 4 3 3 3 2" xfId="11699" xr:uid="{00000000-0005-0000-0000-000086580000}"/>
    <cellStyle name="Normal 2 3 4 3 3 3 2 2" xfId="27995" xr:uid="{00000000-0005-0000-0000-000087580000}"/>
    <cellStyle name="Normal 2 3 4 3 3 3 3" xfId="19849" xr:uid="{00000000-0005-0000-0000-000088580000}"/>
    <cellStyle name="Normal 2 3 4 3 3 4" xfId="6127" xr:uid="{00000000-0005-0000-0000-000089580000}"/>
    <cellStyle name="Normal 2 3 4 3 3 4 2" xfId="14273" xr:uid="{00000000-0005-0000-0000-00008A580000}"/>
    <cellStyle name="Normal 2 3 4 3 3 4 2 2" xfId="30569" xr:uid="{00000000-0005-0000-0000-00008B580000}"/>
    <cellStyle name="Normal 2 3 4 3 3 4 3" xfId="22423" xr:uid="{00000000-0005-0000-0000-00008C580000}"/>
    <cellStyle name="Normal 2 3 4 3 3 5" xfId="8974" xr:uid="{00000000-0005-0000-0000-00008D580000}"/>
    <cellStyle name="Normal 2 3 4 3 3 5 2" xfId="25270" xr:uid="{00000000-0005-0000-0000-00008E580000}"/>
    <cellStyle name="Normal 2 3 4 3 3 6" xfId="17124" xr:uid="{00000000-0005-0000-0000-00008F580000}"/>
    <cellStyle name="Normal 2 3 4 3 4" xfId="1533" xr:uid="{00000000-0005-0000-0000-000090580000}"/>
    <cellStyle name="Normal 2 3 4 3 4 2" xfId="4162" xr:uid="{00000000-0005-0000-0000-000091580000}"/>
    <cellStyle name="Normal 2 3 4 3 4 2 2" xfId="12308" xr:uid="{00000000-0005-0000-0000-000092580000}"/>
    <cellStyle name="Normal 2 3 4 3 4 2 2 2" xfId="28604" xr:uid="{00000000-0005-0000-0000-000093580000}"/>
    <cellStyle name="Normal 2 3 4 3 4 2 3" xfId="20458" xr:uid="{00000000-0005-0000-0000-000094580000}"/>
    <cellStyle name="Normal 2 3 4 3 4 3" xfId="6832" xr:uid="{00000000-0005-0000-0000-000095580000}"/>
    <cellStyle name="Normal 2 3 4 3 4 3 2" xfId="14978" xr:uid="{00000000-0005-0000-0000-000096580000}"/>
    <cellStyle name="Normal 2 3 4 3 4 3 2 2" xfId="31274" xr:uid="{00000000-0005-0000-0000-000097580000}"/>
    <cellStyle name="Normal 2 3 4 3 4 3 3" xfId="23128" xr:uid="{00000000-0005-0000-0000-000098580000}"/>
    <cellStyle name="Normal 2 3 4 3 4 4" xfId="9679" xr:uid="{00000000-0005-0000-0000-000099580000}"/>
    <cellStyle name="Normal 2 3 4 3 4 4 2" xfId="25975" xr:uid="{00000000-0005-0000-0000-00009A580000}"/>
    <cellStyle name="Normal 2 3 4 3 4 5" xfId="17829" xr:uid="{00000000-0005-0000-0000-00009B580000}"/>
    <cellStyle name="Normal 2 3 4 3 5" xfId="2944" xr:uid="{00000000-0005-0000-0000-00009C580000}"/>
    <cellStyle name="Normal 2 3 4 3 5 2" xfId="11090" xr:uid="{00000000-0005-0000-0000-00009D580000}"/>
    <cellStyle name="Normal 2 3 4 3 5 2 2" xfId="27386" xr:uid="{00000000-0005-0000-0000-00009E580000}"/>
    <cellStyle name="Normal 2 3 4 3 5 3" xfId="19240" xr:uid="{00000000-0005-0000-0000-00009F580000}"/>
    <cellStyle name="Normal 2 3 4 3 6" xfId="5422" xr:uid="{00000000-0005-0000-0000-0000A0580000}"/>
    <cellStyle name="Normal 2 3 4 3 6 2" xfId="13568" xr:uid="{00000000-0005-0000-0000-0000A1580000}"/>
    <cellStyle name="Normal 2 3 4 3 6 2 2" xfId="29864" xr:uid="{00000000-0005-0000-0000-0000A2580000}"/>
    <cellStyle name="Normal 2 3 4 3 6 3" xfId="21718" xr:uid="{00000000-0005-0000-0000-0000A3580000}"/>
    <cellStyle name="Normal 2 3 4 3 7" xfId="8269" xr:uid="{00000000-0005-0000-0000-0000A4580000}"/>
    <cellStyle name="Normal 2 3 4 3 7 2" xfId="24565" xr:uid="{00000000-0005-0000-0000-0000A5580000}"/>
    <cellStyle name="Normal 2 3 4 3 8" xfId="16419" xr:uid="{00000000-0005-0000-0000-0000A6580000}"/>
    <cellStyle name="Normal 2 3 4 4" xfId="207" xr:uid="{00000000-0005-0000-0000-0000A7580000}"/>
    <cellStyle name="Normal 2 3 4 4 2" xfId="551" xr:uid="{00000000-0005-0000-0000-0000A8580000}"/>
    <cellStyle name="Normal 2 3 4 4 2 2" xfId="1257" xr:uid="{00000000-0005-0000-0000-0000A9580000}"/>
    <cellStyle name="Normal 2 3 4 4 2 2 2" xfId="2667" xr:uid="{00000000-0005-0000-0000-0000AA580000}"/>
    <cellStyle name="Normal 2 3 4 4 2 2 2 2" xfId="5141" xr:uid="{00000000-0005-0000-0000-0000AB580000}"/>
    <cellStyle name="Normal 2 3 4 4 2 2 2 2 2" xfId="13287" xr:uid="{00000000-0005-0000-0000-0000AC580000}"/>
    <cellStyle name="Normal 2 3 4 4 2 2 2 2 2 2" xfId="29583" xr:uid="{00000000-0005-0000-0000-0000AD580000}"/>
    <cellStyle name="Normal 2 3 4 4 2 2 2 2 3" xfId="21437" xr:uid="{00000000-0005-0000-0000-0000AE580000}"/>
    <cellStyle name="Normal 2 3 4 4 2 2 2 3" xfId="7966" xr:uid="{00000000-0005-0000-0000-0000AF580000}"/>
    <cellStyle name="Normal 2 3 4 4 2 2 2 3 2" xfId="16112" xr:uid="{00000000-0005-0000-0000-0000B0580000}"/>
    <cellStyle name="Normal 2 3 4 4 2 2 2 3 2 2" xfId="32408" xr:uid="{00000000-0005-0000-0000-0000B1580000}"/>
    <cellStyle name="Normal 2 3 4 4 2 2 2 3 3" xfId="24262" xr:uid="{00000000-0005-0000-0000-0000B2580000}"/>
    <cellStyle name="Normal 2 3 4 4 2 2 2 4" xfId="10813" xr:uid="{00000000-0005-0000-0000-0000B3580000}"/>
    <cellStyle name="Normal 2 3 4 4 2 2 2 4 2" xfId="27109" xr:uid="{00000000-0005-0000-0000-0000B4580000}"/>
    <cellStyle name="Normal 2 3 4 4 2 2 2 5" xfId="18963" xr:uid="{00000000-0005-0000-0000-0000B5580000}"/>
    <cellStyle name="Normal 2 3 4 4 2 2 3" xfId="3923" xr:uid="{00000000-0005-0000-0000-0000B6580000}"/>
    <cellStyle name="Normal 2 3 4 4 2 2 3 2" xfId="12069" xr:uid="{00000000-0005-0000-0000-0000B7580000}"/>
    <cellStyle name="Normal 2 3 4 4 2 2 3 2 2" xfId="28365" xr:uid="{00000000-0005-0000-0000-0000B8580000}"/>
    <cellStyle name="Normal 2 3 4 4 2 2 3 3" xfId="20219" xr:uid="{00000000-0005-0000-0000-0000B9580000}"/>
    <cellStyle name="Normal 2 3 4 4 2 2 4" xfId="6556" xr:uid="{00000000-0005-0000-0000-0000BA580000}"/>
    <cellStyle name="Normal 2 3 4 4 2 2 4 2" xfId="14702" xr:uid="{00000000-0005-0000-0000-0000BB580000}"/>
    <cellStyle name="Normal 2 3 4 4 2 2 4 2 2" xfId="30998" xr:uid="{00000000-0005-0000-0000-0000BC580000}"/>
    <cellStyle name="Normal 2 3 4 4 2 2 4 3" xfId="22852" xr:uid="{00000000-0005-0000-0000-0000BD580000}"/>
    <cellStyle name="Normal 2 3 4 4 2 2 5" xfId="9403" xr:uid="{00000000-0005-0000-0000-0000BE580000}"/>
    <cellStyle name="Normal 2 3 4 4 2 2 5 2" xfId="25699" xr:uid="{00000000-0005-0000-0000-0000BF580000}"/>
    <cellStyle name="Normal 2 3 4 4 2 2 6" xfId="17553" xr:uid="{00000000-0005-0000-0000-0000C0580000}"/>
    <cellStyle name="Normal 2 3 4 4 2 3" xfId="1962" xr:uid="{00000000-0005-0000-0000-0000C1580000}"/>
    <cellStyle name="Normal 2 3 4 4 2 3 2" xfId="4532" xr:uid="{00000000-0005-0000-0000-0000C2580000}"/>
    <cellStyle name="Normal 2 3 4 4 2 3 2 2" xfId="12678" xr:uid="{00000000-0005-0000-0000-0000C3580000}"/>
    <cellStyle name="Normal 2 3 4 4 2 3 2 2 2" xfId="28974" xr:uid="{00000000-0005-0000-0000-0000C4580000}"/>
    <cellStyle name="Normal 2 3 4 4 2 3 2 3" xfId="20828" xr:uid="{00000000-0005-0000-0000-0000C5580000}"/>
    <cellStyle name="Normal 2 3 4 4 2 3 3" xfId="7261" xr:uid="{00000000-0005-0000-0000-0000C6580000}"/>
    <cellStyle name="Normal 2 3 4 4 2 3 3 2" xfId="15407" xr:uid="{00000000-0005-0000-0000-0000C7580000}"/>
    <cellStyle name="Normal 2 3 4 4 2 3 3 2 2" xfId="31703" xr:uid="{00000000-0005-0000-0000-0000C8580000}"/>
    <cellStyle name="Normal 2 3 4 4 2 3 3 3" xfId="23557" xr:uid="{00000000-0005-0000-0000-0000C9580000}"/>
    <cellStyle name="Normal 2 3 4 4 2 3 4" xfId="10108" xr:uid="{00000000-0005-0000-0000-0000CA580000}"/>
    <cellStyle name="Normal 2 3 4 4 2 3 4 2" xfId="26404" xr:uid="{00000000-0005-0000-0000-0000CB580000}"/>
    <cellStyle name="Normal 2 3 4 4 2 3 5" xfId="18258" xr:uid="{00000000-0005-0000-0000-0000CC580000}"/>
    <cellStyle name="Normal 2 3 4 4 2 4" xfId="3314" xr:uid="{00000000-0005-0000-0000-0000CD580000}"/>
    <cellStyle name="Normal 2 3 4 4 2 4 2" xfId="11460" xr:uid="{00000000-0005-0000-0000-0000CE580000}"/>
    <cellStyle name="Normal 2 3 4 4 2 4 2 2" xfId="27756" xr:uid="{00000000-0005-0000-0000-0000CF580000}"/>
    <cellStyle name="Normal 2 3 4 4 2 4 3" xfId="19610" xr:uid="{00000000-0005-0000-0000-0000D0580000}"/>
    <cellStyle name="Normal 2 3 4 4 2 5" xfId="5851" xr:uid="{00000000-0005-0000-0000-0000D1580000}"/>
    <cellStyle name="Normal 2 3 4 4 2 5 2" xfId="13997" xr:uid="{00000000-0005-0000-0000-0000D2580000}"/>
    <cellStyle name="Normal 2 3 4 4 2 5 2 2" xfId="30293" xr:uid="{00000000-0005-0000-0000-0000D3580000}"/>
    <cellStyle name="Normal 2 3 4 4 2 5 3" xfId="22147" xr:uid="{00000000-0005-0000-0000-0000D4580000}"/>
    <cellStyle name="Normal 2 3 4 4 2 6" xfId="8698" xr:uid="{00000000-0005-0000-0000-0000D5580000}"/>
    <cellStyle name="Normal 2 3 4 4 2 6 2" xfId="24994" xr:uid="{00000000-0005-0000-0000-0000D6580000}"/>
    <cellStyle name="Normal 2 3 4 4 2 7" xfId="16848" xr:uid="{00000000-0005-0000-0000-0000D7580000}"/>
    <cellStyle name="Normal 2 3 4 4 3" xfId="913" xr:uid="{00000000-0005-0000-0000-0000D8580000}"/>
    <cellStyle name="Normal 2 3 4 4 3 2" xfId="2323" xr:uid="{00000000-0005-0000-0000-0000D9580000}"/>
    <cellStyle name="Normal 2 3 4 4 3 2 2" xfId="4845" xr:uid="{00000000-0005-0000-0000-0000DA580000}"/>
    <cellStyle name="Normal 2 3 4 4 3 2 2 2" xfId="12991" xr:uid="{00000000-0005-0000-0000-0000DB580000}"/>
    <cellStyle name="Normal 2 3 4 4 3 2 2 2 2" xfId="29287" xr:uid="{00000000-0005-0000-0000-0000DC580000}"/>
    <cellStyle name="Normal 2 3 4 4 3 2 2 3" xfId="21141" xr:uid="{00000000-0005-0000-0000-0000DD580000}"/>
    <cellStyle name="Normal 2 3 4 4 3 2 3" xfId="7622" xr:uid="{00000000-0005-0000-0000-0000DE580000}"/>
    <cellStyle name="Normal 2 3 4 4 3 2 3 2" xfId="15768" xr:uid="{00000000-0005-0000-0000-0000DF580000}"/>
    <cellStyle name="Normal 2 3 4 4 3 2 3 2 2" xfId="32064" xr:uid="{00000000-0005-0000-0000-0000E0580000}"/>
    <cellStyle name="Normal 2 3 4 4 3 2 3 3" xfId="23918" xr:uid="{00000000-0005-0000-0000-0000E1580000}"/>
    <cellStyle name="Normal 2 3 4 4 3 2 4" xfId="10469" xr:uid="{00000000-0005-0000-0000-0000E2580000}"/>
    <cellStyle name="Normal 2 3 4 4 3 2 4 2" xfId="26765" xr:uid="{00000000-0005-0000-0000-0000E3580000}"/>
    <cellStyle name="Normal 2 3 4 4 3 2 5" xfId="18619" xr:uid="{00000000-0005-0000-0000-0000E4580000}"/>
    <cellStyle name="Normal 2 3 4 4 3 3" xfId="3627" xr:uid="{00000000-0005-0000-0000-0000E5580000}"/>
    <cellStyle name="Normal 2 3 4 4 3 3 2" xfId="11773" xr:uid="{00000000-0005-0000-0000-0000E6580000}"/>
    <cellStyle name="Normal 2 3 4 4 3 3 2 2" xfId="28069" xr:uid="{00000000-0005-0000-0000-0000E7580000}"/>
    <cellStyle name="Normal 2 3 4 4 3 3 3" xfId="19923" xr:uid="{00000000-0005-0000-0000-0000E8580000}"/>
    <cellStyle name="Normal 2 3 4 4 3 4" xfId="6212" xr:uid="{00000000-0005-0000-0000-0000E9580000}"/>
    <cellStyle name="Normal 2 3 4 4 3 4 2" xfId="14358" xr:uid="{00000000-0005-0000-0000-0000EA580000}"/>
    <cellStyle name="Normal 2 3 4 4 3 4 2 2" xfId="30654" xr:uid="{00000000-0005-0000-0000-0000EB580000}"/>
    <cellStyle name="Normal 2 3 4 4 3 4 3" xfId="22508" xr:uid="{00000000-0005-0000-0000-0000EC580000}"/>
    <cellStyle name="Normal 2 3 4 4 3 5" xfId="9059" xr:uid="{00000000-0005-0000-0000-0000ED580000}"/>
    <cellStyle name="Normal 2 3 4 4 3 5 2" xfId="25355" xr:uid="{00000000-0005-0000-0000-0000EE580000}"/>
    <cellStyle name="Normal 2 3 4 4 3 6" xfId="17209" xr:uid="{00000000-0005-0000-0000-0000EF580000}"/>
    <cellStyle name="Normal 2 3 4 4 4" xfId="1618" xr:uid="{00000000-0005-0000-0000-0000F0580000}"/>
    <cellStyle name="Normal 2 3 4 4 4 2" xfId="4236" xr:uid="{00000000-0005-0000-0000-0000F1580000}"/>
    <cellStyle name="Normal 2 3 4 4 4 2 2" xfId="12382" xr:uid="{00000000-0005-0000-0000-0000F2580000}"/>
    <cellStyle name="Normal 2 3 4 4 4 2 2 2" xfId="28678" xr:uid="{00000000-0005-0000-0000-0000F3580000}"/>
    <cellStyle name="Normal 2 3 4 4 4 2 3" xfId="20532" xr:uid="{00000000-0005-0000-0000-0000F4580000}"/>
    <cellStyle name="Normal 2 3 4 4 4 3" xfId="6917" xr:uid="{00000000-0005-0000-0000-0000F5580000}"/>
    <cellStyle name="Normal 2 3 4 4 4 3 2" xfId="15063" xr:uid="{00000000-0005-0000-0000-0000F6580000}"/>
    <cellStyle name="Normal 2 3 4 4 4 3 2 2" xfId="31359" xr:uid="{00000000-0005-0000-0000-0000F7580000}"/>
    <cellStyle name="Normal 2 3 4 4 4 3 3" xfId="23213" xr:uid="{00000000-0005-0000-0000-0000F8580000}"/>
    <cellStyle name="Normal 2 3 4 4 4 4" xfId="9764" xr:uid="{00000000-0005-0000-0000-0000F9580000}"/>
    <cellStyle name="Normal 2 3 4 4 4 4 2" xfId="26060" xr:uid="{00000000-0005-0000-0000-0000FA580000}"/>
    <cellStyle name="Normal 2 3 4 4 4 5" xfId="17914" xr:uid="{00000000-0005-0000-0000-0000FB580000}"/>
    <cellStyle name="Normal 2 3 4 4 5" xfId="3018" xr:uid="{00000000-0005-0000-0000-0000FC580000}"/>
    <cellStyle name="Normal 2 3 4 4 5 2" xfId="11164" xr:uid="{00000000-0005-0000-0000-0000FD580000}"/>
    <cellStyle name="Normal 2 3 4 4 5 2 2" xfId="27460" xr:uid="{00000000-0005-0000-0000-0000FE580000}"/>
    <cellStyle name="Normal 2 3 4 4 5 3" xfId="19314" xr:uid="{00000000-0005-0000-0000-0000FF580000}"/>
    <cellStyle name="Normal 2 3 4 4 6" xfId="5507" xr:uid="{00000000-0005-0000-0000-000000590000}"/>
    <cellStyle name="Normal 2 3 4 4 6 2" xfId="13653" xr:uid="{00000000-0005-0000-0000-000001590000}"/>
    <cellStyle name="Normal 2 3 4 4 6 2 2" xfId="29949" xr:uid="{00000000-0005-0000-0000-000002590000}"/>
    <cellStyle name="Normal 2 3 4 4 6 3" xfId="21803" xr:uid="{00000000-0005-0000-0000-000003590000}"/>
    <cellStyle name="Normal 2 3 4 4 7" xfId="8354" xr:uid="{00000000-0005-0000-0000-000004590000}"/>
    <cellStyle name="Normal 2 3 4 4 7 2" xfId="24650" xr:uid="{00000000-0005-0000-0000-000005590000}"/>
    <cellStyle name="Normal 2 3 4 4 8" xfId="16504" xr:uid="{00000000-0005-0000-0000-000006590000}"/>
    <cellStyle name="Normal 2 3 4 5" xfId="286" xr:uid="{00000000-0005-0000-0000-000007590000}"/>
    <cellStyle name="Normal 2 3 4 5 2" xfId="630" xr:uid="{00000000-0005-0000-0000-000008590000}"/>
    <cellStyle name="Normal 2 3 4 5 2 2" xfId="1336" xr:uid="{00000000-0005-0000-0000-000009590000}"/>
    <cellStyle name="Normal 2 3 4 5 2 2 2" xfId="2746" xr:uid="{00000000-0005-0000-0000-00000A590000}"/>
    <cellStyle name="Normal 2 3 4 5 2 2 2 2" xfId="5215" xr:uid="{00000000-0005-0000-0000-00000B590000}"/>
    <cellStyle name="Normal 2 3 4 5 2 2 2 2 2" xfId="13361" xr:uid="{00000000-0005-0000-0000-00000C590000}"/>
    <cellStyle name="Normal 2 3 4 5 2 2 2 2 2 2" xfId="29657" xr:uid="{00000000-0005-0000-0000-00000D590000}"/>
    <cellStyle name="Normal 2 3 4 5 2 2 2 2 3" xfId="21511" xr:uid="{00000000-0005-0000-0000-00000E590000}"/>
    <cellStyle name="Normal 2 3 4 5 2 2 2 3" xfId="8045" xr:uid="{00000000-0005-0000-0000-00000F590000}"/>
    <cellStyle name="Normal 2 3 4 5 2 2 2 3 2" xfId="16191" xr:uid="{00000000-0005-0000-0000-000010590000}"/>
    <cellStyle name="Normal 2 3 4 5 2 2 2 3 2 2" xfId="32487" xr:uid="{00000000-0005-0000-0000-000011590000}"/>
    <cellStyle name="Normal 2 3 4 5 2 2 2 3 3" xfId="24341" xr:uid="{00000000-0005-0000-0000-000012590000}"/>
    <cellStyle name="Normal 2 3 4 5 2 2 2 4" xfId="10892" xr:uid="{00000000-0005-0000-0000-000013590000}"/>
    <cellStyle name="Normal 2 3 4 5 2 2 2 4 2" xfId="27188" xr:uid="{00000000-0005-0000-0000-000014590000}"/>
    <cellStyle name="Normal 2 3 4 5 2 2 2 5" xfId="19042" xr:uid="{00000000-0005-0000-0000-000015590000}"/>
    <cellStyle name="Normal 2 3 4 5 2 2 3" xfId="3997" xr:uid="{00000000-0005-0000-0000-000016590000}"/>
    <cellStyle name="Normal 2 3 4 5 2 2 3 2" xfId="12143" xr:uid="{00000000-0005-0000-0000-000017590000}"/>
    <cellStyle name="Normal 2 3 4 5 2 2 3 2 2" xfId="28439" xr:uid="{00000000-0005-0000-0000-000018590000}"/>
    <cellStyle name="Normal 2 3 4 5 2 2 3 3" xfId="20293" xr:uid="{00000000-0005-0000-0000-000019590000}"/>
    <cellStyle name="Normal 2 3 4 5 2 2 4" xfId="6635" xr:uid="{00000000-0005-0000-0000-00001A590000}"/>
    <cellStyle name="Normal 2 3 4 5 2 2 4 2" xfId="14781" xr:uid="{00000000-0005-0000-0000-00001B590000}"/>
    <cellStyle name="Normal 2 3 4 5 2 2 4 2 2" xfId="31077" xr:uid="{00000000-0005-0000-0000-00001C590000}"/>
    <cellStyle name="Normal 2 3 4 5 2 2 4 3" xfId="22931" xr:uid="{00000000-0005-0000-0000-00001D590000}"/>
    <cellStyle name="Normal 2 3 4 5 2 2 5" xfId="9482" xr:uid="{00000000-0005-0000-0000-00001E590000}"/>
    <cellStyle name="Normal 2 3 4 5 2 2 5 2" xfId="25778" xr:uid="{00000000-0005-0000-0000-00001F590000}"/>
    <cellStyle name="Normal 2 3 4 5 2 2 6" xfId="17632" xr:uid="{00000000-0005-0000-0000-000020590000}"/>
    <cellStyle name="Normal 2 3 4 5 2 3" xfId="2041" xr:uid="{00000000-0005-0000-0000-000021590000}"/>
    <cellStyle name="Normal 2 3 4 5 2 3 2" xfId="4606" xr:uid="{00000000-0005-0000-0000-000022590000}"/>
    <cellStyle name="Normal 2 3 4 5 2 3 2 2" xfId="12752" xr:uid="{00000000-0005-0000-0000-000023590000}"/>
    <cellStyle name="Normal 2 3 4 5 2 3 2 2 2" xfId="29048" xr:uid="{00000000-0005-0000-0000-000024590000}"/>
    <cellStyle name="Normal 2 3 4 5 2 3 2 3" xfId="20902" xr:uid="{00000000-0005-0000-0000-000025590000}"/>
    <cellStyle name="Normal 2 3 4 5 2 3 3" xfId="7340" xr:uid="{00000000-0005-0000-0000-000026590000}"/>
    <cellStyle name="Normal 2 3 4 5 2 3 3 2" xfId="15486" xr:uid="{00000000-0005-0000-0000-000027590000}"/>
    <cellStyle name="Normal 2 3 4 5 2 3 3 2 2" xfId="31782" xr:uid="{00000000-0005-0000-0000-000028590000}"/>
    <cellStyle name="Normal 2 3 4 5 2 3 3 3" xfId="23636" xr:uid="{00000000-0005-0000-0000-000029590000}"/>
    <cellStyle name="Normal 2 3 4 5 2 3 4" xfId="10187" xr:uid="{00000000-0005-0000-0000-00002A590000}"/>
    <cellStyle name="Normal 2 3 4 5 2 3 4 2" xfId="26483" xr:uid="{00000000-0005-0000-0000-00002B590000}"/>
    <cellStyle name="Normal 2 3 4 5 2 3 5" xfId="18337" xr:uid="{00000000-0005-0000-0000-00002C590000}"/>
    <cellStyle name="Normal 2 3 4 5 2 4" xfId="3388" xr:uid="{00000000-0005-0000-0000-00002D590000}"/>
    <cellStyle name="Normal 2 3 4 5 2 4 2" xfId="11534" xr:uid="{00000000-0005-0000-0000-00002E590000}"/>
    <cellStyle name="Normal 2 3 4 5 2 4 2 2" xfId="27830" xr:uid="{00000000-0005-0000-0000-00002F590000}"/>
    <cellStyle name="Normal 2 3 4 5 2 4 3" xfId="19684" xr:uid="{00000000-0005-0000-0000-000030590000}"/>
    <cellStyle name="Normal 2 3 4 5 2 5" xfId="5930" xr:uid="{00000000-0005-0000-0000-000031590000}"/>
    <cellStyle name="Normal 2 3 4 5 2 5 2" xfId="14076" xr:uid="{00000000-0005-0000-0000-000032590000}"/>
    <cellStyle name="Normal 2 3 4 5 2 5 2 2" xfId="30372" xr:uid="{00000000-0005-0000-0000-000033590000}"/>
    <cellStyle name="Normal 2 3 4 5 2 5 3" xfId="22226" xr:uid="{00000000-0005-0000-0000-000034590000}"/>
    <cellStyle name="Normal 2 3 4 5 2 6" xfId="8777" xr:uid="{00000000-0005-0000-0000-000035590000}"/>
    <cellStyle name="Normal 2 3 4 5 2 6 2" xfId="25073" xr:uid="{00000000-0005-0000-0000-000036590000}"/>
    <cellStyle name="Normal 2 3 4 5 2 7" xfId="16927" xr:uid="{00000000-0005-0000-0000-000037590000}"/>
    <cellStyle name="Normal 2 3 4 5 3" xfId="992" xr:uid="{00000000-0005-0000-0000-000038590000}"/>
    <cellStyle name="Normal 2 3 4 5 3 2" xfId="2402" xr:uid="{00000000-0005-0000-0000-000039590000}"/>
    <cellStyle name="Normal 2 3 4 5 3 2 2" xfId="4919" xr:uid="{00000000-0005-0000-0000-00003A590000}"/>
    <cellStyle name="Normal 2 3 4 5 3 2 2 2" xfId="13065" xr:uid="{00000000-0005-0000-0000-00003B590000}"/>
    <cellStyle name="Normal 2 3 4 5 3 2 2 2 2" xfId="29361" xr:uid="{00000000-0005-0000-0000-00003C590000}"/>
    <cellStyle name="Normal 2 3 4 5 3 2 2 3" xfId="21215" xr:uid="{00000000-0005-0000-0000-00003D590000}"/>
    <cellStyle name="Normal 2 3 4 5 3 2 3" xfId="7701" xr:uid="{00000000-0005-0000-0000-00003E590000}"/>
    <cellStyle name="Normal 2 3 4 5 3 2 3 2" xfId="15847" xr:uid="{00000000-0005-0000-0000-00003F590000}"/>
    <cellStyle name="Normal 2 3 4 5 3 2 3 2 2" xfId="32143" xr:uid="{00000000-0005-0000-0000-000040590000}"/>
    <cellStyle name="Normal 2 3 4 5 3 2 3 3" xfId="23997" xr:uid="{00000000-0005-0000-0000-000041590000}"/>
    <cellStyle name="Normal 2 3 4 5 3 2 4" xfId="10548" xr:uid="{00000000-0005-0000-0000-000042590000}"/>
    <cellStyle name="Normal 2 3 4 5 3 2 4 2" xfId="26844" xr:uid="{00000000-0005-0000-0000-000043590000}"/>
    <cellStyle name="Normal 2 3 4 5 3 2 5" xfId="18698" xr:uid="{00000000-0005-0000-0000-000044590000}"/>
    <cellStyle name="Normal 2 3 4 5 3 3" xfId="3701" xr:uid="{00000000-0005-0000-0000-000045590000}"/>
    <cellStyle name="Normal 2 3 4 5 3 3 2" xfId="11847" xr:uid="{00000000-0005-0000-0000-000046590000}"/>
    <cellStyle name="Normal 2 3 4 5 3 3 2 2" xfId="28143" xr:uid="{00000000-0005-0000-0000-000047590000}"/>
    <cellStyle name="Normal 2 3 4 5 3 3 3" xfId="19997" xr:uid="{00000000-0005-0000-0000-000048590000}"/>
    <cellStyle name="Normal 2 3 4 5 3 4" xfId="6291" xr:uid="{00000000-0005-0000-0000-000049590000}"/>
    <cellStyle name="Normal 2 3 4 5 3 4 2" xfId="14437" xr:uid="{00000000-0005-0000-0000-00004A590000}"/>
    <cellStyle name="Normal 2 3 4 5 3 4 2 2" xfId="30733" xr:uid="{00000000-0005-0000-0000-00004B590000}"/>
    <cellStyle name="Normal 2 3 4 5 3 4 3" xfId="22587" xr:uid="{00000000-0005-0000-0000-00004C590000}"/>
    <cellStyle name="Normal 2 3 4 5 3 5" xfId="9138" xr:uid="{00000000-0005-0000-0000-00004D590000}"/>
    <cellStyle name="Normal 2 3 4 5 3 5 2" xfId="25434" xr:uid="{00000000-0005-0000-0000-00004E590000}"/>
    <cellStyle name="Normal 2 3 4 5 3 6" xfId="17288" xr:uid="{00000000-0005-0000-0000-00004F590000}"/>
    <cellStyle name="Normal 2 3 4 5 4" xfId="1697" xr:uid="{00000000-0005-0000-0000-000050590000}"/>
    <cellStyle name="Normal 2 3 4 5 4 2" xfId="4310" xr:uid="{00000000-0005-0000-0000-000051590000}"/>
    <cellStyle name="Normal 2 3 4 5 4 2 2" xfId="12456" xr:uid="{00000000-0005-0000-0000-000052590000}"/>
    <cellStyle name="Normal 2 3 4 5 4 2 2 2" xfId="28752" xr:uid="{00000000-0005-0000-0000-000053590000}"/>
    <cellStyle name="Normal 2 3 4 5 4 2 3" xfId="20606" xr:uid="{00000000-0005-0000-0000-000054590000}"/>
    <cellStyle name="Normal 2 3 4 5 4 3" xfId="6996" xr:uid="{00000000-0005-0000-0000-000055590000}"/>
    <cellStyle name="Normal 2 3 4 5 4 3 2" xfId="15142" xr:uid="{00000000-0005-0000-0000-000056590000}"/>
    <cellStyle name="Normal 2 3 4 5 4 3 2 2" xfId="31438" xr:uid="{00000000-0005-0000-0000-000057590000}"/>
    <cellStyle name="Normal 2 3 4 5 4 3 3" xfId="23292" xr:uid="{00000000-0005-0000-0000-000058590000}"/>
    <cellStyle name="Normal 2 3 4 5 4 4" xfId="9843" xr:uid="{00000000-0005-0000-0000-000059590000}"/>
    <cellStyle name="Normal 2 3 4 5 4 4 2" xfId="26139" xr:uid="{00000000-0005-0000-0000-00005A590000}"/>
    <cellStyle name="Normal 2 3 4 5 4 5" xfId="17993" xr:uid="{00000000-0005-0000-0000-00005B590000}"/>
    <cellStyle name="Normal 2 3 4 5 5" xfId="3092" xr:uid="{00000000-0005-0000-0000-00005C590000}"/>
    <cellStyle name="Normal 2 3 4 5 5 2" xfId="11238" xr:uid="{00000000-0005-0000-0000-00005D590000}"/>
    <cellStyle name="Normal 2 3 4 5 5 2 2" xfId="27534" xr:uid="{00000000-0005-0000-0000-00005E590000}"/>
    <cellStyle name="Normal 2 3 4 5 5 3" xfId="19388" xr:uid="{00000000-0005-0000-0000-00005F590000}"/>
    <cellStyle name="Normal 2 3 4 5 6" xfId="5586" xr:uid="{00000000-0005-0000-0000-000060590000}"/>
    <cellStyle name="Normal 2 3 4 5 6 2" xfId="13732" xr:uid="{00000000-0005-0000-0000-000061590000}"/>
    <cellStyle name="Normal 2 3 4 5 6 2 2" xfId="30028" xr:uid="{00000000-0005-0000-0000-000062590000}"/>
    <cellStyle name="Normal 2 3 4 5 6 3" xfId="21882" xr:uid="{00000000-0005-0000-0000-000063590000}"/>
    <cellStyle name="Normal 2 3 4 5 7" xfId="8433" xr:uid="{00000000-0005-0000-0000-000064590000}"/>
    <cellStyle name="Normal 2 3 4 5 7 2" xfId="24729" xr:uid="{00000000-0005-0000-0000-000065590000}"/>
    <cellStyle name="Normal 2 3 4 5 8" xfId="16583" xr:uid="{00000000-0005-0000-0000-000066590000}"/>
    <cellStyle name="Normal 2 3 4 6" xfId="376" xr:uid="{00000000-0005-0000-0000-000067590000}"/>
    <cellStyle name="Normal 2 3 4 6 2" xfId="1082" xr:uid="{00000000-0005-0000-0000-000068590000}"/>
    <cellStyle name="Normal 2 3 4 6 2 2" xfId="2492" xr:uid="{00000000-0005-0000-0000-000069590000}"/>
    <cellStyle name="Normal 2 3 4 6 2 2 2" xfId="4993" xr:uid="{00000000-0005-0000-0000-00006A590000}"/>
    <cellStyle name="Normal 2 3 4 6 2 2 2 2" xfId="13139" xr:uid="{00000000-0005-0000-0000-00006B590000}"/>
    <cellStyle name="Normal 2 3 4 6 2 2 2 2 2" xfId="29435" xr:uid="{00000000-0005-0000-0000-00006C590000}"/>
    <cellStyle name="Normal 2 3 4 6 2 2 2 3" xfId="21289" xr:uid="{00000000-0005-0000-0000-00006D590000}"/>
    <cellStyle name="Normal 2 3 4 6 2 2 3" xfId="7791" xr:uid="{00000000-0005-0000-0000-00006E590000}"/>
    <cellStyle name="Normal 2 3 4 6 2 2 3 2" xfId="15937" xr:uid="{00000000-0005-0000-0000-00006F590000}"/>
    <cellStyle name="Normal 2 3 4 6 2 2 3 2 2" xfId="32233" xr:uid="{00000000-0005-0000-0000-000070590000}"/>
    <cellStyle name="Normal 2 3 4 6 2 2 3 3" xfId="24087" xr:uid="{00000000-0005-0000-0000-000071590000}"/>
    <cellStyle name="Normal 2 3 4 6 2 2 4" xfId="10638" xr:uid="{00000000-0005-0000-0000-000072590000}"/>
    <cellStyle name="Normal 2 3 4 6 2 2 4 2" xfId="26934" xr:uid="{00000000-0005-0000-0000-000073590000}"/>
    <cellStyle name="Normal 2 3 4 6 2 2 5" xfId="18788" xr:uid="{00000000-0005-0000-0000-000074590000}"/>
    <cellStyle name="Normal 2 3 4 6 2 3" xfId="3775" xr:uid="{00000000-0005-0000-0000-000075590000}"/>
    <cellStyle name="Normal 2 3 4 6 2 3 2" xfId="11921" xr:uid="{00000000-0005-0000-0000-000076590000}"/>
    <cellStyle name="Normal 2 3 4 6 2 3 2 2" xfId="28217" xr:uid="{00000000-0005-0000-0000-000077590000}"/>
    <cellStyle name="Normal 2 3 4 6 2 3 3" xfId="20071" xr:uid="{00000000-0005-0000-0000-000078590000}"/>
    <cellStyle name="Normal 2 3 4 6 2 4" xfId="6381" xr:uid="{00000000-0005-0000-0000-000079590000}"/>
    <cellStyle name="Normal 2 3 4 6 2 4 2" xfId="14527" xr:uid="{00000000-0005-0000-0000-00007A590000}"/>
    <cellStyle name="Normal 2 3 4 6 2 4 2 2" xfId="30823" xr:uid="{00000000-0005-0000-0000-00007B590000}"/>
    <cellStyle name="Normal 2 3 4 6 2 4 3" xfId="22677" xr:uid="{00000000-0005-0000-0000-00007C590000}"/>
    <cellStyle name="Normal 2 3 4 6 2 5" xfId="9228" xr:uid="{00000000-0005-0000-0000-00007D590000}"/>
    <cellStyle name="Normal 2 3 4 6 2 5 2" xfId="25524" xr:uid="{00000000-0005-0000-0000-00007E590000}"/>
    <cellStyle name="Normal 2 3 4 6 2 6" xfId="17378" xr:uid="{00000000-0005-0000-0000-00007F590000}"/>
    <cellStyle name="Normal 2 3 4 6 3" xfId="1787" xr:uid="{00000000-0005-0000-0000-000080590000}"/>
    <cellStyle name="Normal 2 3 4 6 3 2" xfId="4384" xr:uid="{00000000-0005-0000-0000-000081590000}"/>
    <cellStyle name="Normal 2 3 4 6 3 2 2" xfId="12530" xr:uid="{00000000-0005-0000-0000-000082590000}"/>
    <cellStyle name="Normal 2 3 4 6 3 2 2 2" xfId="28826" xr:uid="{00000000-0005-0000-0000-000083590000}"/>
    <cellStyle name="Normal 2 3 4 6 3 2 3" xfId="20680" xr:uid="{00000000-0005-0000-0000-000084590000}"/>
    <cellStyle name="Normal 2 3 4 6 3 3" xfId="7086" xr:uid="{00000000-0005-0000-0000-000085590000}"/>
    <cellStyle name="Normal 2 3 4 6 3 3 2" xfId="15232" xr:uid="{00000000-0005-0000-0000-000086590000}"/>
    <cellStyle name="Normal 2 3 4 6 3 3 2 2" xfId="31528" xr:uid="{00000000-0005-0000-0000-000087590000}"/>
    <cellStyle name="Normal 2 3 4 6 3 3 3" xfId="23382" xr:uid="{00000000-0005-0000-0000-000088590000}"/>
    <cellStyle name="Normal 2 3 4 6 3 4" xfId="9933" xr:uid="{00000000-0005-0000-0000-000089590000}"/>
    <cellStyle name="Normal 2 3 4 6 3 4 2" xfId="26229" xr:uid="{00000000-0005-0000-0000-00008A590000}"/>
    <cellStyle name="Normal 2 3 4 6 3 5" xfId="18083" xr:uid="{00000000-0005-0000-0000-00008B590000}"/>
    <cellStyle name="Normal 2 3 4 6 4" xfId="3166" xr:uid="{00000000-0005-0000-0000-00008C590000}"/>
    <cellStyle name="Normal 2 3 4 6 4 2" xfId="11312" xr:uid="{00000000-0005-0000-0000-00008D590000}"/>
    <cellStyle name="Normal 2 3 4 6 4 2 2" xfId="27608" xr:uid="{00000000-0005-0000-0000-00008E590000}"/>
    <cellStyle name="Normal 2 3 4 6 4 3" xfId="19462" xr:uid="{00000000-0005-0000-0000-00008F590000}"/>
    <cellStyle name="Normal 2 3 4 6 5" xfId="5676" xr:uid="{00000000-0005-0000-0000-000090590000}"/>
    <cellStyle name="Normal 2 3 4 6 5 2" xfId="13822" xr:uid="{00000000-0005-0000-0000-000091590000}"/>
    <cellStyle name="Normal 2 3 4 6 5 2 2" xfId="30118" xr:uid="{00000000-0005-0000-0000-000092590000}"/>
    <cellStyle name="Normal 2 3 4 6 5 3" xfId="21972" xr:uid="{00000000-0005-0000-0000-000093590000}"/>
    <cellStyle name="Normal 2 3 4 6 6" xfId="8523" xr:uid="{00000000-0005-0000-0000-000094590000}"/>
    <cellStyle name="Normal 2 3 4 6 6 2" xfId="24819" xr:uid="{00000000-0005-0000-0000-000095590000}"/>
    <cellStyle name="Normal 2 3 4 6 7" xfId="16673" xr:uid="{00000000-0005-0000-0000-000096590000}"/>
    <cellStyle name="Normal 2 3 4 7" xfId="738" xr:uid="{00000000-0005-0000-0000-000097590000}"/>
    <cellStyle name="Normal 2 3 4 7 2" xfId="2148" xr:uid="{00000000-0005-0000-0000-000098590000}"/>
    <cellStyle name="Normal 2 3 4 7 2 2" xfId="4697" xr:uid="{00000000-0005-0000-0000-000099590000}"/>
    <cellStyle name="Normal 2 3 4 7 2 2 2" xfId="12843" xr:uid="{00000000-0005-0000-0000-00009A590000}"/>
    <cellStyle name="Normal 2 3 4 7 2 2 2 2" xfId="29139" xr:uid="{00000000-0005-0000-0000-00009B590000}"/>
    <cellStyle name="Normal 2 3 4 7 2 2 3" xfId="20993" xr:uid="{00000000-0005-0000-0000-00009C590000}"/>
    <cellStyle name="Normal 2 3 4 7 2 3" xfId="7447" xr:uid="{00000000-0005-0000-0000-00009D590000}"/>
    <cellStyle name="Normal 2 3 4 7 2 3 2" xfId="15593" xr:uid="{00000000-0005-0000-0000-00009E590000}"/>
    <cellStyle name="Normal 2 3 4 7 2 3 2 2" xfId="31889" xr:uid="{00000000-0005-0000-0000-00009F590000}"/>
    <cellStyle name="Normal 2 3 4 7 2 3 3" xfId="23743" xr:uid="{00000000-0005-0000-0000-0000A0590000}"/>
    <cellStyle name="Normal 2 3 4 7 2 4" xfId="10294" xr:uid="{00000000-0005-0000-0000-0000A1590000}"/>
    <cellStyle name="Normal 2 3 4 7 2 4 2" xfId="26590" xr:uid="{00000000-0005-0000-0000-0000A2590000}"/>
    <cellStyle name="Normal 2 3 4 7 2 5" xfId="18444" xr:uid="{00000000-0005-0000-0000-0000A3590000}"/>
    <cellStyle name="Normal 2 3 4 7 3" xfId="3479" xr:uid="{00000000-0005-0000-0000-0000A4590000}"/>
    <cellStyle name="Normal 2 3 4 7 3 2" xfId="11625" xr:uid="{00000000-0005-0000-0000-0000A5590000}"/>
    <cellStyle name="Normal 2 3 4 7 3 2 2" xfId="27921" xr:uid="{00000000-0005-0000-0000-0000A6590000}"/>
    <cellStyle name="Normal 2 3 4 7 3 3" xfId="19775" xr:uid="{00000000-0005-0000-0000-0000A7590000}"/>
    <cellStyle name="Normal 2 3 4 7 4" xfId="6037" xr:uid="{00000000-0005-0000-0000-0000A8590000}"/>
    <cellStyle name="Normal 2 3 4 7 4 2" xfId="14183" xr:uid="{00000000-0005-0000-0000-0000A9590000}"/>
    <cellStyle name="Normal 2 3 4 7 4 2 2" xfId="30479" xr:uid="{00000000-0005-0000-0000-0000AA590000}"/>
    <cellStyle name="Normal 2 3 4 7 4 3" xfId="22333" xr:uid="{00000000-0005-0000-0000-0000AB590000}"/>
    <cellStyle name="Normal 2 3 4 7 5" xfId="8884" xr:uid="{00000000-0005-0000-0000-0000AC590000}"/>
    <cellStyle name="Normal 2 3 4 7 5 2" xfId="25180" xr:uid="{00000000-0005-0000-0000-0000AD590000}"/>
    <cellStyle name="Normal 2 3 4 7 6" xfId="17034" xr:uid="{00000000-0005-0000-0000-0000AE590000}"/>
    <cellStyle name="Normal 2 3 4 8" xfId="1443" xr:uid="{00000000-0005-0000-0000-0000AF590000}"/>
    <cellStyle name="Normal 2 3 4 8 2" xfId="4088" xr:uid="{00000000-0005-0000-0000-0000B0590000}"/>
    <cellStyle name="Normal 2 3 4 8 2 2" xfId="12234" xr:uid="{00000000-0005-0000-0000-0000B1590000}"/>
    <cellStyle name="Normal 2 3 4 8 2 2 2" xfId="28530" xr:uid="{00000000-0005-0000-0000-0000B2590000}"/>
    <cellStyle name="Normal 2 3 4 8 2 3" xfId="20384" xr:uid="{00000000-0005-0000-0000-0000B3590000}"/>
    <cellStyle name="Normal 2 3 4 8 3" xfId="6742" xr:uid="{00000000-0005-0000-0000-0000B4590000}"/>
    <cellStyle name="Normal 2 3 4 8 3 2" xfId="14888" xr:uid="{00000000-0005-0000-0000-0000B5590000}"/>
    <cellStyle name="Normal 2 3 4 8 3 2 2" xfId="31184" xr:uid="{00000000-0005-0000-0000-0000B6590000}"/>
    <cellStyle name="Normal 2 3 4 8 3 3" xfId="23038" xr:uid="{00000000-0005-0000-0000-0000B7590000}"/>
    <cellStyle name="Normal 2 3 4 8 4" xfId="9589" xr:uid="{00000000-0005-0000-0000-0000B8590000}"/>
    <cellStyle name="Normal 2 3 4 8 4 2" xfId="25885" xr:uid="{00000000-0005-0000-0000-0000B9590000}"/>
    <cellStyle name="Normal 2 3 4 8 5" xfId="17739" xr:uid="{00000000-0005-0000-0000-0000BA590000}"/>
    <cellStyle name="Normal 2 3 4 9" xfId="2870" xr:uid="{00000000-0005-0000-0000-0000BB590000}"/>
    <cellStyle name="Normal 2 3 4 9 2" xfId="11016" xr:uid="{00000000-0005-0000-0000-0000BC590000}"/>
    <cellStyle name="Normal 2 3 4 9 2 2" xfId="27312" xr:uid="{00000000-0005-0000-0000-0000BD590000}"/>
    <cellStyle name="Normal 2 3 4 9 3" xfId="19166" xr:uid="{00000000-0005-0000-0000-0000BE590000}"/>
    <cellStyle name="Normal 2 3 5" xfId="54" xr:uid="{00000000-0005-0000-0000-0000BF590000}"/>
    <cellStyle name="Normal 2 3 5 10" xfId="8201" xr:uid="{00000000-0005-0000-0000-0000C0590000}"/>
    <cellStyle name="Normal 2 3 5 10 2" xfId="24497" xr:uid="{00000000-0005-0000-0000-0000C1590000}"/>
    <cellStyle name="Normal 2 3 5 11" xfId="16351" xr:uid="{00000000-0005-0000-0000-0000C2590000}"/>
    <cellStyle name="Normal 2 3 5 2" xfId="144" xr:uid="{00000000-0005-0000-0000-0000C3590000}"/>
    <cellStyle name="Normal 2 3 5 2 2" xfId="488" xr:uid="{00000000-0005-0000-0000-0000C4590000}"/>
    <cellStyle name="Normal 2 3 5 2 2 2" xfId="1194" xr:uid="{00000000-0005-0000-0000-0000C5590000}"/>
    <cellStyle name="Normal 2 3 5 2 2 2 2" xfId="2604" xr:uid="{00000000-0005-0000-0000-0000C6590000}"/>
    <cellStyle name="Normal 2 3 5 2 2 2 2 2" xfId="5085" xr:uid="{00000000-0005-0000-0000-0000C7590000}"/>
    <cellStyle name="Normal 2 3 5 2 2 2 2 2 2" xfId="13231" xr:uid="{00000000-0005-0000-0000-0000C8590000}"/>
    <cellStyle name="Normal 2 3 5 2 2 2 2 2 2 2" xfId="29527" xr:uid="{00000000-0005-0000-0000-0000C9590000}"/>
    <cellStyle name="Normal 2 3 5 2 2 2 2 2 3" xfId="21381" xr:uid="{00000000-0005-0000-0000-0000CA590000}"/>
    <cellStyle name="Normal 2 3 5 2 2 2 2 3" xfId="7903" xr:uid="{00000000-0005-0000-0000-0000CB590000}"/>
    <cellStyle name="Normal 2 3 5 2 2 2 2 3 2" xfId="16049" xr:uid="{00000000-0005-0000-0000-0000CC590000}"/>
    <cellStyle name="Normal 2 3 5 2 2 2 2 3 2 2" xfId="32345" xr:uid="{00000000-0005-0000-0000-0000CD590000}"/>
    <cellStyle name="Normal 2 3 5 2 2 2 2 3 3" xfId="24199" xr:uid="{00000000-0005-0000-0000-0000CE590000}"/>
    <cellStyle name="Normal 2 3 5 2 2 2 2 4" xfId="10750" xr:uid="{00000000-0005-0000-0000-0000CF590000}"/>
    <cellStyle name="Normal 2 3 5 2 2 2 2 4 2" xfId="27046" xr:uid="{00000000-0005-0000-0000-0000D0590000}"/>
    <cellStyle name="Normal 2 3 5 2 2 2 2 5" xfId="18900" xr:uid="{00000000-0005-0000-0000-0000D1590000}"/>
    <cellStyle name="Normal 2 3 5 2 2 2 3" xfId="3867" xr:uid="{00000000-0005-0000-0000-0000D2590000}"/>
    <cellStyle name="Normal 2 3 5 2 2 2 3 2" xfId="12013" xr:uid="{00000000-0005-0000-0000-0000D3590000}"/>
    <cellStyle name="Normal 2 3 5 2 2 2 3 2 2" xfId="28309" xr:uid="{00000000-0005-0000-0000-0000D4590000}"/>
    <cellStyle name="Normal 2 3 5 2 2 2 3 3" xfId="20163" xr:uid="{00000000-0005-0000-0000-0000D5590000}"/>
    <cellStyle name="Normal 2 3 5 2 2 2 4" xfId="6493" xr:uid="{00000000-0005-0000-0000-0000D6590000}"/>
    <cellStyle name="Normal 2 3 5 2 2 2 4 2" xfId="14639" xr:uid="{00000000-0005-0000-0000-0000D7590000}"/>
    <cellStyle name="Normal 2 3 5 2 2 2 4 2 2" xfId="30935" xr:uid="{00000000-0005-0000-0000-0000D8590000}"/>
    <cellStyle name="Normal 2 3 5 2 2 2 4 3" xfId="22789" xr:uid="{00000000-0005-0000-0000-0000D9590000}"/>
    <cellStyle name="Normal 2 3 5 2 2 2 5" xfId="9340" xr:uid="{00000000-0005-0000-0000-0000DA590000}"/>
    <cellStyle name="Normal 2 3 5 2 2 2 5 2" xfId="25636" xr:uid="{00000000-0005-0000-0000-0000DB590000}"/>
    <cellStyle name="Normal 2 3 5 2 2 2 6" xfId="17490" xr:uid="{00000000-0005-0000-0000-0000DC590000}"/>
    <cellStyle name="Normal 2 3 5 2 2 3" xfId="1899" xr:uid="{00000000-0005-0000-0000-0000DD590000}"/>
    <cellStyle name="Normal 2 3 5 2 2 3 2" xfId="4476" xr:uid="{00000000-0005-0000-0000-0000DE590000}"/>
    <cellStyle name="Normal 2 3 5 2 2 3 2 2" xfId="12622" xr:uid="{00000000-0005-0000-0000-0000DF590000}"/>
    <cellStyle name="Normal 2 3 5 2 2 3 2 2 2" xfId="28918" xr:uid="{00000000-0005-0000-0000-0000E0590000}"/>
    <cellStyle name="Normal 2 3 5 2 2 3 2 3" xfId="20772" xr:uid="{00000000-0005-0000-0000-0000E1590000}"/>
    <cellStyle name="Normal 2 3 5 2 2 3 3" xfId="7198" xr:uid="{00000000-0005-0000-0000-0000E2590000}"/>
    <cellStyle name="Normal 2 3 5 2 2 3 3 2" xfId="15344" xr:uid="{00000000-0005-0000-0000-0000E3590000}"/>
    <cellStyle name="Normal 2 3 5 2 2 3 3 2 2" xfId="31640" xr:uid="{00000000-0005-0000-0000-0000E4590000}"/>
    <cellStyle name="Normal 2 3 5 2 2 3 3 3" xfId="23494" xr:uid="{00000000-0005-0000-0000-0000E5590000}"/>
    <cellStyle name="Normal 2 3 5 2 2 3 4" xfId="10045" xr:uid="{00000000-0005-0000-0000-0000E6590000}"/>
    <cellStyle name="Normal 2 3 5 2 2 3 4 2" xfId="26341" xr:uid="{00000000-0005-0000-0000-0000E7590000}"/>
    <cellStyle name="Normal 2 3 5 2 2 3 5" xfId="18195" xr:uid="{00000000-0005-0000-0000-0000E8590000}"/>
    <cellStyle name="Normal 2 3 5 2 2 4" xfId="3258" xr:uid="{00000000-0005-0000-0000-0000E9590000}"/>
    <cellStyle name="Normal 2 3 5 2 2 4 2" xfId="11404" xr:uid="{00000000-0005-0000-0000-0000EA590000}"/>
    <cellStyle name="Normal 2 3 5 2 2 4 2 2" xfId="27700" xr:uid="{00000000-0005-0000-0000-0000EB590000}"/>
    <cellStyle name="Normal 2 3 5 2 2 4 3" xfId="19554" xr:uid="{00000000-0005-0000-0000-0000EC590000}"/>
    <cellStyle name="Normal 2 3 5 2 2 5" xfId="5788" xr:uid="{00000000-0005-0000-0000-0000ED590000}"/>
    <cellStyle name="Normal 2 3 5 2 2 5 2" xfId="13934" xr:uid="{00000000-0005-0000-0000-0000EE590000}"/>
    <cellStyle name="Normal 2 3 5 2 2 5 2 2" xfId="30230" xr:uid="{00000000-0005-0000-0000-0000EF590000}"/>
    <cellStyle name="Normal 2 3 5 2 2 5 3" xfId="22084" xr:uid="{00000000-0005-0000-0000-0000F0590000}"/>
    <cellStyle name="Normal 2 3 5 2 2 6" xfId="8635" xr:uid="{00000000-0005-0000-0000-0000F1590000}"/>
    <cellStyle name="Normal 2 3 5 2 2 6 2" xfId="24931" xr:uid="{00000000-0005-0000-0000-0000F2590000}"/>
    <cellStyle name="Normal 2 3 5 2 2 7" xfId="16785" xr:uid="{00000000-0005-0000-0000-0000F3590000}"/>
    <cellStyle name="Normal 2 3 5 2 3" xfId="850" xr:uid="{00000000-0005-0000-0000-0000F4590000}"/>
    <cellStyle name="Normal 2 3 5 2 3 2" xfId="2260" xr:uid="{00000000-0005-0000-0000-0000F5590000}"/>
    <cellStyle name="Normal 2 3 5 2 3 2 2" xfId="4789" xr:uid="{00000000-0005-0000-0000-0000F6590000}"/>
    <cellStyle name="Normal 2 3 5 2 3 2 2 2" xfId="12935" xr:uid="{00000000-0005-0000-0000-0000F7590000}"/>
    <cellStyle name="Normal 2 3 5 2 3 2 2 2 2" xfId="29231" xr:uid="{00000000-0005-0000-0000-0000F8590000}"/>
    <cellStyle name="Normal 2 3 5 2 3 2 2 3" xfId="21085" xr:uid="{00000000-0005-0000-0000-0000F9590000}"/>
    <cellStyle name="Normal 2 3 5 2 3 2 3" xfId="7559" xr:uid="{00000000-0005-0000-0000-0000FA590000}"/>
    <cellStyle name="Normal 2 3 5 2 3 2 3 2" xfId="15705" xr:uid="{00000000-0005-0000-0000-0000FB590000}"/>
    <cellStyle name="Normal 2 3 5 2 3 2 3 2 2" xfId="32001" xr:uid="{00000000-0005-0000-0000-0000FC590000}"/>
    <cellStyle name="Normal 2 3 5 2 3 2 3 3" xfId="23855" xr:uid="{00000000-0005-0000-0000-0000FD590000}"/>
    <cellStyle name="Normal 2 3 5 2 3 2 4" xfId="10406" xr:uid="{00000000-0005-0000-0000-0000FE590000}"/>
    <cellStyle name="Normal 2 3 5 2 3 2 4 2" xfId="26702" xr:uid="{00000000-0005-0000-0000-0000FF590000}"/>
    <cellStyle name="Normal 2 3 5 2 3 2 5" xfId="18556" xr:uid="{00000000-0005-0000-0000-0000005A0000}"/>
    <cellStyle name="Normal 2 3 5 2 3 3" xfId="3571" xr:uid="{00000000-0005-0000-0000-0000015A0000}"/>
    <cellStyle name="Normal 2 3 5 2 3 3 2" xfId="11717" xr:uid="{00000000-0005-0000-0000-0000025A0000}"/>
    <cellStyle name="Normal 2 3 5 2 3 3 2 2" xfId="28013" xr:uid="{00000000-0005-0000-0000-0000035A0000}"/>
    <cellStyle name="Normal 2 3 5 2 3 3 3" xfId="19867" xr:uid="{00000000-0005-0000-0000-0000045A0000}"/>
    <cellStyle name="Normal 2 3 5 2 3 4" xfId="6149" xr:uid="{00000000-0005-0000-0000-0000055A0000}"/>
    <cellStyle name="Normal 2 3 5 2 3 4 2" xfId="14295" xr:uid="{00000000-0005-0000-0000-0000065A0000}"/>
    <cellStyle name="Normal 2 3 5 2 3 4 2 2" xfId="30591" xr:uid="{00000000-0005-0000-0000-0000075A0000}"/>
    <cellStyle name="Normal 2 3 5 2 3 4 3" xfId="22445" xr:uid="{00000000-0005-0000-0000-0000085A0000}"/>
    <cellStyle name="Normal 2 3 5 2 3 5" xfId="8996" xr:uid="{00000000-0005-0000-0000-0000095A0000}"/>
    <cellStyle name="Normal 2 3 5 2 3 5 2" xfId="25292" xr:uid="{00000000-0005-0000-0000-00000A5A0000}"/>
    <cellStyle name="Normal 2 3 5 2 3 6" xfId="17146" xr:uid="{00000000-0005-0000-0000-00000B5A0000}"/>
    <cellStyle name="Normal 2 3 5 2 4" xfId="1555" xr:uid="{00000000-0005-0000-0000-00000C5A0000}"/>
    <cellStyle name="Normal 2 3 5 2 4 2" xfId="4180" xr:uid="{00000000-0005-0000-0000-00000D5A0000}"/>
    <cellStyle name="Normal 2 3 5 2 4 2 2" xfId="12326" xr:uid="{00000000-0005-0000-0000-00000E5A0000}"/>
    <cellStyle name="Normal 2 3 5 2 4 2 2 2" xfId="28622" xr:uid="{00000000-0005-0000-0000-00000F5A0000}"/>
    <cellStyle name="Normal 2 3 5 2 4 2 3" xfId="20476" xr:uid="{00000000-0005-0000-0000-0000105A0000}"/>
    <cellStyle name="Normal 2 3 5 2 4 3" xfId="6854" xr:uid="{00000000-0005-0000-0000-0000115A0000}"/>
    <cellStyle name="Normal 2 3 5 2 4 3 2" xfId="15000" xr:uid="{00000000-0005-0000-0000-0000125A0000}"/>
    <cellStyle name="Normal 2 3 5 2 4 3 2 2" xfId="31296" xr:uid="{00000000-0005-0000-0000-0000135A0000}"/>
    <cellStyle name="Normal 2 3 5 2 4 3 3" xfId="23150" xr:uid="{00000000-0005-0000-0000-0000145A0000}"/>
    <cellStyle name="Normal 2 3 5 2 4 4" xfId="9701" xr:uid="{00000000-0005-0000-0000-0000155A0000}"/>
    <cellStyle name="Normal 2 3 5 2 4 4 2" xfId="25997" xr:uid="{00000000-0005-0000-0000-0000165A0000}"/>
    <cellStyle name="Normal 2 3 5 2 4 5" xfId="17851" xr:uid="{00000000-0005-0000-0000-0000175A0000}"/>
    <cellStyle name="Normal 2 3 5 2 5" xfId="2962" xr:uid="{00000000-0005-0000-0000-0000185A0000}"/>
    <cellStyle name="Normal 2 3 5 2 5 2" xfId="11108" xr:uid="{00000000-0005-0000-0000-0000195A0000}"/>
    <cellStyle name="Normal 2 3 5 2 5 2 2" xfId="27404" xr:uid="{00000000-0005-0000-0000-00001A5A0000}"/>
    <cellStyle name="Normal 2 3 5 2 5 3" xfId="19258" xr:uid="{00000000-0005-0000-0000-00001B5A0000}"/>
    <cellStyle name="Normal 2 3 5 2 6" xfId="5444" xr:uid="{00000000-0005-0000-0000-00001C5A0000}"/>
    <cellStyle name="Normal 2 3 5 2 6 2" xfId="13590" xr:uid="{00000000-0005-0000-0000-00001D5A0000}"/>
    <cellStyle name="Normal 2 3 5 2 6 2 2" xfId="29886" xr:uid="{00000000-0005-0000-0000-00001E5A0000}"/>
    <cellStyle name="Normal 2 3 5 2 6 3" xfId="21740" xr:uid="{00000000-0005-0000-0000-00001F5A0000}"/>
    <cellStyle name="Normal 2 3 5 2 7" xfId="8291" xr:uid="{00000000-0005-0000-0000-0000205A0000}"/>
    <cellStyle name="Normal 2 3 5 2 7 2" xfId="24587" xr:uid="{00000000-0005-0000-0000-0000215A0000}"/>
    <cellStyle name="Normal 2 3 5 2 8" xfId="16441" xr:uid="{00000000-0005-0000-0000-0000225A0000}"/>
    <cellStyle name="Normal 2 3 5 3" xfId="225" xr:uid="{00000000-0005-0000-0000-0000235A0000}"/>
    <cellStyle name="Normal 2 3 5 3 2" xfId="569" xr:uid="{00000000-0005-0000-0000-0000245A0000}"/>
    <cellStyle name="Normal 2 3 5 3 2 2" xfId="1275" xr:uid="{00000000-0005-0000-0000-0000255A0000}"/>
    <cellStyle name="Normal 2 3 5 3 2 2 2" xfId="2685" xr:uid="{00000000-0005-0000-0000-0000265A0000}"/>
    <cellStyle name="Normal 2 3 5 3 2 2 2 2" xfId="5159" xr:uid="{00000000-0005-0000-0000-0000275A0000}"/>
    <cellStyle name="Normal 2 3 5 3 2 2 2 2 2" xfId="13305" xr:uid="{00000000-0005-0000-0000-0000285A0000}"/>
    <cellStyle name="Normal 2 3 5 3 2 2 2 2 2 2" xfId="29601" xr:uid="{00000000-0005-0000-0000-0000295A0000}"/>
    <cellStyle name="Normal 2 3 5 3 2 2 2 2 3" xfId="21455" xr:uid="{00000000-0005-0000-0000-00002A5A0000}"/>
    <cellStyle name="Normal 2 3 5 3 2 2 2 3" xfId="7984" xr:uid="{00000000-0005-0000-0000-00002B5A0000}"/>
    <cellStyle name="Normal 2 3 5 3 2 2 2 3 2" xfId="16130" xr:uid="{00000000-0005-0000-0000-00002C5A0000}"/>
    <cellStyle name="Normal 2 3 5 3 2 2 2 3 2 2" xfId="32426" xr:uid="{00000000-0005-0000-0000-00002D5A0000}"/>
    <cellStyle name="Normal 2 3 5 3 2 2 2 3 3" xfId="24280" xr:uid="{00000000-0005-0000-0000-00002E5A0000}"/>
    <cellStyle name="Normal 2 3 5 3 2 2 2 4" xfId="10831" xr:uid="{00000000-0005-0000-0000-00002F5A0000}"/>
    <cellStyle name="Normal 2 3 5 3 2 2 2 4 2" xfId="27127" xr:uid="{00000000-0005-0000-0000-0000305A0000}"/>
    <cellStyle name="Normal 2 3 5 3 2 2 2 5" xfId="18981" xr:uid="{00000000-0005-0000-0000-0000315A0000}"/>
    <cellStyle name="Normal 2 3 5 3 2 2 3" xfId="3941" xr:uid="{00000000-0005-0000-0000-0000325A0000}"/>
    <cellStyle name="Normal 2 3 5 3 2 2 3 2" xfId="12087" xr:uid="{00000000-0005-0000-0000-0000335A0000}"/>
    <cellStyle name="Normal 2 3 5 3 2 2 3 2 2" xfId="28383" xr:uid="{00000000-0005-0000-0000-0000345A0000}"/>
    <cellStyle name="Normal 2 3 5 3 2 2 3 3" xfId="20237" xr:uid="{00000000-0005-0000-0000-0000355A0000}"/>
    <cellStyle name="Normal 2 3 5 3 2 2 4" xfId="6574" xr:uid="{00000000-0005-0000-0000-0000365A0000}"/>
    <cellStyle name="Normal 2 3 5 3 2 2 4 2" xfId="14720" xr:uid="{00000000-0005-0000-0000-0000375A0000}"/>
    <cellStyle name="Normal 2 3 5 3 2 2 4 2 2" xfId="31016" xr:uid="{00000000-0005-0000-0000-0000385A0000}"/>
    <cellStyle name="Normal 2 3 5 3 2 2 4 3" xfId="22870" xr:uid="{00000000-0005-0000-0000-0000395A0000}"/>
    <cellStyle name="Normal 2 3 5 3 2 2 5" xfId="9421" xr:uid="{00000000-0005-0000-0000-00003A5A0000}"/>
    <cellStyle name="Normal 2 3 5 3 2 2 5 2" xfId="25717" xr:uid="{00000000-0005-0000-0000-00003B5A0000}"/>
    <cellStyle name="Normal 2 3 5 3 2 2 6" xfId="17571" xr:uid="{00000000-0005-0000-0000-00003C5A0000}"/>
    <cellStyle name="Normal 2 3 5 3 2 3" xfId="1980" xr:uid="{00000000-0005-0000-0000-00003D5A0000}"/>
    <cellStyle name="Normal 2 3 5 3 2 3 2" xfId="4550" xr:uid="{00000000-0005-0000-0000-00003E5A0000}"/>
    <cellStyle name="Normal 2 3 5 3 2 3 2 2" xfId="12696" xr:uid="{00000000-0005-0000-0000-00003F5A0000}"/>
    <cellStyle name="Normal 2 3 5 3 2 3 2 2 2" xfId="28992" xr:uid="{00000000-0005-0000-0000-0000405A0000}"/>
    <cellStyle name="Normal 2 3 5 3 2 3 2 3" xfId="20846" xr:uid="{00000000-0005-0000-0000-0000415A0000}"/>
    <cellStyle name="Normal 2 3 5 3 2 3 3" xfId="7279" xr:uid="{00000000-0005-0000-0000-0000425A0000}"/>
    <cellStyle name="Normal 2 3 5 3 2 3 3 2" xfId="15425" xr:uid="{00000000-0005-0000-0000-0000435A0000}"/>
    <cellStyle name="Normal 2 3 5 3 2 3 3 2 2" xfId="31721" xr:uid="{00000000-0005-0000-0000-0000445A0000}"/>
    <cellStyle name="Normal 2 3 5 3 2 3 3 3" xfId="23575" xr:uid="{00000000-0005-0000-0000-0000455A0000}"/>
    <cellStyle name="Normal 2 3 5 3 2 3 4" xfId="10126" xr:uid="{00000000-0005-0000-0000-0000465A0000}"/>
    <cellStyle name="Normal 2 3 5 3 2 3 4 2" xfId="26422" xr:uid="{00000000-0005-0000-0000-0000475A0000}"/>
    <cellStyle name="Normal 2 3 5 3 2 3 5" xfId="18276" xr:uid="{00000000-0005-0000-0000-0000485A0000}"/>
    <cellStyle name="Normal 2 3 5 3 2 4" xfId="3332" xr:uid="{00000000-0005-0000-0000-0000495A0000}"/>
    <cellStyle name="Normal 2 3 5 3 2 4 2" xfId="11478" xr:uid="{00000000-0005-0000-0000-00004A5A0000}"/>
    <cellStyle name="Normal 2 3 5 3 2 4 2 2" xfId="27774" xr:uid="{00000000-0005-0000-0000-00004B5A0000}"/>
    <cellStyle name="Normal 2 3 5 3 2 4 3" xfId="19628" xr:uid="{00000000-0005-0000-0000-00004C5A0000}"/>
    <cellStyle name="Normal 2 3 5 3 2 5" xfId="5869" xr:uid="{00000000-0005-0000-0000-00004D5A0000}"/>
    <cellStyle name="Normal 2 3 5 3 2 5 2" xfId="14015" xr:uid="{00000000-0005-0000-0000-00004E5A0000}"/>
    <cellStyle name="Normal 2 3 5 3 2 5 2 2" xfId="30311" xr:uid="{00000000-0005-0000-0000-00004F5A0000}"/>
    <cellStyle name="Normal 2 3 5 3 2 5 3" xfId="22165" xr:uid="{00000000-0005-0000-0000-0000505A0000}"/>
    <cellStyle name="Normal 2 3 5 3 2 6" xfId="8716" xr:uid="{00000000-0005-0000-0000-0000515A0000}"/>
    <cellStyle name="Normal 2 3 5 3 2 6 2" xfId="25012" xr:uid="{00000000-0005-0000-0000-0000525A0000}"/>
    <cellStyle name="Normal 2 3 5 3 2 7" xfId="16866" xr:uid="{00000000-0005-0000-0000-0000535A0000}"/>
    <cellStyle name="Normal 2 3 5 3 3" xfId="931" xr:uid="{00000000-0005-0000-0000-0000545A0000}"/>
    <cellStyle name="Normal 2 3 5 3 3 2" xfId="2341" xr:uid="{00000000-0005-0000-0000-0000555A0000}"/>
    <cellStyle name="Normal 2 3 5 3 3 2 2" xfId="4863" xr:uid="{00000000-0005-0000-0000-0000565A0000}"/>
    <cellStyle name="Normal 2 3 5 3 3 2 2 2" xfId="13009" xr:uid="{00000000-0005-0000-0000-0000575A0000}"/>
    <cellStyle name="Normal 2 3 5 3 3 2 2 2 2" xfId="29305" xr:uid="{00000000-0005-0000-0000-0000585A0000}"/>
    <cellStyle name="Normal 2 3 5 3 3 2 2 3" xfId="21159" xr:uid="{00000000-0005-0000-0000-0000595A0000}"/>
    <cellStyle name="Normal 2 3 5 3 3 2 3" xfId="7640" xr:uid="{00000000-0005-0000-0000-00005A5A0000}"/>
    <cellStyle name="Normal 2 3 5 3 3 2 3 2" xfId="15786" xr:uid="{00000000-0005-0000-0000-00005B5A0000}"/>
    <cellStyle name="Normal 2 3 5 3 3 2 3 2 2" xfId="32082" xr:uid="{00000000-0005-0000-0000-00005C5A0000}"/>
    <cellStyle name="Normal 2 3 5 3 3 2 3 3" xfId="23936" xr:uid="{00000000-0005-0000-0000-00005D5A0000}"/>
    <cellStyle name="Normal 2 3 5 3 3 2 4" xfId="10487" xr:uid="{00000000-0005-0000-0000-00005E5A0000}"/>
    <cellStyle name="Normal 2 3 5 3 3 2 4 2" xfId="26783" xr:uid="{00000000-0005-0000-0000-00005F5A0000}"/>
    <cellStyle name="Normal 2 3 5 3 3 2 5" xfId="18637" xr:uid="{00000000-0005-0000-0000-0000605A0000}"/>
    <cellStyle name="Normal 2 3 5 3 3 3" xfId="3645" xr:uid="{00000000-0005-0000-0000-0000615A0000}"/>
    <cellStyle name="Normal 2 3 5 3 3 3 2" xfId="11791" xr:uid="{00000000-0005-0000-0000-0000625A0000}"/>
    <cellStyle name="Normal 2 3 5 3 3 3 2 2" xfId="28087" xr:uid="{00000000-0005-0000-0000-0000635A0000}"/>
    <cellStyle name="Normal 2 3 5 3 3 3 3" xfId="19941" xr:uid="{00000000-0005-0000-0000-0000645A0000}"/>
    <cellStyle name="Normal 2 3 5 3 3 4" xfId="6230" xr:uid="{00000000-0005-0000-0000-0000655A0000}"/>
    <cellStyle name="Normal 2 3 5 3 3 4 2" xfId="14376" xr:uid="{00000000-0005-0000-0000-0000665A0000}"/>
    <cellStyle name="Normal 2 3 5 3 3 4 2 2" xfId="30672" xr:uid="{00000000-0005-0000-0000-0000675A0000}"/>
    <cellStyle name="Normal 2 3 5 3 3 4 3" xfId="22526" xr:uid="{00000000-0005-0000-0000-0000685A0000}"/>
    <cellStyle name="Normal 2 3 5 3 3 5" xfId="9077" xr:uid="{00000000-0005-0000-0000-0000695A0000}"/>
    <cellStyle name="Normal 2 3 5 3 3 5 2" xfId="25373" xr:uid="{00000000-0005-0000-0000-00006A5A0000}"/>
    <cellStyle name="Normal 2 3 5 3 3 6" xfId="17227" xr:uid="{00000000-0005-0000-0000-00006B5A0000}"/>
    <cellStyle name="Normal 2 3 5 3 4" xfId="1636" xr:uid="{00000000-0005-0000-0000-00006C5A0000}"/>
    <cellStyle name="Normal 2 3 5 3 4 2" xfId="4254" xr:uid="{00000000-0005-0000-0000-00006D5A0000}"/>
    <cellStyle name="Normal 2 3 5 3 4 2 2" xfId="12400" xr:uid="{00000000-0005-0000-0000-00006E5A0000}"/>
    <cellStyle name="Normal 2 3 5 3 4 2 2 2" xfId="28696" xr:uid="{00000000-0005-0000-0000-00006F5A0000}"/>
    <cellStyle name="Normal 2 3 5 3 4 2 3" xfId="20550" xr:uid="{00000000-0005-0000-0000-0000705A0000}"/>
    <cellStyle name="Normal 2 3 5 3 4 3" xfId="6935" xr:uid="{00000000-0005-0000-0000-0000715A0000}"/>
    <cellStyle name="Normal 2 3 5 3 4 3 2" xfId="15081" xr:uid="{00000000-0005-0000-0000-0000725A0000}"/>
    <cellStyle name="Normal 2 3 5 3 4 3 2 2" xfId="31377" xr:uid="{00000000-0005-0000-0000-0000735A0000}"/>
    <cellStyle name="Normal 2 3 5 3 4 3 3" xfId="23231" xr:uid="{00000000-0005-0000-0000-0000745A0000}"/>
    <cellStyle name="Normal 2 3 5 3 4 4" xfId="9782" xr:uid="{00000000-0005-0000-0000-0000755A0000}"/>
    <cellStyle name="Normal 2 3 5 3 4 4 2" xfId="26078" xr:uid="{00000000-0005-0000-0000-0000765A0000}"/>
    <cellStyle name="Normal 2 3 5 3 4 5" xfId="17932" xr:uid="{00000000-0005-0000-0000-0000775A0000}"/>
    <cellStyle name="Normal 2 3 5 3 5" xfId="3036" xr:uid="{00000000-0005-0000-0000-0000785A0000}"/>
    <cellStyle name="Normal 2 3 5 3 5 2" xfId="11182" xr:uid="{00000000-0005-0000-0000-0000795A0000}"/>
    <cellStyle name="Normal 2 3 5 3 5 2 2" xfId="27478" xr:uid="{00000000-0005-0000-0000-00007A5A0000}"/>
    <cellStyle name="Normal 2 3 5 3 5 3" xfId="19332" xr:uid="{00000000-0005-0000-0000-00007B5A0000}"/>
    <cellStyle name="Normal 2 3 5 3 6" xfId="5525" xr:uid="{00000000-0005-0000-0000-00007C5A0000}"/>
    <cellStyle name="Normal 2 3 5 3 6 2" xfId="13671" xr:uid="{00000000-0005-0000-0000-00007D5A0000}"/>
    <cellStyle name="Normal 2 3 5 3 6 2 2" xfId="29967" xr:uid="{00000000-0005-0000-0000-00007E5A0000}"/>
    <cellStyle name="Normal 2 3 5 3 6 3" xfId="21821" xr:uid="{00000000-0005-0000-0000-00007F5A0000}"/>
    <cellStyle name="Normal 2 3 5 3 7" xfId="8372" xr:uid="{00000000-0005-0000-0000-0000805A0000}"/>
    <cellStyle name="Normal 2 3 5 3 7 2" xfId="24668" xr:uid="{00000000-0005-0000-0000-0000815A0000}"/>
    <cellStyle name="Normal 2 3 5 3 8" xfId="16522" xr:uid="{00000000-0005-0000-0000-0000825A0000}"/>
    <cellStyle name="Normal 2 3 5 4" xfId="308" xr:uid="{00000000-0005-0000-0000-0000835A0000}"/>
    <cellStyle name="Normal 2 3 5 4 2" xfId="652" xr:uid="{00000000-0005-0000-0000-0000845A0000}"/>
    <cellStyle name="Normal 2 3 5 4 2 2" xfId="1358" xr:uid="{00000000-0005-0000-0000-0000855A0000}"/>
    <cellStyle name="Normal 2 3 5 4 2 2 2" xfId="2768" xr:uid="{00000000-0005-0000-0000-0000865A0000}"/>
    <cellStyle name="Normal 2 3 5 4 2 2 2 2" xfId="5233" xr:uid="{00000000-0005-0000-0000-0000875A0000}"/>
    <cellStyle name="Normal 2 3 5 4 2 2 2 2 2" xfId="13379" xr:uid="{00000000-0005-0000-0000-0000885A0000}"/>
    <cellStyle name="Normal 2 3 5 4 2 2 2 2 2 2" xfId="29675" xr:uid="{00000000-0005-0000-0000-0000895A0000}"/>
    <cellStyle name="Normal 2 3 5 4 2 2 2 2 3" xfId="21529" xr:uid="{00000000-0005-0000-0000-00008A5A0000}"/>
    <cellStyle name="Normal 2 3 5 4 2 2 2 3" xfId="8067" xr:uid="{00000000-0005-0000-0000-00008B5A0000}"/>
    <cellStyle name="Normal 2 3 5 4 2 2 2 3 2" xfId="16213" xr:uid="{00000000-0005-0000-0000-00008C5A0000}"/>
    <cellStyle name="Normal 2 3 5 4 2 2 2 3 2 2" xfId="32509" xr:uid="{00000000-0005-0000-0000-00008D5A0000}"/>
    <cellStyle name="Normal 2 3 5 4 2 2 2 3 3" xfId="24363" xr:uid="{00000000-0005-0000-0000-00008E5A0000}"/>
    <cellStyle name="Normal 2 3 5 4 2 2 2 4" xfId="10914" xr:uid="{00000000-0005-0000-0000-00008F5A0000}"/>
    <cellStyle name="Normal 2 3 5 4 2 2 2 4 2" xfId="27210" xr:uid="{00000000-0005-0000-0000-0000905A0000}"/>
    <cellStyle name="Normal 2 3 5 4 2 2 2 5" xfId="19064" xr:uid="{00000000-0005-0000-0000-0000915A0000}"/>
    <cellStyle name="Normal 2 3 5 4 2 2 3" xfId="4015" xr:uid="{00000000-0005-0000-0000-0000925A0000}"/>
    <cellStyle name="Normal 2 3 5 4 2 2 3 2" xfId="12161" xr:uid="{00000000-0005-0000-0000-0000935A0000}"/>
    <cellStyle name="Normal 2 3 5 4 2 2 3 2 2" xfId="28457" xr:uid="{00000000-0005-0000-0000-0000945A0000}"/>
    <cellStyle name="Normal 2 3 5 4 2 2 3 3" xfId="20311" xr:uid="{00000000-0005-0000-0000-0000955A0000}"/>
    <cellStyle name="Normal 2 3 5 4 2 2 4" xfId="6657" xr:uid="{00000000-0005-0000-0000-0000965A0000}"/>
    <cellStyle name="Normal 2 3 5 4 2 2 4 2" xfId="14803" xr:uid="{00000000-0005-0000-0000-0000975A0000}"/>
    <cellStyle name="Normal 2 3 5 4 2 2 4 2 2" xfId="31099" xr:uid="{00000000-0005-0000-0000-0000985A0000}"/>
    <cellStyle name="Normal 2 3 5 4 2 2 4 3" xfId="22953" xr:uid="{00000000-0005-0000-0000-0000995A0000}"/>
    <cellStyle name="Normal 2 3 5 4 2 2 5" xfId="9504" xr:uid="{00000000-0005-0000-0000-00009A5A0000}"/>
    <cellStyle name="Normal 2 3 5 4 2 2 5 2" xfId="25800" xr:uid="{00000000-0005-0000-0000-00009B5A0000}"/>
    <cellStyle name="Normal 2 3 5 4 2 2 6" xfId="17654" xr:uid="{00000000-0005-0000-0000-00009C5A0000}"/>
    <cellStyle name="Normal 2 3 5 4 2 3" xfId="2063" xr:uid="{00000000-0005-0000-0000-00009D5A0000}"/>
    <cellStyle name="Normal 2 3 5 4 2 3 2" xfId="4624" xr:uid="{00000000-0005-0000-0000-00009E5A0000}"/>
    <cellStyle name="Normal 2 3 5 4 2 3 2 2" xfId="12770" xr:uid="{00000000-0005-0000-0000-00009F5A0000}"/>
    <cellStyle name="Normal 2 3 5 4 2 3 2 2 2" xfId="29066" xr:uid="{00000000-0005-0000-0000-0000A05A0000}"/>
    <cellStyle name="Normal 2 3 5 4 2 3 2 3" xfId="20920" xr:uid="{00000000-0005-0000-0000-0000A15A0000}"/>
    <cellStyle name="Normal 2 3 5 4 2 3 3" xfId="7362" xr:uid="{00000000-0005-0000-0000-0000A25A0000}"/>
    <cellStyle name="Normal 2 3 5 4 2 3 3 2" xfId="15508" xr:uid="{00000000-0005-0000-0000-0000A35A0000}"/>
    <cellStyle name="Normal 2 3 5 4 2 3 3 2 2" xfId="31804" xr:uid="{00000000-0005-0000-0000-0000A45A0000}"/>
    <cellStyle name="Normal 2 3 5 4 2 3 3 3" xfId="23658" xr:uid="{00000000-0005-0000-0000-0000A55A0000}"/>
    <cellStyle name="Normal 2 3 5 4 2 3 4" xfId="10209" xr:uid="{00000000-0005-0000-0000-0000A65A0000}"/>
    <cellStyle name="Normal 2 3 5 4 2 3 4 2" xfId="26505" xr:uid="{00000000-0005-0000-0000-0000A75A0000}"/>
    <cellStyle name="Normal 2 3 5 4 2 3 5" xfId="18359" xr:uid="{00000000-0005-0000-0000-0000A85A0000}"/>
    <cellStyle name="Normal 2 3 5 4 2 4" xfId="3406" xr:uid="{00000000-0005-0000-0000-0000A95A0000}"/>
    <cellStyle name="Normal 2 3 5 4 2 4 2" xfId="11552" xr:uid="{00000000-0005-0000-0000-0000AA5A0000}"/>
    <cellStyle name="Normal 2 3 5 4 2 4 2 2" xfId="27848" xr:uid="{00000000-0005-0000-0000-0000AB5A0000}"/>
    <cellStyle name="Normal 2 3 5 4 2 4 3" xfId="19702" xr:uid="{00000000-0005-0000-0000-0000AC5A0000}"/>
    <cellStyle name="Normal 2 3 5 4 2 5" xfId="5952" xr:uid="{00000000-0005-0000-0000-0000AD5A0000}"/>
    <cellStyle name="Normal 2 3 5 4 2 5 2" xfId="14098" xr:uid="{00000000-0005-0000-0000-0000AE5A0000}"/>
    <cellStyle name="Normal 2 3 5 4 2 5 2 2" xfId="30394" xr:uid="{00000000-0005-0000-0000-0000AF5A0000}"/>
    <cellStyle name="Normal 2 3 5 4 2 5 3" xfId="22248" xr:uid="{00000000-0005-0000-0000-0000B05A0000}"/>
    <cellStyle name="Normal 2 3 5 4 2 6" xfId="8799" xr:uid="{00000000-0005-0000-0000-0000B15A0000}"/>
    <cellStyle name="Normal 2 3 5 4 2 6 2" xfId="25095" xr:uid="{00000000-0005-0000-0000-0000B25A0000}"/>
    <cellStyle name="Normal 2 3 5 4 2 7" xfId="16949" xr:uid="{00000000-0005-0000-0000-0000B35A0000}"/>
    <cellStyle name="Normal 2 3 5 4 3" xfId="1014" xr:uid="{00000000-0005-0000-0000-0000B45A0000}"/>
    <cellStyle name="Normal 2 3 5 4 3 2" xfId="2424" xr:uid="{00000000-0005-0000-0000-0000B55A0000}"/>
    <cellStyle name="Normal 2 3 5 4 3 2 2" xfId="4937" xr:uid="{00000000-0005-0000-0000-0000B65A0000}"/>
    <cellStyle name="Normal 2 3 5 4 3 2 2 2" xfId="13083" xr:uid="{00000000-0005-0000-0000-0000B75A0000}"/>
    <cellStyle name="Normal 2 3 5 4 3 2 2 2 2" xfId="29379" xr:uid="{00000000-0005-0000-0000-0000B85A0000}"/>
    <cellStyle name="Normal 2 3 5 4 3 2 2 3" xfId="21233" xr:uid="{00000000-0005-0000-0000-0000B95A0000}"/>
    <cellStyle name="Normal 2 3 5 4 3 2 3" xfId="7723" xr:uid="{00000000-0005-0000-0000-0000BA5A0000}"/>
    <cellStyle name="Normal 2 3 5 4 3 2 3 2" xfId="15869" xr:uid="{00000000-0005-0000-0000-0000BB5A0000}"/>
    <cellStyle name="Normal 2 3 5 4 3 2 3 2 2" xfId="32165" xr:uid="{00000000-0005-0000-0000-0000BC5A0000}"/>
    <cellStyle name="Normal 2 3 5 4 3 2 3 3" xfId="24019" xr:uid="{00000000-0005-0000-0000-0000BD5A0000}"/>
    <cellStyle name="Normal 2 3 5 4 3 2 4" xfId="10570" xr:uid="{00000000-0005-0000-0000-0000BE5A0000}"/>
    <cellStyle name="Normal 2 3 5 4 3 2 4 2" xfId="26866" xr:uid="{00000000-0005-0000-0000-0000BF5A0000}"/>
    <cellStyle name="Normal 2 3 5 4 3 2 5" xfId="18720" xr:uid="{00000000-0005-0000-0000-0000C05A0000}"/>
    <cellStyle name="Normal 2 3 5 4 3 3" xfId="3719" xr:uid="{00000000-0005-0000-0000-0000C15A0000}"/>
    <cellStyle name="Normal 2 3 5 4 3 3 2" xfId="11865" xr:uid="{00000000-0005-0000-0000-0000C25A0000}"/>
    <cellStyle name="Normal 2 3 5 4 3 3 2 2" xfId="28161" xr:uid="{00000000-0005-0000-0000-0000C35A0000}"/>
    <cellStyle name="Normal 2 3 5 4 3 3 3" xfId="20015" xr:uid="{00000000-0005-0000-0000-0000C45A0000}"/>
    <cellStyle name="Normal 2 3 5 4 3 4" xfId="6313" xr:uid="{00000000-0005-0000-0000-0000C55A0000}"/>
    <cellStyle name="Normal 2 3 5 4 3 4 2" xfId="14459" xr:uid="{00000000-0005-0000-0000-0000C65A0000}"/>
    <cellStyle name="Normal 2 3 5 4 3 4 2 2" xfId="30755" xr:uid="{00000000-0005-0000-0000-0000C75A0000}"/>
    <cellStyle name="Normal 2 3 5 4 3 4 3" xfId="22609" xr:uid="{00000000-0005-0000-0000-0000C85A0000}"/>
    <cellStyle name="Normal 2 3 5 4 3 5" xfId="9160" xr:uid="{00000000-0005-0000-0000-0000C95A0000}"/>
    <cellStyle name="Normal 2 3 5 4 3 5 2" xfId="25456" xr:uid="{00000000-0005-0000-0000-0000CA5A0000}"/>
    <cellStyle name="Normal 2 3 5 4 3 6" xfId="17310" xr:uid="{00000000-0005-0000-0000-0000CB5A0000}"/>
    <cellStyle name="Normal 2 3 5 4 4" xfId="1719" xr:uid="{00000000-0005-0000-0000-0000CC5A0000}"/>
    <cellStyle name="Normal 2 3 5 4 4 2" xfId="4328" xr:uid="{00000000-0005-0000-0000-0000CD5A0000}"/>
    <cellStyle name="Normal 2 3 5 4 4 2 2" xfId="12474" xr:uid="{00000000-0005-0000-0000-0000CE5A0000}"/>
    <cellStyle name="Normal 2 3 5 4 4 2 2 2" xfId="28770" xr:uid="{00000000-0005-0000-0000-0000CF5A0000}"/>
    <cellStyle name="Normal 2 3 5 4 4 2 3" xfId="20624" xr:uid="{00000000-0005-0000-0000-0000D05A0000}"/>
    <cellStyle name="Normal 2 3 5 4 4 3" xfId="7018" xr:uid="{00000000-0005-0000-0000-0000D15A0000}"/>
    <cellStyle name="Normal 2 3 5 4 4 3 2" xfId="15164" xr:uid="{00000000-0005-0000-0000-0000D25A0000}"/>
    <cellStyle name="Normal 2 3 5 4 4 3 2 2" xfId="31460" xr:uid="{00000000-0005-0000-0000-0000D35A0000}"/>
    <cellStyle name="Normal 2 3 5 4 4 3 3" xfId="23314" xr:uid="{00000000-0005-0000-0000-0000D45A0000}"/>
    <cellStyle name="Normal 2 3 5 4 4 4" xfId="9865" xr:uid="{00000000-0005-0000-0000-0000D55A0000}"/>
    <cellStyle name="Normal 2 3 5 4 4 4 2" xfId="26161" xr:uid="{00000000-0005-0000-0000-0000D65A0000}"/>
    <cellStyle name="Normal 2 3 5 4 4 5" xfId="18015" xr:uid="{00000000-0005-0000-0000-0000D75A0000}"/>
    <cellStyle name="Normal 2 3 5 4 5" xfId="3110" xr:uid="{00000000-0005-0000-0000-0000D85A0000}"/>
    <cellStyle name="Normal 2 3 5 4 5 2" xfId="11256" xr:uid="{00000000-0005-0000-0000-0000D95A0000}"/>
    <cellStyle name="Normal 2 3 5 4 5 2 2" xfId="27552" xr:uid="{00000000-0005-0000-0000-0000DA5A0000}"/>
    <cellStyle name="Normal 2 3 5 4 5 3" xfId="19406" xr:uid="{00000000-0005-0000-0000-0000DB5A0000}"/>
    <cellStyle name="Normal 2 3 5 4 6" xfId="5608" xr:uid="{00000000-0005-0000-0000-0000DC5A0000}"/>
    <cellStyle name="Normal 2 3 5 4 6 2" xfId="13754" xr:uid="{00000000-0005-0000-0000-0000DD5A0000}"/>
    <cellStyle name="Normal 2 3 5 4 6 2 2" xfId="30050" xr:uid="{00000000-0005-0000-0000-0000DE5A0000}"/>
    <cellStyle name="Normal 2 3 5 4 6 3" xfId="21904" xr:uid="{00000000-0005-0000-0000-0000DF5A0000}"/>
    <cellStyle name="Normal 2 3 5 4 7" xfId="8455" xr:uid="{00000000-0005-0000-0000-0000E05A0000}"/>
    <cellStyle name="Normal 2 3 5 4 7 2" xfId="24751" xr:uid="{00000000-0005-0000-0000-0000E15A0000}"/>
    <cellStyle name="Normal 2 3 5 4 8" xfId="16605" xr:uid="{00000000-0005-0000-0000-0000E25A0000}"/>
    <cellStyle name="Normal 2 3 5 5" xfId="398" xr:uid="{00000000-0005-0000-0000-0000E35A0000}"/>
    <cellStyle name="Normal 2 3 5 5 2" xfId="1104" xr:uid="{00000000-0005-0000-0000-0000E45A0000}"/>
    <cellStyle name="Normal 2 3 5 5 2 2" xfId="2514" xr:uid="{00000000-0005-0000-0000-0000E55A0000}"/>
    <cellStyle name="Normal 2 3 5 5 2 2 2" xfId="5011" xr:uid="{00000000-0005-0000-0000-0000E65A0000}"/>
    <cellStyle name="Normal 2 3 5 5 2 2 2 2" xfId="13157" xr:uid="{00000000-0005-0000-0000-0000E75A0000}"/>
    <cellStyle name="Normal 2 3 5 5 2 2 2 2 2" xfId="29453" xr:uid="{00000000-0005-0000-0000-0000E85A0000}"/>
    <cellStyle name="Normal 2 3 5 5 2 2 2 3" xfId="21307" xr:uid="{00000000-0005-0000-0000-0000E95A0000}"/>
    <cellStyle name="Normal 2 3 5 5 2 2 3" xfId="7813" xr:uid="{00000000-0005-0000-0000-0000EA5A0000}"/>
    <cellStyle name="Normal 2 3 5 5 2 2 3 2" xfId="15959" xr:uid="{00000000-0005-0000-0000-0000EB5A0000}"/>
    <cellStyle name="Normal 2 3 5 5 2 2 3 2 2" xfId="32255" xr:uid="{00000000-0005-0000-0000-0000EC5A0000}"/>
    <cellStyle name="Normal 2 3 5 5 2 2 3 3" xfId="24109" xr:uid="{00000000-0005-0000-0000-0000ED5A0000}"/>
    <cellStyle name="Normal 2 3 5 5 2 2 4" xfId="10660" xr:uid="{00000000-0005-0000-0000-0000EE5A0000}"/>
    <cellStyle name="Normal 2 3 5 5 2 2 4 2" xfId="26956" xr:uid="{00000000-0005-0000-0000-0000EF5A0000}"/>
    <cellStyle name="Normal 2 3 5 5 2 2 5" xfId="18810" xr:uid="{00000000-0005-0000-0000-0000F05A0000}"/>
    <cellStyle name="Normal 2 3 5 5 2 3" xfId="3793" xr:uid="{00000000-0005-0000-0000-0000F15A0000}"/>
    <cellStyle name="Normal 2 3 5 5 2 3 2" xfId="11939" xr:uid="{00000000-0005-0000-0000-0000F25A0000}"/>
    <cellStyle name="Normal 2 3 5 5 2 3 2 2" xfId="28235" xr:uid="{00000000-0005-0000-0000-0000F35A0000}"/>
    <cellStyle name="Normal 2 3 5 5 2 3 3" xfId="20089" xr:uid="{00000000-0005-0000-0000-0000F45A0000}"/>
    <cellStyle name="Normal 2 3 5 5 2 4" xfId="6403" xr:uid="{00000000-0005-0000-0000-0000F55A0000}"/>
    <cellStyle name="Normal 2 3 5 5 2 4 2" xfId="14549" xr:uid="{00000000-0005-0000-0000-0000F65A0000}"/>
    <cellStyle name="Normal 2 3 5 5 2 4 2 2" xfId="30845" xr:uid="{00000000-0005-0000-0000-0000F75A0000}"/>
    <cellStyle name="Normal 2 3 5 5 2 4 3" xfId="22699" xr:uid="{00000000-0005-0000-0000-0000F85A0000}"/>
    <cellStyle name="Normal 2 3 5 5 2 5" xfId="9250" xr:uid="{00000000-0005-0000-0000-0000F95A0000}"/>
    <cellStyle name="Normal 2 3 5 5 2 5 2" xfId="25546" xr:uid="{00000000-0005-0000-0000-0000FA5A0000}"/>
    <cellStyle name="Normal 2 3 5 5 2 6" xfId="17400" xr:uid="{00000000-0005-0000-0000-0000FB5A0000}"/>
    <cellStyle name="Normal 2 3 5 5 3" xfId="1809" xr:uid="{00000000-0005-0000-0000-0000FC5A0000}"/>
    <cellStyle name="Normal 2 3 5 5 3 2" xfId="4402" xr:uid="{00000000-0005-0000-0000-0000FD5A0000}"/>
    <cellStyle name="Normal 2 3 5 5 3 2 2" xfId="12548" xr:uid="{00000000-0005-0000-0000-0000FE5A0000}"/>
    <cellStyle name="Normal 2 3 5 5 3 2 2 2" xfId="28844" xr:uid="{00000000-0005-0000-0000-0000FF5A0000}"/>
    <cellStyle name="Normal 2 3 5 5 3 2 3" xfId="20698" xr:uid="{00000000-0005-0000-0000-0000005B0000}"/>
    <cellStyle name="Normal 2 3 5 5 3 3" xfId="7108" xr:uid="{00000000-0005-0000-0000-0000015B0000}"/>
    <cellStyle name="Normal 2 3 5 5 3 3 2" xfId="15254" xr:uid="{00000000-0005-0000-0000-0000025B0000}"/>
    <cellStyle name="Normal 2 3 5 5 3 3 2 2" xfId="31550" xr:uid="{00000000-0005-0000-0000-0000035B0000}"/>
    <cellStyle name="Normal 2 3 5 5 3 3 3" xfId="23404" xr:uid="{00000000-0005-0000-0000-0000045B0000}"/>
    <cellStyle name="Normal 2 3 5 5 3 4" xfId="9955" xr:uid="{00000000-0005-0000-0000-0000055B0000}"/>
    <cellStyle name="Normal 2 3 5 5 3 4 2" xfId="26251" xr:uid="{00000000-0005-0000-0000-0000065B0000}"/>
    <cellStyle name="Normal 2 3 5 5 3 5" xfId="18105" xr:uid="{00000000-0005-0000-0000-0000075B0000}"/>
    <cellStyle name="Normal 2 3 5 5 4" xfId="3184" xr:uid="{00000000-0005-0000-0000-0000085B0000}"/>
    <cellStyle name="Normal 2 3 5 5 4 2" xfId="11330" xr:uid="{00000000-0005-0000-0000-0000095B0000}"/>
    <cellStyle name="Normal 2 3 5 5 4 2 2" xfId="27626" xr:uid="{00000000-0005-0000-0000-00000A5B0000}"/>
    <cellStyle name="Normal 2 3 5 5 4 3" xfId="19480" xr:uid="{00000000-0005-0000-0000-00000B5B0000}"/>
    <cellStyle name="Normal 2 3 5 5 5" xfId="5698" xr:uid="{00000000-0005-0000-0000-00000C5B0000}"/>
    <cellStyle name="Normal 2 3 5 5 5 2" xfId="13844" xr:uid="{00000000-0005-0000-0000-00000D5B0000}"/>
    <cellStyle name="Normal 2 3 5 5 5 2 2" xfId="30140" xr:uid="{00000000-0005-0000-0000-00000E5B0000}"/>
    <cellStyle name="Normal 2 3 5 5 5 3" xfId="21994" xr:uid="{00000000-0005-0000-0000-00000F5B0000}"/>
    <cellStyle name="Normal 2 3 5 5 6" xfId="8545" xr:uid="{00000000-0005-0000-0000-0000105B0000}"/>
    <cellStyle name="Normal 2 3 5 5 6 2" xfId="24841" xr:uid="{00000000-0005-0000-0000-0000115B0000}"/>
    <cellStyle name="Normal 2 3 5 5 7" xfId="16695" xr:uid="{00000000-0005-0000-0000-0000125B0000}"/>
    <cellStyle name="Normal 2 3 5 6" xfId="760" xr:uid="{00000000-0005-0000-0000-0000135B0000}"/>
    <cellStyle name="Normal 2 3 5 6 2" xfId="2170" xr:uid="{00000000-0005-0000-0000-0000145B0000}"/>
    <cellStyle name="Normal 2 3 5 6 2 2" xfId="4715" xr:uid="{00000000-0005-0000-0000-0000155B0000}"/>
    <cellStyle name="Normal 2 3 5 6 2 2 2" xfId="12861" xr:uid="{00000000-0005-0000-0000-0000165B0000}"/>
    <cellStyle name="Normal 2 3 5 6 2 2 2 2" xfId="29157" xr:uid="{00000000-0005-0000-0000-0000175B0000}"/>
    <cellStyle name="Normal 2 3 5 6 2 2 3" xfId="21011" xr:uid="{00000000-0005-0000-0000-0000185B0000}"/>
    <cellStyle name="Normal 2 3 5 6 2 3" xfId="7469" xr:uid="{00000000-0005-0000-0000-0000195B0000}"/>
    <cellStyle name="Normal 2 3 5 6 2 3 2" xfId="15615" xr:uid="{00000000-0005-0000-0000-00001A5B0000}"/>
    <cellStyle name="Normal 2 3 5 6 2 3 2 2" xfId="31911" xr:uid="{00000000-0005-0000-0000-00001B5B0000}"/>
    <cellStyle name="Normal 2 3 5 6 2 3 3" xfId="23765" xr:uid="{00000000-0005-0000-0000-00001C5B0000}"/>
    <cellStyle name="Normal 2 3 5 6 2 4" xfId="10316" xr:uid="{00000000-0005-0000-0000-00001D5B0000}"/>
    <cellStyle name="Normal 2 3 5 6 2 4 2" xfId="26612" xr:uid="{00000000-0005-0000-0000-00001E5B0000}"/>
    <cellStyle name="Normal 2 3 5 6 2 5" xfId="18466" xr:uid="{00000000-0005-0000-0000-00001F5B0000}"/>
    <cellStyle name="Normal 2 3 5 6 3" xfId="3497" xr:uid="{00000000-0005-0000-0000-0000205B0000}"/>
    <cellStyle name="Normal 2 3 5 6 3 2" xfId="11643" xr:uid="{00000000-0005-0000-0000-0000215B0000}"/>
    <cellStyle name="Normal 2 3 5 6 3 2 2" xfId="27939" xr:uid="{00000000-0005-0000-0000-0000225B0000}"/>
    <cellStyle name="Normal 2 3 5 6 3 3" xfId="19793" xr:uid="{00000000-0005-0000-0000-0000235B0000}"/>
    <cellStyle name="Normal 2 3 5 6 4" xfId="6059" xr:uid="{00000000-0005-0000-0000-0000245B0000}"/>
    <cellStyle name="Normal 2 3 5 6 4 2" xfId="14205" xr:uid="{00000000-0005-0000-0000-0000255B0000}"/>
    <cellStyle name="Normal 2 3 5 6 4 2 2" xfId="30501" xr:uid="{00000000-0005-0000-0000-0000265B0000}"/>
    <cellStyle name="Normal 2 3 5 6 4 3" xfId="22355" xr:uid="{00000000-0005-0000-0000-0000275B0000}"/>
    <cellStyle name="Normal 2 3 5 6 5" xfId="8906" xr:uid="{00000000-0005-0000-0000-0000285B0000}"/>
    <cellStyle name="Normal 2 3 5 6 5 2" xfId="25202" xr:uid="{00000000-0005-0000-0000-0000295B0000}"/>
    <cellStyle name="Normal 2 3 5 6 6" xfId="17056" xr:uid="{00000000-0005-0000-0000-00002A5B0000}"/>
    <cellStyle name="Normal 2 3 5 7" xfId="1465" xr:uid="{00000000-0005-0000-0000-00002B5B0000}"/>
    <cellStyle name="Normal 2 3 5 7 2" xfId="4106" xr:uid="{00000000-0005-0000-0000-00002C5B0000}"/>
    <cellStyle name="Normal 2 3 5 7 2 2" xfId="12252" xr:uid="{00000000-0005-0000-0000-00002D5B0000}"/>
    <cellStyle name="Normal 2 3 5 7 2 2 2" xfId="28548" xr:uid="{00000000-0005-0000-0000-00002E5B0000}"/>
    <cellStyle name="Normal 2 3 5 7 2 3" xfId="20402" xr:uid="{00000000-0005-0000-0000-00002F5B0000}"/>
    <cellStyle name="Normal 2 3 5 7 3" xfId="6764" xr:uid="{00000000-0005-0000-0000-0000305B0000}"/>
    <cellStyle name="Normal 2 3 5 7 3 2" xfId="14910" xr:uid="{00000000-0005-0000-0000-0000315B0000}"/>
    <cellStyle name="Normal 2 3 5 7 3 2 2" xfId="31206" xr:uid="{00000000-0005-0000-0000-0000325B0000}"/>
    <cellStyle name="Normal 2 3 5 7 3 3" xfId="23060" xr:uid="{00000000-0005-0000-0000-0000335B0000}"/>
    <cellStyle name="Normal 2 3 5 7 4" xfId="9611" xr:uid="{00000000-0005-0000-0000-0000345B0000}"/>
    <cellStyle name="Normal 2 3 5 7 4 2" xfId="25907" xr:uid="{00000000-0005-0000-0000-0000355B0000}"/>
    <cellStyle name="Normal 2 3 5 7 5" xfId="17761" xr:uid="{00000000-0005-0000-0000-0000365B0000}"/>
    <cellStyle name="Normal 2 3 5 8" xfId="2888" xr:uid="{00000000-0005-0000-0000-0000375B0000}"/>
    <cellStyle name="Normal 2 3 5 8 2" xfId="11034" xr:uid="{00000000-0005-0000-0000-0000385B0000}"/>
    <cellStyle name="Normal 2 3 5 8 2 2" xfId="27330" xr:uid="{00000000-0005-0000-0000-0000395B0000}"/>
    <cellStyle name="Normal 2 3 5 8 3" xfId="19184" xr:uid="{00000000-0005-0000-0000-00003A5B0000}"/>
    <cellStyle name="Normal 2 3 5 9" xfId="5354" xr:uid="{00000000-0005-0000-0000-00003B5B0000}"/>
    <cellStyle name="Normal 2 3 5 9 2" xfId="13500" xr:uid="{00000000-0005-0000-0000-00003C5B0000}"/>
    <cellStyle name="Normal 2 3 5 9 2 2" xfId="29796" xr:uid="{00000000-0005-0000-0000-00003D5B0000}"/>
    <cellStyle name="Normal 2 3 5 9 3" xfId="21650" xr:uid="{00000000-0005-0000-0000-00003E5B0000}"/>
    <cellStyle name="Normal 2 3 6" xfId="100" xr:uid="{00000000-0005-0000-0000-00003F5B0000}"/>
    <cellStyle name="Normal 2 3 6 2" xfId="444" xr:uid="{00000000-0005-0000-0000-0000405B0000}"/>
    <cellStyle name="Normal 2 3 6 2 2" xfId="1150" xr:uid="{00000000-0005-0000-0000-0000415B0000}"/>
    <cellStyle name="Normal 2 3 6 2 2 2" xfId="2560" xr:uid="{00000000-0005-0000-0000-0000425B0000}"/>
    <cellStyle name="Normal 2 3 6 2 2 2 2" xfId="5049" xr:uid="{00000000-0005-0000-0000-0000435B0000}"/>
    <cellStyle name="Normal 2 3 6 2 2 2 2 2" xfId="13195" xr:uid="{00000000-0005-0000-0000-0000445B0000}"/>
    <cellStyle name="Normal 2 3 6 2 2 2 2 2 2" xfId="29491" xr:uid="{00000000-0005-0000-0000-0000455B0000}"/>
    <cellStyle name="Normal 2 3 6 2 2 2 2 3" xfId="21345" xr:uid="{00000000-0005-0000-0000-0000465B0000}"/>
    <cellStyle name="Normal 2 3 6 2 2 2 3" xfId="7859" xr:uid="{00000000-0005-0000-0000-0000475B0000}"/>
    <cellStyle name="Normal 2 3 6 2 2 2 3 2" xfId="16005" xr:uid="{00000000-0005-0000-0000-0000485B0000}"/>
    <cellStyle name="Normal 2 3 6 2 2 2 3 2 2" xfId="32301" xr:uid="{00000000-0005-0000-0000-0000495B0000}"/>
    <cellStyle name="Normal 2 3 6 2 2 2 3 3" xfId="24155" xr:uid="{00000000-0005-0000-0000-00004A5B0000}"/>
    <cellStyle name="Normal 2 3 6 2 2 2 4" xfId="10706" xr:uid="{00000000-0005-0000-0000-00004B5B0000}"/>
    <cellStyle name="Normal 2 3 6 2 2 2 4 2" xfId="27002" xr:uid="{00000000-0005-0000-0000-00004C5B0000}"/>
    <cellStyle name="Normal 2 3 6 2 2 2 5" xfId="18856" xr:uid="{00000000-0005-0000-0000-00004D5B0000}"/>
    <cellStyle name="Normal 2 3 6 2 2 3" xfId="3831" xr:uid="{00000000-0005-0000-0000-00004E5B0000}"/>
    <cellStyle name="Normal 2 3 6 2 2 3 2" xfId="11977" xr:uid="{00000000-0005-0000-0000-00004F5B0000}"/>
    <cellStyle name="Normal 2 3 6 2 2 3 2 2" xfId="28273" xr:uid="{00000000-0005-0000-0000-0000505B0000}"/>
    <cellStyle name="Normal 2 3 6 2 2 3 3" xfId="20127" xr:uid="{00000000-0005-0000-0000-0000515B0000}"/>
    <cellStyle name="Normal 2 3 6 2 2 4" xfId="6449" xr:uid="{00000000-0005-0000-0000-0000525B0000}"/>
    <cellStyle name="Normal 2 3 6 2 2 4 2" xfId="14595" xr:uid="{00000000-0005-0000-0000-0000535B0000}"/>
    <cellStyle name="Normal 2 3 6 2 2 4 2 2" xfId="30891" xr:uid="{00000000-0005-0000-0000-0000545B0000}"/>
    <cellStyle name="Normal 2 3 6 2 2 4 3" xfId="22745" xr:uid="{00000000-0005-0000-0000-0000555B0000}"/>
    <cellStyle name="Normal 2 3 6 2 2 5" xfId="9296" xr:uid="{00000000-0005-0000-0000-0000565B0000}"/>
    <cellStyle name="Normal 2 3 6 2 2 5 2" xfId="25592" xr:uid="{00000000-0005-0000-0000-0000575B0000}"/>
    <cellStyle name="Normal 2 3 6 2 2 6" xfId="17446" xr:uid="{00000000-0005-0000-0000-0000585B0000}"/>
    <cellStyle name="Normal 2 3 6 2 3" xfId="1855" xr:uid="{00000000-0005-0000-0000-0000595B0000}"/>
    <cellStyle name="Normal 2 3 6 2 3 2" xfId="4440" xr:uid="{00000000-0005-0000-0000-00005A5B0000}"/>
    <cellStyle name="Normal 2 3 6 2 3 2 2" xfId="12586" xr:uid="{00000000-0005-0000-0000-00005B5B0000}"/>
    <cellStyle name="Normal 2 3 6 2 3 2 2 2" xfId="28882" xr:uid="{00000000-0005-0000-0000-00005C5B0000}"/>
    <cellStyle name="Normal 2 3 6 2 3 2 3" xfId="20736" xr:uid="{00000000-0005-0000-0000-00005D5B0000}"/>
    <cellStyle name="Normal 2 3 6 2 3 3" xfId="7154" xr:uid="{00000000-0005-0000-0000-00005E5B0000}"/>
    <cellStyle name="Normal 2 3 6 2 3 3 2" xfId="15300" xr:uid="{00000000-0005-0000-0000-00005F5B0000}"/>
    <cellStyle name="Normal 2 3 6 2 3 3 2 2" xfId="31596" xr:uid="{00000000-0005-0000-0000-0000605B0000}"/>
    <cellStyle name="Normal 2 3 6 2 3 3 3" xfId="23450" xr:uid="{00000000-0005-0000-0000-0000615B0000}"/>
    <cellStyle name="Normal 2 3 6 2 3 4" xfId="10001" xr:uid="{00000000-0005-0000-0000-0000625B0000}"/>
    <cellStyle name="Normal 2 3 6 2 3 4 2" xfId="26297" xr:uid="{00000000-0005-0000-0000-0000635B0000}"/>
    <cellStyle name="Normal 2 3 6 2 3 5" xfId="18151" xr:uid="{00000000-0005-0000-0000-0000645B0000}"/>
    <cellStyle name="Normal 2 3 6 2 4" xfId="3222" xr:uid="{00000000-0005-0000-0000-0000655B0000}"/>
    <cellStyle name="Normal 2 3 6 2 4 2" xfId="11368" xr:uid="{00000000-0005-0000-0000-0000665B0000}"/>
    <cellStyle name="Normal 2 3 6 2 4 2 2" xfId="27664" xr:uid="{00000000-0005-0000-0000-0000675B0000}"/>
    <cellStyle name="Normal 2 3 6 2 4 3" xfId="19518" xr:uid="{00000000-0005-0000-0000-0000685B0000}"/>
    <cellStyle name="Normal 2 3 6 2 5" xfId="5744" xr:uid="{00000000-0005-0000-0000-0000695B0000}"/>
    <cellStyle name="Normal 2 3 6 2 5 2" xfId="13890" xr:uid="{00000000-0005-0000-0000-00006A5B0000}"/>
    <cellStyle name="Normal 2 3 6 2 5 2 2" xfId="30186" xr:uid="{00000000-0005-0000-0000-00006B5B0000}"/>
    <cellStyle name="Normal 2 3 6 2 5 3" xfId="22040" xr:uid="{00000000-0005-0000-0000-00006C5B0000}"/>
    <cellStyle name="Normal 2 3 6 2 6" xfId="8591" xr:uid="{00000000-0005-0000-0000-00006D5B0000}"/>
    <cellStyle name="Normal 2 3 6 2 6 2" xfId="24887" xr:uid="{00000000-0005-0000-0000-00006E5B0000}"/>
    <cellStyle name="Normal 2 3 6 2 7" xfId="16741" xr:uid="{00000000-0005-0000-0000-00006F5B0000}"/>
    <cellStyle name="Normal 2 3 6 3" xfId="806" xr:uid="{00000000-0005-0000-0000-0000705B0000}"/>
    <cellStyle name="Normal 2 3 6 3 2" xfId="2216" xr:uid="{00000000-0005-0000-0000-0000715B0000}"/>
    <cellStyle name="Normal 2 3 6 3 2 2" xfId="4753" xr:uid="{00000000-0005-0000-0000-0000725B0000}"/>
    <cellStyle name="Normal 2 3 6 3 2 2 2" xfId="12899" xr:uid="{00000000-0005-0000-0000-0000735B0000}"/>
    <cellStyle name="Normal 2 3 6 3 2 2 2 2" xfId="29195" xr:uid="{00000000-0005-0000-0000-0000745B0000}"/>
    <cellStyle name="Normal 2 3 6 3 2 2 3" xfId="21049" xr:uid="{00000000-0005-0000-0000-0000755B0000}"/>
    <cellStyle name="Normal 2 3 6 3 2 3" xfId="7515" xr:uid="{00000000-0005-0000-0000-0000765B0000}"/>
    <cellStyle name="Normal 2 3 6 3 2 3 2" xfId="15661" xr:uid="{00000000-0005-0000-0000-0000775B0000}"/>
    <cellStyle name="Normal 2 3 6 3 2 3 2 2" xfId="31957" xr:uid="{00000000-0005-0000-0000-0000785B0000}"/>
    <cellStyle name="Normal 2 3 6 3 2 3 3" xfId="23811" xr:uid="{00000000-0005-0000-0000-0000795B0000}"/>
    <cellStyle name="Normal 2 3 6 3 2 4" xfId="10362" xr:uid="{00000000-0005-0000-0000-00007A5B0000}"/>
    <cellStyle name="Normal 2 3 6 3 2 4 2" xfId="26658" xr:uid="{00000000-0005-0000-0000-00007B5B0000}"/>
    <cellStyle name="Normal 2 3 6 3 2 5" xfId="18512" xr:uid="{00000000-0005-0000-0000-00007C5B0000}"/>
    <cellStyle name="Normal 2 3 6 3 3" xfId="3535" xr:uid="{00000000-0005-0000-0000-00007D5B0000}"/>
    <cellStyle name="Normal 2 3 6 3 3 2" xfId="11681" xr:uid="{00000000-0005-0000-0000-00007E5B0000}"/>
    <cellStyle name="Normal 2 3 6 3 3 2 2" xfId="27977" xr:uid="{00000000-0005-0000-0000-00007F5B0000}"/>
    <cellStyle name="Normal 2 3 6 3 3 3" xfId="19831" xr:uid="{00000000-0005-0000-0000-0000805B0000}"/>
    <cellStyle name="Normal 2 3 6 3 4" xfId="6105" xr:uid="{00000000-0005-0000-0000-0000815B0000}"/>
    <cellStyle name="Normal 2 3 6 3 4 2" xfId="14251" xr:uid="{00000000-0005-0000-0000-0000825B0000}"/>
    <cellStyle name="Normal 2 3 6 3 4 2 2" xfId="30547" xr:uid="{00000000-0005-0000-0000-0000835B0000}"/>
    <cellStyle name="Normal 2 3 6 3 4 3" xfId="22401" xr:uid="{00000000-0005-0000-0000-0000845B0000}"/>
    <cellStyle name="Normal 2 3 6 3 5" xfId="8952" xr:uid="{00000000-0005-0000-0000-0000855B0000}"/>
    <cellStyle name="Normal 2 3 6 3 5 2" xfId="25248" xr:uid="{00000000-0005-0000-0000-0000865B0000}"/>
    <cellStyle name="Normal 2 3 6 3 6" xfId="17102" xr:uid="{00000000-0005-0000-0000-0000875B0000}"/>
    <cellStyle name="Normal 2 3 6 4" xfId="1511" xr:uid="{00000000-0005-0000-0000-0000885B0000}"/>
    <cellStyle name="Normal 2 3 6 4 2" xfId="4144" xr:uid="{00000000-0005-0000-0000-0000895B0000}"/>
    <cellStyle name="Normal 2 3 6 4 2 2" xfId="12290" xr:uid="{00000000-0005-0000-0000-00008A5B0000}"/>
    <cellStyle name="Normal 2 3 6 4 2 2 2" xfId="28586" xr:uid="{00000000-0005-0000-0000-00008B5B0000}"/>
    <cellStyle name="Normal 2 3 6 4 2 3" xfId="20440" xr:uid="{00000000-0005-0000-0000-00008C5B0000}"/>
    <cellStyle name="Normal 2 3 6 4 3" xfId="6810" xr:uid="{00000000-0005-0000-0000-00008D5B0000}"/>
    <cellStyle name="Normal 2 3 6 4 3 2" xfId="14956" xr:uid="{00000000-0005-0000-0000-00008E5B0000}"/>
    <cellStyle name="Normal 2 3 6 4 3 2 2" xfId="31252" xr:uid="{00000000-0005-0000-0000-00008F5B0000}"/>
    <cellStyle name="Normal 2 3 6 4 3 3" xfId="23106" xr:uid="{00000000-0005-0000-0000-0000905B0000}"/>
    <cellStyle name="Normal 2 3 6 4 4" xfId="9657" xr:uid="{00000000-0005-0000-0000-0000915B0000}"/>
    <cellStyle name="Normal 2 3 6 4 4 2" xfId="25953" xr:uid="{00000000-0005-0000-0000-0000925B0000}"/>
    <cellStyle name="Normal 2 3 6 4 5" xfId="17807" xr:uid="{00000000-0005-0000-0000-0000935B0000}"/>
    <cellStyle name="Normal 2 3 6 5" xfId="2926" xr:uid="{00000000-0005-0000-0000-0000945B0000}"/>
    <cellStyle name="Normal 2 3 6 5 2" xfId="11072" xr:uid="{00000000-0005-0000-0000-0000955B0000}"/>
    <cellStyle name="Normal 2 3 6 5 2 2" xfId="27368" xr:uid="{00000000-0005-0000-0000-0000965B0000}"/>
    <cellStyle name="Normal 2 3 6 5 3" xfId="19222" xr:uid="{00000000-0005-0000-0000-0000975B0000}"/>
    <cellStyle name="Normal 2 3 6 6" xfId="5400" xr:uid="{00000000-0005-0000-0000-0000985B0000}"/>
    <cellStyle name="Normal 2 3 6 6 2" xfId="13546" xr:uid="{00000000-0005-0000-0000-0000995B0000}"/>
    <cellStyle name="Normal 2 3 6 6 2 2" xfId="29842" xr:uid="{00000000-0005-0000-0000-00009A5B0000}"/>
    <cellStyle name="Normal 2 3 6 6 3" xfId="21696" xr:uid="{00000000-0005-0000-0000-00009B5B0000}"/>
    <cellStyle name="Normal 2 3 6 7" xfId="8247" xr:uid="{00000000-0005-0000-0000-00009C5B0000}"/>
    <cellStyle name="Normal 2 3 6 7 2" xfId="24543" xr:uid="{00000000-0005-0000-0000-00009D5B0000}"/>
    <cellStyle name="Normal 2 3 6 8" xfId="16397" xr:uid="{00000000-0005-0000-0000-00009E5B0000}"/>
    <cellStyle name="Normal 2 3 7" xfId="189" xr:uid="{00000000-0005-0000-0000-00009F5B0000}"/>
    <cellStyle name="Normal 2 3 7 2" xfId="533" xr:uid="{00000000-0005-0000-0000-0000A05B0000}"/>
    <cellStyle name="Normal 2 3 7 2 2" xfId="1239" xr:uid="{00000000-0005-0000-0000-0000A15B0000}"/>
    <cellStyle name="Normal 2 3 7 2 2 2" xfId="2649" xr:uid="{00000000-0005-0000-0000-0000A25B0000}"/>
    <cellStyle name="Normal 2 3 7 2 2 2 2" xfId="5123" xr:uid="{00000000-0005-0000-0000-0000A35B0000}"/>
    <cellStyle name="Normal 2 3 7 2 2 2 2 2" xfId="13269" xr:uid="{00000000-0005-0000-0000-0000A45B0000}"/>
    <cellStyle name="Normal 2 3 7 2 2 2 2 2 2" xfId="29565" xr:uid="{00000000-0005-0000-0000-0000A55B0000}"/>
    <cellStyle name="Normal 2 3 7 2 2 2 2 3" xfId="21419" xr:uid="{00000000-0005-0000-0000-0000A65B0000}"/>
    <cellStyle name="Normal 2 3 7 2 2 2 3" xfId="7948" xr:uid="{00000000-0005-0000-0000-0000A75B0000}"/>
    <cellStyle name="Normal 2 3 7 2 2 2 3 2" xfId="16094" xr:uid="{00000000-0005-0000-0000-0000A85B0000}"/>
    <cellStyle name="Normal 2 3 7 2 2 2 3 2 2" xfId="32390" xr:uid="{00000000-0005-0000-0000-0000A95B0000}"/>
    <cellStyle name="Normal 2 3 7 2 2 2 3 3" xfId="24244" xr:uid="{00000000-0005-0000-0000-0000AA5B0000}"/>
    <cellStyle name="Normal 2 3 7 2 2 2 4" xfId="10795" xr:uid="{00000000-0005-0000-0000-0000AB5B0000}"/>
    <cellStyle name="Normal 2 3 7 2 2 2 4 2" xfId="27091" xr:uid="{00000000-0005-0000-0000-0000AC5B0000}"/>
    <cellStyle name="Normal 2 3 7 2 2 2 5" xfId="18945" xr:uid="{00000000-0005-0000-0000-0000AD5B0000}"/>
    <cellStyle name="Normal 2 3 7 2 2 3" xfId="3905" xr:uid="{00000000-0005-0000-0000-0000AE5B0000}"/>
    <cellStyle name="Normal 2 3 7 2 2 3 2" xfId="12051" xr:uid="{00000000-0005-0000-0000-0000AF5B0000}"/>
    <cellStyle name="Normal 2 3 7 2 2 3 2 2" xfId="28347" xr:uid="{00000000-0005-0000-0000-0000B05B0000}"/>
    <cellStyle name="Normal 2 3 7 2 2 3 3" xfId="20201" xr:uid="{00000000-0005-0000-0000-0000B15B0000}"/>
    <cellStyle name="Normal 2 3 7 2 2 4" xfId="6538" xr:uid="{00000000-0005-0000-0000-0000B25B0000}"/>
    <cellStyle name="Normal 2 3 7 2 2 4 2" xfId="14684" xr:uid="{00000000-0005-0000-0000-0000B35B0000}"/>
    <cellStyle name="Normal 2 3 7 2 2 4 2 2" xfId="30980" xr:uid="{00000000-0005-0000-0000-0000B45B0000}"/>
    <cellStyle name="Normal 2 3 7 2 2 4 3" xfId="22834" xr:uid="{00000000-0005-0000-0000-0000B55B0000}"/>
    <cellStyle name="Normal 2 3 7 2 2 5" xfId="9385" xr:uid="{00000000-0005-0000-0000-0000B65B0000}"/>
    <cellStyle name="Normal 2 3 7 2 2 5 2" xfId="25681" xr:uid="{00000000-0005-0000-0000-0000B75B0000}"/>
    <cellStyle name="Normal 2 3 7 2 2 6" xfId="17535" xr:uid="{00000000-0005-0000-0000-0000B85B0000}"/>
    <cellStyle name="Normal 2 3 7 2 3" xfId="1944" xr:uid="{00000000-0005-0000-0000-0000B95B0000}"/>
    <cellStyle name="Normal 2 3 7 2 3 2" xfId="4514" xr:uid="{00000000-0005-0000-0000-0000BA5B0000}"/>
    <cellStyle name="Normal 2 3 7 2 3 2 2" xfId="12660" xr:uid="{00000000-0005-0000-0000-0000BB5B0000}"/>
    <cellStyle name="Normal 2 3 7 2 3 2 2 2" xfId="28956" xr:uid="{00000000-0005-0000-0000-0000BC5B0000}"/>
    <cellStyle name="Normal 2 3 7 2 3 2 3" xfId="20810" xr:uid="{00000000-0005-0000-0000-0000BD5B0000}"/>
    <cellStyle name="Normal 2 3 7 2 3 3" xfId="7243" xr:uid="{00000000-0005-0000-0000-0000BE5B0000}"/>
    <cellStyle name="Normal 2 3 7 2 3 3 2" xfId="15389" xr:uid="{00000000-0005-0000-0000-0000BF5B0000}"/>
    <cellStyle name="Normal 2 3 7 2 3 3 2 2" xfId="31685" xr:uid="{00000000-0005-0000-0000-0000C05B0000}"/>
    <cellStyle name="Normal 2 3 7 2 3 3 3" xfId="23539" xr:uid="{00000000-0005-0000-0000-0000C15B0000}"/>
    <cellStyle name="Normal 2 3 7 2 3 4" xfId="10090" xr:uid="{00000000-0005-0000-0000-0000C25B0000}"/>
    <cellStyle name="Normal 2 3 7 2 3 4 2" xfId="26386" xr:uid="{00000000-0005-0000-0000-0000C35B0000}"/>
    <cellStyle name="Normal 2 3 7 2 3 5" xfId="18240" xr:uid="{00000000-0005-0000-0000-0000C45B0000}"/>
    <cellStyle name="Normal 2 3 7 2 4" xfId="3296" xr:uid="{00000000-0005-0000-0000-0000C55B0000}"/>
    <cellStyle name="Normal 2 3 7 2 4 2" xfId="11442" xr:uid="{00000000-0005-0000-0000-0000C65B0000}"/>
    <cellStyle name="Normal 2 3 7 2 4 2 2" xfId="27738" xr:uid="{00000000-0005-0000-0000-0000C75B0000}"/>
    <cellStyle name="Normal 2 3 7 2 4 3" xfId="19592" xr:uid="{00000000-0005-0000-0000-0000C85B0000}"/>
    <cellStyle name="Normal 2 3 7 2 5" xfId="5833" xr:uid="{00000000-0005-0000-0000-0000C95B0000}"/>
    <cellStyle name="Normal 2 3 7 2 5 2" xfId="13979" xr:uid="{00000000-0005-0000-0000-0000CA5B0000}"/>
    <cellStyle name="Normal 2 3 7 2 5 2 2" xfId="30275" xr:uid="{00000000-0005-0000-0000-0000CB5B0000}"/>
    <cellStyle name="Normal 2 3 7 2 5 3" xfId="22129" xr:uid="{00000000-0005-0000-0000-0000CC5B0000}"/>
    <cellStyle name="Normal 2 3 7 2 6" xfId="8680" xr:uid="{00000000-0005-0000-0000-0000CD5B0000}"/>
    <cellStyle name="Normal 2 3 7 2 6 2" xfId="24976" xr:uid="{00000000-0005-0000-0000-0000CE5B0000}"/>
    <cellStyle name="Normal 2 3 7 2 7" xfId="16830" xr:uid="{00000000-0005-0000-0000-0000CF5B0000}"/>
    <cellStyle name="Normal 2 3 7 3" xfId="895" xr:uid="{00000000-0005-0000-0000-0000D05B0000}"/>
    <cellStyle name="Normal 2 3 7 3 2" xfId="2305" xr:uid="{00000000-0005-0000-0000-0000D15B0000}"/>
    <cellStyle name="Normal 2 3 7 3 2 2" xfId="4827" xr:uid="{00000000-0005-0000-0000-0000D25B0000}"/>
    <cellStyle name="Normal 2 3 7 3 2 2 2" xfId="12973" xr:uid="{00000000-0005-0000-0000-0000D35B0000}"/>
    <cellStyle name="Normal 2 3 7 3 2 2 2 2" xfId="29269" xr:uid="{00000000-0005-0000-0000-0000D45B0000}"/>
    <cellStyle name="Normal 2 3 7 3 2 2 3" xfId="21123" xr:uid="{00000000-0005-0000-0000-0000D55B0000}"/>
    <cellStyle name="Normal 2 3 7 3 2 3" xfId="7604" xr:uid="{00000000-0005-0000-0000-0000D65B0000}"/>
    <cellStyle name="Normal 2 3 7 3 2 3 2" xfId="15750" xr:uid="{00000000-0005-0000-0000-0000D75B0000}"/>
    <cellStyle name="Normal 2 3 7 3 2 3 2 2" xfId="32046" xr:uid="{00000000-0005-0000-0000-0000D85B0000}"/>
    <cellStyle name="Normal 2 3 7 3 2 3 3" xfId="23900" xr:uid="{00000000-0005-0000-0000-0000D95B0000}"/>
    <cellStyle name="Normal 2 3 7 3 2 4" xfId="10451" xr:uid="{00000000-0005-0000-0000-0000DA5B0000}"/>
    <cellStyle name="Normal 2 3 7 3 2 4 2" xfId="26747" xr:uid="{00000000-0005-0000-0000-0000DB5B0000}"/>
    <cellStyle name="Normal 2 3 7 3 2 5" xfId="18601" xr:uid="{00000000-0005-0000-0000-0000DC5B0000}"/>
    <cellStyle name="Normal 2 3 7 3 3" xfId="3609" xr:uid="{00000000-0005-0000-0000-0000DD5B0000}"/>
    <cellStyle name="Normal 2 3 7 3 3 2" xfId="11755" xr:uid="{00000000-0005-0000-0000-0000DE5B0000}"/>
    <cellStyle name="Normal 2 3 7 3 3 2 2" xfId="28051" xr:uid="{00000000-0005-0000-0000-0000DF5B0000}"/>
    <cellStyle name="Normal 2 3 7 3 3 3" xfId="19905" xr:uid="{00000000-0005-0000-0000-0000E05B0000}"/>
    <cellStyle name="Normal 2 3 7 3 4" xfId="6194" xr:uid="{00000000-0005-0000-0000-0000E15B0000}"/>
    <cellStyle name="Normal 2 3 7 3 4 2" xfId="14340" xr:uid="{00000000-0005-0000-0000-0000E25B0000}"/>
    <cellStyle name="Normal 2 3 7 3 4 2 2" xfId="30636" xr:uid="{00000000-0005-0000-0000-0000E35B0000}"/>
    <cellStyle name="Normal 2 3 7 3 4 3" xfId="22490" xr:uid="{00000000-0005-0000-0000-0000E45B0000}"/>
    <cellStyle name="Normal 2 3 7 3 5" xfId="9041" xr:uid="{00000000-0005-0000-0000-0000E55B0000}"/>
    <cellStyle name="Normal 2 3 7 3 5 2" xfId="25337" xr:uid="{00000000-0005-0000-0000-0000E65B0000}"/>
    <cellStyle name="Normal 2 3 7 3 6" xfId="17191" xr:uid="{00000000-0005-0000-0000-0000E75B0000}"/>
    <cellStyle name="Normal 2 3 7 4" xfId="1600" xr:uid="{00000000-0005-0000-0000-0000E85B0000}"/>
    <cellStyle name="Normal 2 3 7 4 2" xfId="4218" xr:uid="{00000000-0005-0000-0000-0000E95B0000}"/>
    <cellStyle name="Normal 2 3 7 4 2 2" xfId="12364" xr:uid="{00000000-0005-0000-0000-0000EA5B0000}"/>
    <cellStyle name="Normal 2 3 7 4 2 2 2" xfId="28660" xr:uid="{00000000-0005-0000-0000-0000EB5B0000}"/>
    <cellStyle name="Normal 2 3 7 4 2 3" xfId="20514" xr:uid="{00000000-0005-0000-0000-0000EC5B0000}"/>
    <cellStyle name="Normal 2 3 7 4 3" xfId="6899" xr:uid="{00000000-0005-0000-0000-0000ED5B0000}"/>
    <cellStyle name="Normal 2 3 7 4 3 2" xfId="15045" xr:uid="{00000000-0005-0000-0000-0000EE5B0000}"/>
    <cellStyle name="Normal 2 3 7 4 3 2 2" xfId="31341" xr:uid="{00000000-0005-0000-0000-0000EF5B0000}"/>
    <cellStyle name="Normal 2 3 7 4 3 3" xfId="23195" xr:uid="{00000000-0005-0000-0000-0000F05B0000}"/>
    <cellStyle name="Normal 2 3 7 4 4" xfId="9746" xr:uid="{00000000-0005-0000-0000-0000F15B0000}"/>
    <cellStyle name="Normal 2 3 7 4 4 2" xfId="26042" xr:uid="{00000000-0005-0000-0000-0000F25B0000}"/>
    <cellStyle name="Normal 2 3 7 4 5" xfId="17896" xr:uid="{00000000-0005-0000-0000-0000F35B0000}"/>
    <cellStyle name="Normal 2 3 7 5" xfId="3000" xr:uid="{00000000-0005-0000-0000-0000F45B0000}"/>
    <cellStyle name="Normal 2 3 7 5 2" xfId="11146" xr:uid="{00000000-0005-0000-0000-0000F55B0000}"/>
    <cellStyle name="Normal 2 3 7 5 2 2" xfId="27442" xr:uid="{00000000-0005-0000-0000-0000F65B0000}"/>
    <cellStyle name="Normal 2 3 7 5 3" xfId="19296" xr:uid="{00000000-0005-0000-0000-0000F75B0000}"/>
    <cellStyle name="Normal 2 3 7 6" xfId="5489" xr:uid="{00000000-0005-0000-0000-0000F85B0000}"/>
    <cellStyle name="Normal 2 3 7 6 2" xfId="13635" xr:uid="{00000000-0005-0000-0000-0000F95B0000}"/>
    <cellStyle name="Normal 2 3 7 6 2 2" xfId="29931" xr:uid="{00000000-0005-0000-0000-0000FA5B0000}"/>
    <cellStyle name="Normal 2 3 7 6 3" xfId="21785" xr:uid="{00000000-0005-0000-0000-0000FB5B0000}"/>
    <cellStyle name="Normal 2 3 7 7" xfId="8336" xr:uid="{00000000-0005-0000-0000-0000FC5B0000}"/>
    <cellStyle name="Normal 2 3 7 7 2" xfId="24632" xr:uid="{00000000-0005-0000-0000-0000FD5B0000}"/>
    <cellStyle name="Normal 2 3 7 8" xfId="16486" xr:uid="{00000000-0005-0000-0000-0000FE5B0000}"/>
    <cellStyle name="Normal 2 3 8" xfId="264" xr:uid="{00000000-0005-0000-0000-0000FF5B0000}"/>
    <cellStyle name="Normal 2 3 8 2" xfId="608" xr:uid="{00000000-0005-0000-0000-0000005C0000}"/>
    <cellStyle name="Normal 2 3 8 2 2" xfId="1314" xr:uid="{00000000-0005-0000-0000-0000015C0000}"/>
    <cellStyle name="Normal 2 3 8 2 2 2" xfId="2724" xr:uid="{00000000-0005-0000-0000-0000025C0000}"/>
    <cellStyle name="Normal 2 3 8 2 2 2 2" xfId="5197" xr:uid="{00000000-0005-0000-0000-0000035C0000}"/>
    <cellStyle name="Normal 2 3 8 2 2 2 2 2" xfId="13343" xr:uid="{00000000-0005-0000-0000-0000045C0000}"/>
    <cellStyle name="Normal 2 3 8 2 2 2 2 2 2" xfId="29639" xr:uid="{00000000-0005-0000-0000-0000055C0000}"/>
    <cellStyle name="Normal 2 3 8 2 2 2 2 3" xfId="21493" xr:uid="{00000000-0005-0000-0000-0000065C0000}"/>
    <cellStyle name="Normal 2 3 8 2 2 2 3" xfId="8023" xr:uid="{00000000-0005-0000-0000-0000075C0000}"/>
    <cellStyle name="Normal 2 3 8 2 2 2 3 2" xfId="16169" xr:uid="{00000000-0005-0000-0000-0000085C0000}"/>
    <cellStyle name="Normal 2 3 8 2 2 2 3 2 2" xfId="32465" xr:uid="{00000000-0005-0000-0000-0000095C0000}"/>
    <cellStyle name="Normal 2 3 8 2 2 2 3 3" xfId="24319" xr:uid="{00000000-0005-0000-0000-00000A5C0000}"/>
    <cellStyle name="Normal 2 3 8 2 2 2 4" xfId="10870" xr:uid="{00000000-0005-0000-0000-00000B5C0000}"/>
    <cellStyle name="Normal 2 3 8 2 2 2 4 2" xfId="27166" xr:uid="{00000000-0005-0000-0000-00000C5C0000}"/>
    <cellStyle name="Normal 2 3 8 2 2 2 5" xfId="19020" xr:uid="{00000000-0005-0000-0000-00000D5C0000}"/>
    <cellStyle name="Normal 2 3 8 2 2 3" xfId="3979" xr:uid="{00000000-0005-0000-0000-00000E5C0000}"/>
    <cellStyle name="Normal 2 3 8 2 2 3 2" xfId="12125" xr:uid="{00000000-0005-0000-0000-00000F5C0000}"/>
    <cellStyle name="Normal 2 3 8 2 2 3 2 2" xfId="28421" xr:uid="{00000000-0005-0000-0000-0000105C0000}"/>
    <cellStyle name="Normal 2 3 8 2 2 3 3" xfId="20275" xr:uid="{00000000-0005-0000-0000-0000115C0000}"/>
    <cellStyle name="Normal 2 3 8 2 2 4" xfId="6613" xr:uid="{00000000-0005-0000-0000-0000125C0000}"/>
    <cellStyle name="Normal 2 3 8 2 2 4 2" xfId="14759" xr:uid="{00000000-0005-0000-0000-0000135C0000}"/>
    <cellStyle name="Normal 2 3 8 2 2 4 2 2" xfId="31055" xr:uid="{00000000-0005-0000-0000-0000145C0000}"/>
    <cellStyle name="Normal 2 3 8 2 2 4 3" xfId="22909" xr:uid="{00000000-0005-0000-0000-0000155C0000}"/>
    <cellStyle name="Normal 2 3 8 2 2 5" xfId="9460" xr:uid="{00000000-0005-0000-0000-0000165C0000}"/>
    <cellStyle name="Normal 2 3 8 2 2 5 2" xfId="25756" xr:uid="{00000000-0005-0000-0000-0000175C0000}"/>
    <cellStyle name="Normal 2 3 8 2 2 6" xfId="17610" xr:uid="{00000000-0005-0000-0000-0000185C0000}"/>
    <cellStyle name="Normal 2 3 8 2 3" xfId="2019" xr:uid="{00000000-0005-0000-0000-0000195C0000}"/>
    <cellStyle name="Normal 2 3 8 2 3 2" xfId="4588" xr:uid="{00000000-0005-0000-0000-00001A5C0000}"/>
    <cellStyle name="Normal 2 3 8 2 3 2 2" xfId="12734" xr:uid="{00000000-0005-0000-0000-00001B5C0000}"/>
    <cellStyle name="Normal 2 3 8 2 3 2 2 2" xfId="29030" xr:uid="{00000000-0005-0000-0000-00001C5C0000}"/>
    <cellStyle name="Normal 2 3 8 2 3 2 3" xfId="20884" xr:uid="{00000000-0005-0000-0000-00001D5C0000}"/>
    <cellStyle name="Normal 2 3 8 2 3 3" xfId="7318" xr:uid="{00000000-0005-0000-0000-00001E5C0000}"/>
    <cellStyle name="Normal 2 3 8 2 3 3 2" xfId="15464" xr:uid="{00000000-0005-0000-0000-00001F5C0000}"/>
    <cellStyle name="Normal 2 3 8 2 3 3 2 2" xfId="31760" xr:uid="{00000000-0005-0000-0000-0000205C0000}"/>
    <cellStyle name="Normal 2 3 8 2 3 3 3" xfId="23614" xr:uid="{00000000-0005-0000-0000-0000215C0000}"/>
    <cellStyle name="Normal 2 3 8 2 3 4" xfId="10165" xr:uid="{00000000-0005-0000-0000-0000225C0000}"/>
    <cellStyle name="Normal 2 3 8 2 3 4 2" xfId="26461" xr:uid="{00000000-0005-0000-0000-0000235C0000}"/>
    <cellStyle name="Normal 2 3 8 2 3 5" xfId="18315" xr:uid="{00000000-0005-0000-0000-0000245C0000}"/>
    <cellStyle name="Normal 2 3 8 2 4" xfId="3370" xr:uid="{00000000-0005-0000-0000-0000255C0000}"/>
    <cellStyle name="Normal 2 3 8 2 4 2" xfId="11516" xr:uid="{00000000-0005-0000-0000-0000265C0000}"/>
    <cellStyle name="Normal 2 3 8 2 4 2 2" xfId="27812" xr:uid="{00000000-0005-0000-0000-0000275C0000}"/>
    <cellStyle name="Normal 2 3 8 2 4 3" xfId="19666" xr:uid="{00000000-0005-0000-0000-0000285C0000}"/>
    <cellStyle name="Normal 2 3 8 2 5" xfId="5908" xr:uid="{00000000-0005-0000-0000-0000295C0000}"/>
    <cellStyle name="Normal 2 3 8 2 5 2" xfId="14054" xr:uid="{00000000-0005-0000-0000-00002A5C0000}"/>
    <cellStyle name="Normal 2 3 8 2 5 2 2" xfId="30350" xr:uid="{00000000-0005-0000-0000-00002B5C0000}"/>
    <cellStyle name="Normal 2 3 8 2 5 3" xfId="22204" xr:uid="{00000000-0005-0000-0000-00002C5C0000}"/>
    <cellStyle name="Normal 2 3 8 2 6" xfId="8755" xr:uid="{00000000-0005-0000-0000-00002D5C0000}"/>
    <cellStyle name="Normal 2 3 8 2 6 2" xfId="25051" xr:uid="{00000000-0005-0000-0000-00002E5C0000}"/>
    <cellStyle name="Normal 2 3 8 2 7" xfId="16905" xr:uid="{00000000-0005-0000-0000-00002F5C0000}"/>
    <cellStyle name="Normal 2 3 8 3" xfId="970" xr:uid="{00000000-0005-0000-0000-0000305C0000}"/>
    <cellStyle name="Normal 2 3 8 3 2" xfId="2380" xr:uid="{00000000-0005-0000-0000-0000315C0000}"/>
    <cellStyle name="Normal 2 3 8 3 2 2" xfId="4901" xr:uid="{00000000-0005-0000-0000-0000325C0000}"/>
    <cellStyle name="Normal 2 3 8 3 2 2 2" xfId="13047" xr:uid="{00000000-0005-0000-0000-0000335C0000}"/>
    <cellStyle name="Normal 2 3 8 3 2 2 2 2" xfId="29343" xr:uid="{00000000-0005-0000-0000-0000345C0000}"/>
    <cellStyle name="Normal 2 3 8 3 2 2 3" xfId="21197" xr:uid="{00000000-0005-0000-0000-0000355C0000}"/>
    <cellStyle name="Normal 2 3 8 3 2 3" xfId="7679" xr:uid="{00000000-0005-0000-0000-0000365C0000}"/>
    <cellStyle name="Normal 2 3 8 3 2 3 2" xfId="15825" xr:uid="{00000000-0005-0000-0000-0000375C0000}"/>
    <cellStyle name="Normal 2 3 8 3 2 3 2 2" xfId="32121" xr:uid="{00000000-0005-0000-0000-0000385C0000}"/>
    <cellStyle name="Normal 2 3 8 3 2 3 3" xfId="23975" xr:uid="{00000000-0005-0000-0000-0000395C0000}"/>
    <cellStyle name="Normal 2 3 8 3 2 4" xfId="10526" xr:uid="{00000000-0005-0000-0000-00003A5C0000}"/>
    <cellStyle name="Normal 2 3 8 3 2 4 2" xfId="26822" xr:uid="{00000000-0005-0000-0000-00003B5C0000}"/>
    <cellStyle name="Normal 2 3 8 3 2 5" xfId="18676" xr:uid="{00000000-0005-0000-0000-00003C5C0000}"/>
    <cellStyle name="Normal 2 3 8 3 3" xfId="3683" xr:uid="{00000000-0005-0000-0000-00003D5C0000}"/>
    <cellStyle name="Normal 2 3 8 3 3 2" xfId="11829" xr:uid="{00000000-0005-0000-0000-00003E5C0000}"/>
    <cellStyle name="Normal 2 3 8 3 3 2 2" xfId="28125" xr:uid="{00000000-0005-0000-0000-00003F5C0000}"/>
    <cellStyle name="Normal 2 3 8 3 3 3" xfId="19979" xr:uid="{00000000-0005-0000-0000-0000405C0000}"/>
    <cellStyle name="Normal 2 3 8 3 4" xfId="6269" xr:uid="{00000000-0005-0000-0000-0000415C0000}"/>
    <cellStyle name="Normal 2 3 8 3 4 2" xfId="14415" xr:uid="{00000000-0005-0000-0000-0000425C0000}"/>
    <cellStyle name="Normal 2 3 8 3 4 2 2" xfId="30711" xr:uid="{00000000-0005-0000-0000-0000435C0000}"/>
    <cellStyle name="Normal 2 3 8 3 4 3" xfId="22565" xr:uid="{00000000-0005-0000-0000-0000445C0000}"/>
    <cellStyle name="Normal 2 3 8 3 5" xfId="9116" xr:uid="{00000000-0005-0000-0000-0000455C0000}"/>
    <cellStyle name="Normal 2 3 8 3 5 2" xfId="25412" xr:uid="{00000000-0005-0000-0000-0000465C0000}"/>
    <cellStyle name="Normal 2 3 8 3 6" xfId="17266" xr:uid="{00000000-0005-0000-0000-0000475C0000}"/>
    <cellStyle name="Normal 2 3 8 4" xfId="1675" xr:uid="{00000000-0005-0000-0000-0000485C0000}"/>
    <cellStyle name="Normal 2 3 8 4 2" xfId="4292" xr:uid="{00000000-0005-0000-0000-0000495C0000}"/>
    <cellStyle name="Normal 2 3 8 4 2 2" xfId="12438" xr:uid="{00000000-0005-0000-0000-00004A5C0000}"/>
    <cellStyle name="Normal 2 3 8 4 2 2 2" xfId="28734" xr:uid="{00000000-0005-0000-0000-00004B5C0000}"/>
    <cellStyle name="Normal 2 3 8 4 2 3" xfId="20588" xr:uid="{00000000-0005-0000-0000-00004C5C0000}"/>
    <cellStyle name="Normal 2 3 8 4 3" xfId="6974" xr:uid="{00000000-0005-0000-0000-00004D5C0000}"/>
    <cellStyle name="Normal 2 3 8 4 3 2" xfId="15120" xr:uid="{00000000-0005-0000-0000-00004E5C0000}"/>
    <cellStyle name="Normal 2 3 8 4 3 2 2" xfId="31416" xr:uid="{00000000-0005-0000-0000-00004F5C0000}"/>
    <cellStyle name="Normal 2 3 8 4 3 3" xfId="23270" xr:uid="{00000000-0005-0000-0000-0000505C0000}"/>
    <cellStyle name="Normal 2 3 8 4 4" xfId="9821" xr:uid="{00000000-0005-0000-0000-0000515C0000}"/>
    <cellStyle name="Normal 2 3 8 4 4 2" xfId="26117" xr:uid="{00000000-0005-0000-0000-0000525C0000}"/>
    <cellStyle name="Normal 2 3 8 4 5" xfId="17971" xr:uid="{00000000-0005-0000-0000-0000535C0000}"/>
    <cellStyle name="Normal 2 3 8 5" xfId="3074" xr:uid="{00000000-0005-0000-0000-0000545C0000}"/>
    <cellStyle name="Normal 2 3 8 5 2" xfId="11220" xr:uid="{00000000-0005-0000-0000-0000555C0000}"/>
    <cellStyle name="Normal 2 3 8 5 2 2" xfId="27516" xr:uid="{00000000-0005-0000-0000-0000565C0000}"/>
    <cellStyle name="Normal 2 3 8 5 3" xfId="19370" xr:uid="{00000000-0005-0000-0000-0000575C0000}"/>
    <cellStyle name="Normal 2 3 8 6" xfId="5564" xr:uid="{00000000-0005-0000-0000-0000585C0000}"/>
    <cellStyle name="Normal 2 3 8 6 2" xfId="13710" xr:uid="{00000000-0005-0000-0000-0000595C0000}"/>
    <cellStyle name="Normal 2 3 8 6 2 2" xfId="30006" xr:uid="{00000000-0005-0000-0000-00005A5C0000}"/>
    <cellStyle name="Normal 2 3 8 6 3" xfId="21860" xr:uid="{00000000-0005-0000-0000-00005B5C0000}"/>
    <cellStyle name="Normal 2 3 8 7" xfId="8411" xr:uid="{00000000-0005-0000-0000-00005C5C0000}"/>
    <cellStyle name="Normal 2 3 8 7 2" xfId="24707" xr:uid="{00000000-0005-0000-0000-00005D5C0000}"/>
    <cellStyle name="Normal 2 3 8 8" xfId="16561" xr:uid="{00000000-0005-0000-0000-00005E5C0000}"/>
    <cellStyle name="Normal 2 3 9" xfId="354" xr:uid="{00000000-0005-0000-0000-00005F5C0000}"/>
    <cellStyle name="Normal 2 3 9 2" xfId="1060" xr:uid="{00000000-0005-0000-0000-0000605C0000}"/>
    <cellStyle name="Normal 2 3 9 2 2" xfId="2470" xr:uid="{00000000-0005-0000-0000-0000615C0000}"/>
    <cellStyle name="Normal 2 3 9 2 2 2" xfId="4975" xr:uid="{00000000-0005-0000-0000-0000625C0000}"/>
    <cellStyle name="Normal 2 3 9 2 2 2 2" xfId="13121" xr:uid="{00000000-0005-0000-0000-0000635C0000}"/>
    <cellStyle name="Normal 2 3 9 2 2 2 2 2" xfId="29417" xr:uid="{00000000-0005-0000-0000-0000645C0000}"/>
    <cellStyle name="Normal 2 3 9 2 2 2 3" xfId="21271" xr:uid="{00000000-0005-0000-0000-0000655C0000}"/>
    <cellStyle name="Normal 2 3 9 2 2 3" xfId="7769" xr:uid="{00000000-0005-0000-0000-0000665C0000}"/>
    <cellStyle name="Normal 2 3 9 2 2 3 2" xfId="15915" xr:uid="{00000000-0005-0000-0000-0000675C0000}"/>
    <cellStyle name="Normal 2 3 9 2 2 3 2 2" xfId="32211" xr:uid="{00000000-0005-0000-0000-0000685C0000}"/>
    <cellStyle name="Normal 2 3 9 2 2 3 3" xfId="24065" xr:uid="{00000000-0005-0000-0000-0000695C0000}"/>
    <cellStyle name="Normal 2 3 9 2 2 4" xfId="10616" xr:uid="{00000000-0005-0000-0000-00006A5C0000}"/>
    <cellStyle name="Normal 2 3 9 2 2 4 2" xfId="26912" xr:uid="{00000000-0005-0000-0000-00006B5C0000}"/>
    <cellStyle name="Normal 2 3 9 2 2 5" xfId="18766" xr:uid="{00000000-0005-0000-0000-00006C5C0000}"/>
    <cellStyle name="Normal 2 3 9 2 3" xfId="3757" xr:uid="{00000000-0005-0000-0000-00006D5C0000}"/>
    <cellStyle name="Normal 2 3 9 2 3 2" xfId="11903" xr:uid="{00000000-0005-0000-0000-00006E5C0000}"/>
    <cellStyle name="Normal 2 3 9 2 3 2 2" xfId="28199" xr:uid="{00000000-0005-0000-0000-00006F5C0000}"/>
    <cellStyle name="Normal 2 3 9 2 3 3" xfId="20053" xr:uid="{00000000-0005-0000-0000-0000705C0000}"/>
    <cellStyle name="Normal 2 3 9 2 4" xfId="6359" xr:uid="{00000000-0005-0000-0000-0000715C0000}"/>
    <cellStyle name="Normal 2 3 9 2 4 2" xfId="14505" xr:uid="{00000000-0005-0000-0000-0000725C0000}"/>
    <cellStyle name="Normal 2 3 9 2 4 2 2" xfId="30801" xr:uid="{00000000-0005-0000-0000-0000735C0000}"/>
    <cellStyle name="Normal 2 3 9 2 4 3" xfId="22655" xr:uid="{00000000-0005-0000-0000-0000745C0000}"/>
    <cellStyle name="Normal 2 3 9 2 5" xfId="9206" xr:uid="{00000000-0005-0000-0000-0000755C0000}"/>
    <cellStyle name="Normal 2 3 9 2 5 2" xfId="25502" xr:uid="{00000000-0005-0000-0000-0000765C0000}"/>
    <cellStyle name="Normal 2 3 9 2 6" xfId="17356" xr:uid="{00000000-0005-0000-0000-0000775C0000}"/>
    <cellStyle name="Normal 2 3 9 3" xfId="1765" xr:uid="{00000000-0005-0000-0000-0000785C0000}"/>
    <cellStyle name="Normal 2 3 9 3 2" xfId="4366" xr:uid="{00000000-0005-0000-0000-0000795C0000}"/>
    <cellStyle name="Normal 2 3 9 3 2 2" xfId="12512" xr:uid="{00000000-0005-0000-0000-00007A5C0000}"/>
    <cellStyle name="Normal 2 3 9 3 2 2 2" xfId="28808" xr:uid="{00000000-0005-0000-0000-00007B5C0000}"/>
    <cellStyle name="Normal 2 3 9 3 2 3" xfId="20662" xr:uid="{00000000-0005-0000-0000-00007C5C0000}"/>
    <cellStyle name="Normal 2 3 9 3 3" xfId="7064" xr:uid="{00000000-0005-0000-0000-00007D5C0000}"/>
    <cellStyle name="Normal 2 3 9 3 3 2" xfId="15210" xr:uid="{00000000-0005-0000-0000-00007E5C0000}"/>
    <cellStyle name="Normal 2 3 9 3 3 2 2" xfId="31506" xr:uid="{00000000-0005-0000-0000-00007F5C0000}"/>
    <cellStyle name="Normal 2 3 9 3 3 3" xfId="23360" xr:uid="{00000000-0005-0000-0000-0000805C0000}"/>
    <cellStyle name="Normal 2 3 9 3 4" xfId="9911" xr:uid="{00000000-0005-0000-0000-0000815C0000}"/>
    <cellStyle name="Normal 2 3 9 3 4 2" xfId="26207" xr:uid="{00000000-0005-0000-0000-0000825C0000}"/>
    <cellStyle name="Normal 2 3 9 3 5" xfId="18061" xr:uid="{00000000-0005-0000-0000-0000835C0000}"/>
    <cellStyle name="Normal 2 3 9 4" xfId="3148" xr:uid="{00000000-0005-0000-0000-0000845C0000}"/>
    <cellStyle name="Normal 2 3 9 4 2" xfId="11294" xr:uid="{00000000-0005-0000-0000-0000855C0000}"/>
    <cellStyle name="Normal 2 3 9 4 2 2" xfId="27590" xr:uid="{00000000-0005-0000-0000-0000865C0000}"/>
    <cellStyle name="Normal 2 3 9 4 3" xfId="19444" xr:uid="{00000000-0005-0000-0000-0000875C0000}"/>
    <cellStyle name="Normal 2 3 9 5" xfId="5654" xr:uid="{00000000-0005-0000-0000-0000885C0000}"/>
    <cellStyle name="Normal 2 3 9 5 2" xfId="13800" xr:uid="{00000000-0005-0000-0000-0000895C0000}"/>
    <cellStyle name="Normal 2 3 9 5 2 2" xfId="30096" xr:uid="{00000000-0005-0000-0000-00008A5C0000}"/>
    <cellStyle name="Normal 2 3 9 5 3" xfId="21950" xr:uid="{00000000-0005-0000-0000-00008B5C0000}"/>
    <cellStyle name="Normal 2 3 9 6" xfId="8501" xr:uid="{00000000-0005-0000-0000-00008C5C0000}"/>
    <cellStyle name="Normal 2 3 9 6 2" xfId="24797" xr:uid="{00000000-0005-0000-0000-00008D5C0000}"/>
    <cellStyle name="Normal 2 3 9 7" xfId="16651" xr:uid="{00000000-0005-0000-0000-00008E5C0000}"/>
    <cellStyle name="Normal 2 4" xfId="9" xr:uid="{00000000-0005-0000-0000-00008F5C0000}"/>
    <cellStyle name="Normal 2 4 10" xfId="1422" xr:uid="{00000000-0005-0000-0000-0000905C0000}"/>
    <cellStyle name="Normal 2 4 10 2" xfId="4071" xr:uid="{00000000-0005-0000-0000-0000915C0000}"/>
    <cellStyle name="Normal 2 4 10 2 2" xfId="12217" xr:uid="{00000000-0005-0000-0000-0000925C0000}"/>
    <cellStyle name="Normal 2 4 10 2 2 2" xfId="28513" xr:uid="{00000000-0005-0000-0000-0000935C0000}"/>
    <cellStyle name="Normal 2 4 10 2 3" xfId="20367" xr:uid="{00000000-0005-0000-0000-0000945C0000}"/>
    <cellStyle name="Normal 2 4 10 3" xfId="6721" xr:uid="{00000000-0005-0000-0000-0000955C0000}"/>
    <cellStyle name="Normal 2 4 10 3 2" xfId="14867" xr:uid="{00000000-0005-0000-0000-0000965C0000}"/>
    <cellStyle name="Normal 2 4 10 3 2 2" xfId="31163" xr:uid="{00000000-0005-0000-0000-0000975C0000}"/>
    <cellStyle name="Normal 2 4 10 3 3" xfId="23017" xr:uid="{00000000-0005-0000-0000-0000985C0000}"/>
    <cellStyle name="Normal 2 4 10 4" xfId="9568" xr:uid="{00000000-0005-0000-0000-0000995C0000}"/>
    <cellStyle name="Normal 2 4 10 4 2" xfId="25864" xr:uid="{00000000-0005-0000-0000-00009A5C0000}"/>
    <cellStyle name="Normal 2 4 10 5" xfId="17718" xr:uid="{00000000-0005-0000-0000-00009B5C0000}"/>
    <cellStyle name="Normal 2 4 11" xfId="2853" xr:uid="{00000000-0005-0000-0000-00009C5C0000}"/>
    <cellStyle name="Normal 2 4 11 2" xfId="10999" xr:uid="{00000000-0005-0000-0000-00009D5C0000}"/>
    <cellStyle name="Normal 2 4 11 2 2" xfId="27295" xr:uid="{00000000-0005-0000-0000-00009E5C0000}"/>
    <cellStyle name="Normal 2 4 11 3" xfId="19149" xr:uid="{00000000-0005-0000-0000-00009F5C0000}"/>
    <cellStyle name="Normal 2 4 12" xfId="5311" xr:uid="{00000000-0005-0000-0000-0000A05C0000}"/>
    <cellStyle name="Normal 2 4 12 2" xfId="13457" xr:uid="{00000000-0005-0000-0000-0000A15C0000}"/>
    <cellStyle name="Normal 2 4 12 2 2" xfId="29753" xr:uid="{00000000-0005-0000-0000-0000A25C0000}"/>
    <cellStyle name="Normal 2 4 12 3" xfId="21607" xr:uid="{00000000-0005-0000-0000-0000A35C0000}"/>
    <cellStyle name="Normal 2 4 13" xfId="8158" xr:uid="{00000000-0005-0000-0000-0000A45C0000}"/>
    <cellStyle name="Normal 2 4 13 2" xfId="24454" xr:uid="{00000000-0005-0000-0000-0000A55C0000}"/>
    <cellStyle name="Normal 2 4 14" xfId="16308" xr:uid="{00000000-0005-0000-0000-0000A65C0000}"/>
    <cellStyle name="Normal 2 4 2" xfId="22" xr:uid="{00000000-0005-0000-0000-0000A75C0000}"/>
    <cellStyle name="Normal 2 4 2 10" xfId="2862" xr:uid="{00000000-0005-0000-0000-0000A85C0000}"/>
    <cellStyle name="Normal 2 4 2 10 2" xfId="11008" xr:uid="{00000000-0005-0000-0000-0000A95C0000}"/>
    <cellStyle name="Normal 2 4 2 10 2 2" xfId="27304" xr:uid="{00000000-0005-0000-0000-0000AA5C0000}"/>
    <cellStyle name="Normal 2 4 2 10 3" xfId="19158" xr:uid="{00000000-0005-0000-0000-0000AB5C0000}"/>
    <cellStyle name="Normal 2 4 2 11" xfId="5322" xr:uid="{00000000-0005-0000-0000-0000AC5C0000}"/>
    <cellStyle name="Normal 2 4 2 11 2" xfId="13468" xr:uid="{00000000-0005-0000-0000-0000AD5C0000}"/>
    <cellStyle name="Normal 2 4 2 11 2 2" xfId="29764" xr:uid="{00000000-0005-0000-0000-0000AE5C0000}"/>
    <cellStyle name="Normal 2 4 2 11 3" xfId="21618" xr:uid="{00000000-0005-0000-0000-0000AF5C0000}"/>
    <cellStyle name="Normal 2 4 2 12" xfId="8169" xr:uid="{00000000-0005-0000-0000-0000B05C0000}"/>
    <cellStyle name="Normal 2 4 2 12 2" xfId="24465" xr:uid="{00000000-0005-0000-0000-0000B15C0000}"/>
    <cellStyle name="Normal 2 4 2 13" xfId="16319" xr:uid="{00000000-0005-0000-0000-0000B25C0000}"/>
    <cellStyle name="Normal 2 4 2 2" xfId="44" xr:uid="{00000000-0005-0000-0000-0000B35C0000}"/>
    <cellStyle name="Normal 2 4 2 2 10" xfId="5344" xr:uid="{00000000-0005-0000-0000-0000B45C0000}"/>
    <cellStyle name="Normal 2 4 2 2 10 2" xfId="13490" xr:uid="{00000000-0005-0000-0000-0000B55C0000}"/>
    <cellStyle name="Normal 2 4 2 2 10 2 2" xfId="29786" xr:uid="{00000000-0005-0000-0000-0000B65C0000}"/>
    <cellStyle name="Normal 2 4 2 2 10 3" xfId="21640" xr:uid="{00000000-0005-0000-0000-0000B75C0000}"/>
    <cellStyle name="Normal 2 4 2 2 11" xfId="8191" xr:uid="{00000000-0005-0000-0000-0000B85C0000}"/>
    <cellStyle name="Normal 2 4 2 2 11 2" xfId="24487" xr:uid="{00000000-0005-0000-0000-0000B95C0000}"/>
    <cellStyle name="Normal 2 4 2 2 12" xfId="16341" xr:uid="{00000000-0005-0000-0000-0000BA5C0000}"/>
    <cellStyle name="Normal 2 4 2 2 2" xfId="88" xr:uid="{00000000-0005-0000-0000-0000BB5C0000}"/>
    <cellStyle name="Normal 2 4 2 2 2 10" xfId="8235" xr:uid="{00000000-0005-0000-0000-0000BC5C0000}"/>
    <cellStyle name="Normal 2 4 2 2 2 10 2" xfId="24531" xr:uid="{00000000-0005-0000-0000-0000BD5C0000}"/>
    <cellStyle name="Normal 2 4 2 2 2 11" xfId="16385" xr:uid="{00000000-0005-0000-0000-0000BE5C0000}"/>
    <cellStyle name="Normal 2 4 2 2 2 2" xfId="178" xr:uid="{00000000-0005-0000-0000-0000BF5C0000}"/>
    <cellStyle name="Normal 2 4 2 2 2 2 2" xfId="522" xr:uid="{00000000-0005-0000-0000-0000C05C0000}"/>
    <cellStyle name="Normal 2 4 2 2 2 2 2 2" xfId="1228" xr:uid="{00000000-0005-0000-0000-0000C15C0000}"/>
    <cellStyle name="Normal 2 4 2 2 2 2 2 2 2" xfId="2638" xr:uid="{00000000-0005-0000-0000-0000C25C0000}"/>
    <cellStyle name="Normal 2 4 2 2 2 2 2 2 2 2" xfId="5113" xr:uid="{00000000-0005-0000-0000-0000C35C0000}"/>
    <cellStyle name="Normal 2 4 2 2 2 2 2 2 2 2 2" xfId="13259" xr:uid="{00000000-0005-0000-0000-0000C45C0000}"/>
    <cellStyle name="Normal 2 4 2 2 2 2 2 2 2 2 2 2" xfId="29555" xr:uid="{00000000-0005-0000-0000-0000C55C0000}"/>
    <cellStyle name="Normal 2 4 2 2 2 2 2 2 2 2 3" xfId="21409" xr:uid="{00000000-0005-0000-0000-0000C65C0000}"/>
    <cellStyle name="Normal 2 4 2 2 2 2 2 2 2 3" xfId="7937" xr:uid="{00000000-0005-0000-0000-0000C75C0000}"/>
    <cellStyle name="Normal 2 4 2 2 2 2 2 2 2 3 2" xfId="16083" xr:uid="{00000000-0005-0000-0000-0000C85C0000}"/>
    <cellStyle name="Normal 2 4 2 2 2 2 2 2 2 3 2 2" xfId="32379" xr:uid="{00000000-0005-0000-0000-0000C95C0000}"/>
    <cellStyle name="Normal 2 4 2 2 2 2 2 2 2 3 3" xfId="24233" xr:uid="{00000000-0005-0000-0000-0000CA5C0000}"/>
    <cellStyle name="Normal 2 4 2 2 2 2 2 2 2 4" xfId="10784" xr:uid="{00000000-0005-0000-0000-0000CB5C0000}"/>
    <cellStyle name="Normal 2 4 2 2 2 2 2 2 2 4 2" xfId="27080" xr:uid="{00000000-0005-0000-0000-0000CC5C0000}"/>
    <cellStyle name="Normal 2 4 2 2 2 2 2 2 2 5" xfId="18934" xr:uid="{00000000-0005-0000-0000-0000CD5C0000}"/>
    <cellStyle name="Normal 2 4 2 2 2 2 2 2 3" xfId="3895" xr:uid="{00000000-0005-0000-0000-0000CE5C0000}"/>
    <cellStyle name="Normal 2 4 2 2 2 2 2 2 3 2" xfId="12041" xr:uid="{00000000-0005-0000-0000-0000CF5C0000}"/>
    <cellStyle name="Normal 2 4 2 2 2 2 2 2 3 2 2" xfId="28337" xr:uid="{00000000-0005-0000-0000-0000D05C0000}"/>
    <cellStyle name="Normal 2 4 2 2 2 2 2 2 3 3" xfId="20191" xr:uid="{00000000-0005-0000-0000-0000D15C0000}"/>
    <cellStyle name="Normal 2 4 2 2 2 2 2 2 4" xfId="6527" xr:uid="{00000000-0005-0000-0000-0000D25C0000}"/>
    <cellStyle name="Normal 2 4 2 2 2 2 2 2 4 2" xfId="14673" xr:uid="{00000000-0005-0000-0000-0000D35C0000}"/>
    <cellStyle name="Normal 2 4 2 2 2 2 2 2 4 2 2" xfId="30969" xr:uid="{00000000-0005-0000-0000-0000D45C0000}"/>
    <cellStyle name="Normal 2 4 2 2 2 2 2 2 4 3" xfId="22823" xr:uid="{00000000-0005-0000-0000-0000D55C0000}"/>
    <cellStyle name="Normal 2 4 2 2 2 2 2 2 5" xfId="9374" xr:uid="{00000000-0005-0000-0000-0000D65C0000}"/>
    <cellStyle name="Normal 2 4 2 2 2 2 2 2 5 2" xfId="25670" xr:uid="{00000000-0005-0000-0000-0000D75C0000}"/>
    <cellStyle name="Normal 2 4 2 2 2 2 2 2 6" xfId="17524" xr:uid="{00000000-0005-0000-0000-0000D85C0000}"/>
    <cellStyle name="Normal 2 4 2 2 2 2 2 3" xfId="1933" xr:uid="{00000000-0005-0000-0000-0000D95C0000}"/>
    <cellStyle name="Normal 2 4 2 2 2 2 2 3 2" xfId="4504" xr:uid="{00000000-0005-0000-0000-0000DA5C0000}"/>
    <cellStyle name="Normal 2 4 2 2 2 2 2 3 2 2" xfId="12650" xr:uid="{00000000-0005-0000-0000-0000DB5C0000}"/>
    <cellStyle name="Normal 2 4 2 2 2 2 2 3 2 2 2" xfId="28946" xr:uid="{00000000-0005-0000-0000-0000DC5C0000}"/>
    <cellStyle name="Normal 2 4 2 2 2 2 2 3 2 3" xfId="20800" xr:uid="{00000000-0005-0000-0000-0000DD5C0000}"/>
    <cellStyle name="Normal 2 4 2 2 2 2 2 3 3" xfId="7232" xr:uid="{00000000-0005-0000-0000-0000DE5C0000}"/>
    <cellStyle name="Normal 2 4 2 2 2 2 2 3 3 2" xfId="15378" xr:uid="{00000000-0005-0000-0000-0000DF5C0000}"/>
    <cellStyle name="Normal 2 4 2 2 2 2 2 3 3 2 2" xfId="31674" xr:uid="{00000000-0005-0000-0000-0000E05C0000}"/>
    <cellStyle name="Normal 2 4 2 2 2 2 2 3 3 3" xfId="23528" xr:uid="{00000000-0005-0000-0000-0000E15C0000}"/>
    <cellStyle name="Normal 2 4 2 2 2 2 2 3 4" xfId="10079" xr:uid="{00000000-0005-0000-0000-0000E25C0000}"/>
    <cellStyle name="Normal 2 4 2 2 2 2 2 3 4 2" xfId="26375" xr:uid="{00000000-0005-0000-0000-0000E35C0000}"/>
    <cellStyle name="Normal 2 4 2 2 2 2 2 3 5" xfId="18229" xr:uid="{00000000-0005-0000-0000-0000E45C0000}"/>
    <cellStyle name="Normal 2 4 2 2 2 2 2 4" xfId="3286" xr:uid="{00000000-0005-0000-0000-0000E55C0000}"/>
    <cellStyle name="Normal 2 4 2 2 2 2 2 4 2" xfId="11432" xr:uid="{00000000-0005-0000-0000-0000E65C0000}"/>
    <cellStyle name="Normal 2 4 2 2 2 2 2 4 2 2" xfId="27728" xr:uid="{00000000-0005-0000-0000-0000E75C0000}"/>
    <cellStyle name="Normal 2 4 2 2 2 2 2 4 3" xfId="19582" xr:uid="{00000000-0005-0000-0000-0000E85C0000}"/>
    <cellStyle name="Normal 2 4 2 2 2 2 2 5" xfId="5822" xr:uid="{00000000-0005-0000-0000-0000E95C0000}"/>
    <cellStyle name="Normal 2 4 2 2 2 2 2 5 2" xfId="13968" xr:uid="{00000000-0005-0000-0000-0000EA5C0000}"/>
    <cellStyle name="Normal 2 4 2 2 2 2 2 5 2 2" xfId="30264" xr:uid="{00000000-0005-0000-0000-0000EB5C0000}"/>
    <cellStyle name="Normal 2 4 2 2 2 2 2 5 3" xfId="22118" xr:uid="{00000000-0005-0000-0000-0000EC5C0000}"/>
    <cellStyle name="Normal 2 4 2 2 2 2 2 6" xfId="8669" xr:uid="{00000000-0005-0000-0000-0000ED5C0000}"/>
    <cellStyle name="Normal 2 4 2 2 2 2 2 6 2" xfId="24965" xr:uid="{00000000-0005-0000-0000-0000EE5C0000}"/>
    <cellStyle name="Normal 2 4 2 2 2 2 2 7" xfId="16819" xr:uid="{00000000-0005-0000-0000-0000EF5C0000}"/>
    <cellStyle name="Normal 2 4 2 2 2 2 3" xfId="884" xr:uid="{00000000-0005-0000-0000-0000F05C0000}"/>
    <cellStyle name="Normal 2 4 2 2 2 2 3 2" xfId="2294" xr:uid="{00000000-0005-0000-0000-0000F15C0000}"/>
    <cellStyle name="Normal 2 4 2 2 2 2 3 2 2" xfId="4817" xr:uid="{00000000-0005-0000-0000-0000F25C0000}"/>
    <cellStyle name="Normal 2 4 2 2 2 2 3 2 2 2" xfId="12963" xr:uid="{00000000-0005-0000-0000-0000F35C0000}"/>
    <cellStyle name="Normal 2 4 2 2 2 2 3 2 2 2 2" xfId="29259" xr:uid="{00000000-0005-0000-0000-0000F45C0000}"/>
    <cellStyle name="Normal 2 4 2 2 2 2 3 2 2 3" xfId="21113" xr:uid="{00000000-0005-0000-0000-0000F55C0000}"/>
    <cellStyle name="Normal 2 4 2 2 2 2 3 2 3" xfId="7593" xr:uid="{00000000-0005-0000-0000-0000F65C0000}"/>
    <cellStyle name="Normal 2 4 2 2 2 2 3 2 3 2" xfId="15739" xr:uid="{00000000-0005-0000-0000-0000F75C0000}"/>
    <cellStyle name="Normal 2 4 2 2 2 2 3 2 3 2 2" xfId="32035" xr:uid="{00000000-0005-0000-0000-0000F85C0000}"/>
    <cellStyle name="Normal 2 4 2 2 2 2 3 2 3 3" xfId="23889" xr:uid="{00000000-0005-0000-0000-0000F95C0000}"/>
    <cellStyle name="Normal 2 4 2 2 2 2 3 2 4" xfId="10440" xr:uid="{00000000-0005-0000-0000-0000FA5C0000}"/>
    <cellStyle name="Normal 2 4 2 2 2 2 3 2 4 2" xfId="26736" xr:uid="{00000000-0005-0000-0000-0000FB5C0000}"/>
    <cellStyle name="Normal 2 4 2 2 2 2 3 2 5" xfId="18590" xr:uid="{00000000-0005-0000-0000-0000FC5C0000}"/>
    <cellStyle name="Normal 2 4 2 2 2 2 3 3" xfId="3599" xr:uid="{00000000-0005-0000-0000-0000FD5C0000}"/>
    <cellStyle name="Normal 2 4 2 2 2 2 3 3 2" xfId="11745" xr:uid="{00000000-0005-0000-0000-0000FE5C0000}"/>
    <cellStyle name="Normal 2 4 2 2 2 2 3 3 2 2" xfId="28041" xr:uid="{00000000-0005-0000-0000-0000FF5C0000}"/>
    <cellStyle name="Normal 2 4 2 2 2 2 3 3 3" xfId="19895" xr:uid="{00000000-0005-0000-0000-0000005D0000}"/>
    <cellStyle name="Normal 2 4 2 2 2 2 3 4" xfId="6183" xr:uid="{00000000-0005-0000-0000-0000015D0000}"/>
    <cellStyle name="Normal 2 4 2 2 2 2 3 4 2" xfId="14329" xr:uid="{00000000-0005-0000-0000-0000025D0000}"/>
    <cellStyle name="Normal 2 4 2 2 2 2 3 4 2 2" xfId="30625" xr:uid="{00000000-0005-0000-0000-0000035D0000}"/>
    <cellStyle name="Normal 2 4 2 2 2 2 3 4 3" xfId="22479" xr:uid="{00000000-0005-0000-0000-0000045D0000}"/>
    <cellStyle name="Normal 2 4 2 2 2 2 3 5" xfId="9030" xr:uid="{00000000-0005-0000-0000-0000055D0000}"/>
    <cellStyle name="Normal 2 4 2 2 2 2 3 5 2" xfId="25326" xr:uid="{00000000-0005-0000-0000-0000065D0000}"/>
    <cellStyle name="Normal 2 4 2 2 2 2 3 6" xfId="17180" xr:uid="{00000000-0005-0000-0000-0000075D0000}"/>
    <cellStyle name="Normal 2 4 2 2 2 2 4" xfId="1589" xr:uid="{00000000-0005-0000-0000-0000085D0000}"/>
    <cellStyle name="Normal 2 4 2 2 2 2 4 2" xfId="4208" xr:uid="{00000000-0005-0000-0000-0000095D0000}"/>
    <cellStyle name="Normal 2 4 2 2 2 2 4 2 2" xfId="12354" xr:uid="{00000000-0005-0000-0000-00000A5D0000}"/>
    <cellStyle name="Normal 2 4 2 2 2 2 4 2 2 2" xfId="28650" xr:uid="{00000000-0005-0000-0000-00000B5D0000}"/>
    <cellStyle name="Normal 2 4 2 2 2 2 4 2 3" xfId="20504" xr:uid="{00000000-0005-0000-0000-00000C5D0000}"/>
    <cellStyle name="Normal 2 4 2 2 2 2 4 3" xfId="6888" xr:uid="{00000000-0005-0000-0000-00000D5D0000}"/>
    <cellStyle name="Normal 2 4 2 2 2 2 4 3 2" xfId="15034" xr:uid="{00000000-0005-0000-0000-00000E5D0000}"/>
    <cellStyle name="Normal 2 4 2 2 2 2 4 3 2 2" xfId="31330" xr:uid="{00000000-0005-0000-0000-00000F5D0000}"/>
    <cellStyle name="Normal 2 4 2 2 2 2 4 3 3" xfId="23184" xr:uid="{00000000-0005-0000-0000-0000105D0000}"/>
    <cellStyle name="Normal 2 4 2 2 2 2 4 4" xfId="9735" xr:uid="{00000000-0005-0000-0000-0000115D0000}"/>
    <cellStyle name="Normal 2 4 2 2 2 2 4 4 2" xfId="26031" xr:uid="{00000000-0005-0000-0000-0000125D0000}"/>
    <cellStyle name="Normal 2 4 2 2 2 2 4 5" xfId="17885" xr:uid="{00000000-0005-0000-0000-0000135D0000}"/>
    <cellStyle name="Normal 2 4 2 2 2 2 5" xfId="2990" xr:uid="{00000000-0005-0000-0000-0000145D0000}"/>
    <cellStyle name="Normal 2 4 2 2 2 2 5 2" xfId="11136" xr:uid="{00000000-0005-0000-0000-0000155D0000}"/>
    <cellStyle name="Normal 2 4 2 2 2 2 5 2 2" xfId="27432" xr:uid="{00000000-0005-0000-0000-0000165D0000}"/>
    <cellStyle name="Normal 2 4 2 2 2 2 5 3" xfId="19286" xr:uid="{00000000-0005-0000-0000-0000175D0000}"/>
    <cellStyle name="Normal 2 4 2 2 2 2 6" xfId="5478" xr:uid="{00000000-0005-0000-0000-0000185D0000}"/>
    <cellStyle name="Normal 2 4 2 2 2 2 6 2" xfId="13624" xr:uid="{00000000-0005-0000-0000-0000195D0000}"/>
    <cellStyle name="Normal 2 4 2 2 2 2 6 2 2" xfId="29920" xr:uid="{00000000-0005-0000-0000-00001A5D0000}"/>
    <cellStyle name="Normal 2 4 2 2 2 2 6 3" xfId="21774" xr:uid="{00000000-0005-0000-0000-00001B5D0000}"/>
    <cellStyle name="Normal 2 4 2 2 2 2 7" xfId="8325" xr:uid="{00000000-0005-0000-0000-00001C5D0000}"/>
    <cellStyle name="Normal 2 4 2 2 2 2 7 2" xfId="24621" xr:uid="{00000000-0005-0000-0000-00001D5D0000}"/>
    <cellStyle name="Normal 2 4 2 2 2 2 8" xfId="16475" xr:uid="{00000000-0005-0000-0000-00001E5D0000}"/>
    <cellStyle name="Normal 2 4 2 2 2 3" xfId="253" xr:uid="{00000000-0005-0000-0000-00001F5D0000}"/>
    <cellStyle name="Normal 2 4 2 2 2 3 2" xfId="597" xr:uid="{00000000-0005-0000-0000-0000205D0000}"/>
    <cellStyle name="Normal 2 4 2 2 2 3 2 2" xfId="1303" xr:uid="{00000000-0005-0000-0000-0000215D0000}"/>
    <cellStyle name="Normal 2 4 2 2 2 3 2 2 2" xfId="2713" xr:uid="{00000000-0005-0000-0000-0000225D0000}"/>
    <cellStyle name="Normal 2 4 2 2 2 3 2 2 2 2" xfId="5187" xr:uid="{00000000-0005-0000-0000-0000235D0000}"/>
    <cellStyle name="Normal 2 4 2 2 2 3 2 2 2 2 2" xfId="13333" xr:uid="{00000000-0005-0000-0000-0000245D0000}"/>
    <cellStyle name="Normal 2 4 2 2 2 3 2 2 2 2 2 2" xfId="29629" xr:uid="{00000000-0005-0000-0000-0000255D0000}"/>
    <cellStyle name="Normal 2 4 2 2 2 3 2 2 2 2 3" xfId="21483" xr:uid="{00000000-0005-0000-0000-0000265D0000}"/>
    <cellStyle name="Normal 2 4 2 2 2 3 2 2 2 3" xfId="8012" xr:uid="{00000000-0005-0000-0000-0000275D0000}"/>
    <cellStyle name="Normal 2 4 2 2 2 3 2 2 2 3 2" xfId="16158" xr:uid="{00000000-0005-0000-0000-0000285D0000}"/>
    <cellStyle name="Normal 2 4 2 2 2 3 2 2 2 3 2 2" xfId="32454" xr:uid="{00000000-0005-0000-0000-0000295D0000}"/>
    <cellStyle name="Normal 2 4 2 2 2 3 2 2 2 3 3" xfId="24308" xr:uid="{00000000-0005-0000-0000-00002A5D0000}"/>
    <cellStyle name="Normal 2 4 2 2 2 3 2 2 2 4" xfId="10859" xr:uid="{00000000-0005-0000-0000-00002B5D0000}"/>
    <cellStyle name="Normal 2 4 2 2 2 3 2 2 2 4 2" xfId="27155" xr:uid="{00000000-0005-0000-0000-00002C5D0000}"/>
    <cellStyle name="Normal 2 4 2 2 2 3 2 2 2 5" xfId="19009" xr:uid="{00000000-0005-0000-0000-00002D5D0000}"/>
    <cellStyle name="Normal 2 4 2 2 2 3 2 2 3" xfId="3969" xr:uid="{00000000-0005-0000-0000-00002E5D0000}"/>
    <cellStyle name="Normal 2 4 2 2 2 3 2 2 3 2" xfId="12115" xr:uid="{00000000-0005-0000-0000-00002F5D0000}"/>
    <cellStyle name="Normal 2 4 2 2 2 3 2 2 3 2 2" xfId="28411" xr:uid="{00000000-0005-0000-0000-0000305D0000}"/>
    <cellStyle name="Normal 2 4 2 2 2 3 2 2 3 3" xfId="20265" xr:uid="{00000000-0005-0000-0000-0000315D0000}"/>
    <cellStyle name="Normal 2 4 2 2 2 3 2 2 4" xfId="6602" xr:uid="{00000000-0005-0000-0000-0000325D0000}"/>
    <cellStyle name="Normal 2 4 2 2 2 3 2 2 4 2" xfId="14748" xr:uid="{00000000-0005-0000-0000-0000335D0000}"/>
    <cellStyle name="Normal 2 4 2 2 2 3 2 2 4 2 2" xfId="31044" xr:uid="{00000000-0005-0000-0000-0000345D0000}"/>
    <cellStyle name="Normal 2 4 2 2 2 3 2 2 4 3" xfId="22898" xr:uid="{00000000-0005-0000-0000-0000355D0000}"/>
    <cellStyle name="Normal 2 4 2 2 2 3 2 2 5" xfId="9449" xr:uid="{00000000-0005-0000-0000-0000365D0000}"/>
    <cellStyle name="Normal 2 4 2 2 2 3 2 2 5 2" xfId="25745" xr:uid="{00000000-0005-0000-0000-0000375D0000}"/>
    <cellStyle name="Normal 2 4 2 2 2 3 2 2 6" xfId="17599" xr:uid="{00000000-0005-0000-0000-0000385D0000}"/>
    <cellStyle name="Normal 2 4 2 2 2 3 2 3" xfId="2008" xr:uid="{00000000-0005-0000-0000-0000395D0000}"/>
    <cellStyle name="Normal 2 4 2 2 2 3 2 3 2" xfId="4578" xr:uid="{00000000-0005-0000-0000-00003A5D0000}"/>
    <cellStyle name="Normal 2 4 2 2 2 3 2 3 2 2" xfId="12724" xr:uid="{00000000-0005-0000-0000-00003B5D0000}"/>
    <cellStyle name="Normal 2 4 2 2 2 3 2 3 2 2 2" xfId="29020" xr:uid="{00000000-0005-0000-0000-00003C5D0000}"/>
    <cellStyle name="Normal 2 4 2 2 2 3 2 3 2 3" xfId="20874" xr:uid="{00000000-0005-0000-0000-00003D5D0000}"/>
    <cellStyle name="Normal 2 4 2 2 2 3 2 3 3" xfId="7307" xr:uid="{00000000-0005-0000-0000-00003E5D0000}"/>
    <cellStyle name="Normal 2 4 2 2 2 3 2 3 3 2" xfId="15453" xr:uid="{00000000-0005-0000-0000-00003F5D0000}"/>
    <cellStyle name="Normal 2 4 2 2 2 3 2 3 3 2 2" xfId="31749" xr:uid="{00000000-0005-0000-0000-0000405D0000}"/>
    <cellStyle name="Normal 2 4 2 2 2 3 2 3 3 3" xfId="23603" xr:uid="{00000000-0005-0000-0000-0000415D0000}"/>
    <cellStyle name="Normal 2 4 2 2 2 3 2 3 4" xfId="10154" xr:uid="{00000000-0005-0000-0000-0000425D0000}"/>
    <cellStyle name="Normal 2 4 2 2 2 3 2 3 4 2" xfId="26450" xr:uid="{00000000-0005-0000-0000-0000435D0000}"/>
    <cellStyle name="Normal 2 4 2 2 2 3 2 3 5" xfId="18304" xr:uid="{00000000-0005-0000-0000-0000445D0000}"/>
    <cellStyle name="Normal 2 4 2 2 2 3 2 4" xfId="3360" xr:uid="{00000000-0005-0000-0000-0000455D0000}"/>
    <cellStyle name="Normal 2 4 2 2 2 3 2 4 2" xfId="11506" xr:uid="{00000000-0005-0000-0000-0000465D0000}"/>
    <cellStyle name="Normal 2 4 2 2 2 3 2 4 2 2" xfId="27802" xr:uid="{00000000-0005-0000-0000-0000475D0000}"/>
    <cellStyle name="Normal 2 4 2 2 2 3 2 4 3" xfId="19656" xr:uid="{00000000-0005-0000-0000-0000485D0000}"/>
    <cellStyle name="Normal 2 4 2 2 2 3 2 5" xfId="5897" xr:uid="{00000000-0005-0000-0000-0000495D0000}"/>
    <cellStyle name="Normal 2 4 2 2 2 3 2 5 2" xfId="14043" xr:uid="{00000000-0005-0000-0000-00004A5D0000}"/>
    <cellStyle name="Normal 2 4 2 2 2 3 2 5 2 2" xfId="30339" xr:uid="{00000000-0005-0000-0000-00004B5D0000}"/>
    <cellStyle name="Normal 2 4 2 2 2 3 2 5 3" xfId="22193" xr:uid="{00000000-0005-0000-0000-00004C5D0000}"/>
    <cellStyle name="Normal 2 4 2 2 2 3 2 6" xfId="8744" xr:uid="{00000000-0005-0000-0000-00004D5D0000}"/>
    <cellStyle name="Normal 2 4 2 2 2 3 2 6 2" xfId="25040" xr:uid="{00000000-0005-0000-0000-00004E5D0000}"/>
    <cellStyle name="Normal 2 4 2 2 2 3 2 7" xfId="16894" xr:uid="{00000000-0005-0000-0000-00004F5D0000}"/>
    <cellStyle name="Normal 2 4 2 2 2 3 3" xfId="959" xr:uid="{00000000-0005-0000-0000-0000505D0000}"/>
    <cellStyle name="Normal 2 4 2 2 2 3 3 2" xfId="2369" xr:uid="{00000000-0005-0000-0000-0000515D0000}"/>
    <cellStyle name="Normal 2 4 2 2 2 3 3 2 2" xfId="4891" xr:uid="{00000000-0005-0000-0000-0000525D0000}"/>
    <cellStyle name="Normal 2 4 2 2 2 3 3 2 2 2" xfId="13037" xr:uid="{00000000-0005-0000-0000-0000535D0000}"/>
    <cellStyle name="Normal 2 4 2 2 2 3 3 2 2 2 2" xfId="29333" xr:uid="{00000000-0005-0000-0000-0000545D0000}"/>
    <cellStyle name="Normal 2 4 2 2 2 3 3 2 2 3" xfId="21187" xr:uid="{00000000-0005-0000-0000-0000555D0000}"/>
    <cellStyle name="Normal 2 4 2 2 2 3 3 2 3" xfId="7668" xr:uid="{00000000-0005-0000-0000-0000565D0000}"/>
    <cellStyle name="Normal 2 4 2 2 2 3 3 2 3 2" xfId="15814" xr:uid="{00000000-0005-0000-0000-0000575D0000}"/>
    <cellStyle name="Normal 2 4 2 2 2 3 3 2 3 2 2" xfId="32110" xr:uid="{00000000-0005-0000-0000-0000585D0000}"/>
    <cellStyle name="Normal 2 4 2 2 2 3 3 2 3 3" xfId="23964" xr:uid="{00000000-0005-0000-0000-0000595D0000}"/>
    <cellStyle name="Normal 2 4 2 2 2 3 3 2 4" xfId="10515" xr:uid="{00000000-0005-0000-0000-00005A5D0000}"/>
    <cellStyle name="Normal 2 4 2 2 2 3 3 2 4 2" xfId="26811" xr:uid="{00000000-0005-0000-0000-00005B5D0000}"/>
    <cellStyle name="Normal 2 4 2 2 2 3 3 2 5" xfId="18665" xr:uid="{00000000-0005-0000-0000-00005C5D0000}"/>
    <cellStyle name="Normal 2 4 2 2 2 3 3 3" xfId="3673" xr:uid="{00000000-0005-0000-0000-00005D5D0000}"/>
    <cellStyle name="Normal 2 4 2 2 2 3 3 3 2" xfId="11819" xr:uid="{00000000-0005-0000-0000-00005E5D0000}"/>
    <cellStyle name="Normal 2 4 2 2 2 3 3 3 2 2" xfId="28115" xr:uid="{00000000-0005-0000-0000-00005F5D0000}"/>
    <cellStyle name="Normal 2 4 2 2 2 3 3 3 3" xfId="19969" xr:uid="{00000000-0005-0000-0000-0000605D0000}"/>
    <cellStyle name="Normal 2 4 2 2 2 3 3 4" xfId="6258" xr:uid="{00000000-0005-0000-0000-0000615D0000}"/>
    <cellStyle name="Normal 2 4 2 2 2 3 3 4 2" xfId="14404" xr:uid="{00000000-0005-0000-0000-0000625D0000}"/>
    <cellStyle name="Normal 2 4 2 2 2 3 3 4 2 2" xfId="30700" xr:uid="{00000000-0005-0000-0000-0000635D0000}"/>
    <cellStyle name="Normal 2 4 2 2 2 3 3 4 3" xfId="22554" xr:uid="{00000000-0005-0000-0000-0000645D0000}"/>
    <cellStyle name="Normal 2 4 2 2 2 3 3 5" xfId="9105" xr:uid="{00000000-0005-0000-0000-0000655D0000}"/>
    <cellStyle name="Normal 2 4 2 2 2 3 3 5 2" xfId="25401" xr:uid="{00000000-0005-0000-0000-0000665D0000}"/>
    <cellStyle name="Normal 2 4 2 2 2 3 3 6" xfId="17255" xr:uid="{00000000-0005-0000-0000-0000675D0000}"/>
    <cellStyle name="Normal 2 4 2 2 2 3 4" xfId="1664" xr:uid="{00000000-0005-0000-0000-0000685D0000}"/>
    <cellStyle name="Normal 2 4 2 2 2 3 4 2" xfId="4282" xr:uid="{00000000-0005-0000-0000-0000695D0000}"/>
    <cellStyle name="Normal 2 4 2 2 2 3 4 2 2" xfId="12428" xr:uid="{00000000-0005-0000-0000-00006A5D0000}"/>
    <cellStyle name="Normal 2 4 2 2 2 3 4 2 2 2" xfId="28724" xr:uid="{00000000-0005-0000-0000-00006B5D0000}"/>
    <cellStyle name="Normal 2 4 2 2 2 3 4 2 3" xfId="20578" xr:uid="{00000000-0005-0000-0000-00006C5D0000}"/>
    <cellStyle name="Normal 2 4 2 2 2 3 4 3" xfId="6963" xr:uid="{00000000-0005-0000-0000-00006D5D0000}"/>
    <cellStyle name="Normal 2 4 2 2 2 3 4 3 2" xfId="15109" xr:uid="{00000000-0005-0000-0000-00006E5D0000}"/>
    <cellStyle name="Normal 2 4 2 2 2 3 4 3 2 2" xfId="31405" xr:uid="{00000000-0005-0000-0000-00006F5D0000}"/>
    <cellStyle name="Normal 2 4 2 2 2 3 4 3 3" xfId="23259" xr:uid="{00000000-0005-0000-0000-0000705D0000}"/>
    <cellStyle name="Normal 2 4 2 2 2 3 4 4" xfId="9810" xr:uid="{00000000-0005-0000-0000-0000715D0000}"/>
    <cellStyle name="Normal 2 4 2 2 2 3 4 4 2" xfId="26106" xr:uid="{00000000-0005-0000-0000-0000725D0000}"/>
    <cellStyle name="Normal 2 4 2 2 2 3 4 5" xfId="17960" xr:uid="{00000000-0005-0000-0000-0000735D0000}"/>
    <cellStyle name="Normal 2 4 2 2 2 3 5" xfId="3064" xr:uid="{00000000-0005-0000-0000-0000745D0000}"/>
    <cellStyle name="Normal 2 4 2 2 2 3 5 2" xfId="11210" xr:uid="{00000000-0005-0000-0000-0000755D0000}"/>
    <cellStyle name="Normal 2 4 2 2 2 3 5 2 2" xfId="27506" xr:uid="{00000000-0005-0000-0000-0000765D0000}"/>
    <cellStyle name="Normal 2 4 2 2 2 3 5 3" xfId="19360" xr:uid="{00000000-0005-0000-0000-0000775D0000}"/>
    <cellStyle name="Normal 2 4 2 2 2 3 6" xfId="5553" xr:uid="{00000000-0005-0000-0000-0000785D0000}"/>
    <cellStyle name="Normal 2 4 2 2 2 3 6 2" xfId="13699" xr:uid="{00000000-0005-0000-0000-0000795D0000}"/>
    <cellStyle name="Normal 2 4 2 2 2 3 6 2 2" xfId="29995" xr:uid="{00000000-0005-0000-0000-00007A5D0000}"/>
    <cellStyle name="Normal 2 4 2 2 2 3 6 3" xfId="21849" xr:uid="{00000000-0005-0000-0000-00007B5D0000}"/>
    <cellStyle name="Normal 2 4 2 2 2 3 7" xfId="8400" xr:uid="{00000000-0005-0000-0000-00007C5D0000}"/>
    <cellStyle name="Normal 2 4 2 2 2 3 7 2" xfId="24696" xr:uid="{00000000-0005-0000-0000-00007D5D0000}"/>
    <cellStyle name="Normal 2 4 2 2 2 3 8" xfId="16550" xr:uid="{00000000-0005-0000-0000-00007E5D0000}"/>
    <cellStyle name="Normal 2 4 2 2 2 4" xfId="342" xr:uid="{00000000-0005-0000-0000-00007F5D0000}"/>
    <cellStyle name="Normal 2 4 2 2 2 4 2" xfId="686" xr:uid="{00000000-0005-0000-0000-0000805D0000}"/>
    <cellStyle name="Normal 2 4 2 2 2 4 2 2" xfId="1392" xr:uid="{00000000-0005-0000-0000-0000815D0000}"/>
    <cellStyle name="Normal 2 4 2 2 2 4 2 2 2" xfId="2802" xr:uid="{00000000-0005-0000-0000-0000825D0000}"/>
    <cellStyle name="Normal 2 4 2 2 2 4 2 2 2 2" xfId="5261" xr:uid="{00000000-0005-0000-0000-0000835D0000}"/>
    <cellStyle name="Normal 2 4 2 2 2 4 2 2 2 2 2" xfId="13407" xr:uid="{00000000-0005-0000-0000-0000845D0000}"/>
    <cellStyle name="Normal 2 4 2 2 2 4 2 2 2 2 2 2" xfId="29703" xr:uid="{00000000-0005-0000-0000-0000855D0000}"/>
    <cellStyle name="Normal 2 4 2 2 2 4 2 2 2 2 3" xfId="21557" xr:uid="{00000000-0005-0000-0000-0000865D0000}"/>
    <cellStyle name="Normal 2 4 2 2 2 4 2 2 2 3" xfId="8101" xr:uid="{00000000-0005-0000-0000-0000875D0000}"/>
    <cellStyle name="Normal 2 4 2 2 2 4 2 2 2 3 2" xfId="16247" xr:uid="{00000000-0005-0000-0000-0000885D0000}"/>
    <cellStyle name="Normal 2 4 2 2 2 4 2 2 2 3 2 2" xfId="32543" xr:uid="{00000000-0005-0000-0000-0000895D0000}"/>
    <cellStyle name="Normal 2 4 2 2 2 4 2 2 2 3 3" xfId="24397" xr:uid="{00000000-0005-0000-0000-00008A5D0000}"/>
    <cellStyle name="Normal 2 4 2 2 2 4 2 2 2 4" xfId="10948" xr:uid="{00000000-0005-0000-0000-00008B5D0000}"/>
    <cellStyle name="Normal 2 4 2 2 2 4 2 2 2 4 2" xfId="27244" xr:uid="{00000000-0005-0000-0000-00008C5D0000}"/>
    <cellStyle name="Normal 2 4 2 2 2 4 2 2 2 5" xfId="19098" xr:uid="{00000000-0005-0000-0000-00008D5D0000}"/>
    <cellStyle name="Normal 2 4 2 2 2 4 2 2 3" xfId="4043" xr:uid="{00000000-0005-0000-0000-00008E5D0000}"/>
    <cellStyle name="Normal 2 4 2 2 2 4 2 2 3 2" xfId="12189" xr:uid="{00000000-0005-0000-0000-00008F5D0000}"/>
    <cellStyle name="Normal 2 4 2 2 2 4 2 2 3 2 2" xfId="28485" xr:uid="{00000000-0005-0000-0000-0000905D0000}"/>
    <cellStyle name="Normal 2 4 2 2 2 4 2 2 3 3" xfId="20339" xr:uid="{00000000-0005-0000-0000-0000915D0000}"/>
    <cellStyle name="Normal 2 4 2 2 2 4 2 2 4" xfId="6691" xr:uid="{00000000-0005-0000-0000-0000925D0000}"/>
    <cellStyle name="Normal 2 4 2 2 2 4 2 2 4 2" xfId="14837" xr:uid="{00000000-0005-0000-0000-0000935D0000}"/>
    <cellStyle name="Normal 2 4 2 2 2 4 2 2 4 2 2" xfId="31133" xr:uid="{00000000-0005-0000-0000-0000945D0000}"/>
    <cellStyle name="Normal 2 4 2 2 2 4 2 2 4 3" xfId="22987" xr:uid="{00000000-0005-0000-0000-0000955D0000}"/>
    <cellStyle name="Normal 2 4 2 2 2 4 2 2 5" xfId="9538" xr:uid="{00000000-0005-0000-0000-0000965D0000}"/>
    <cellStyle name="Normal 2 4 2 2 2 4 2 2 5 2" xfId="25834" xr:uid="{00000000-0005-0000-0000-0000975D0000}"/>
    <cellStyle name="Normal 2 4 2 2 2 4 2 2 6" xfId="17688" xr:uid="{00000000-0005-0000-0000-0000985D0000}"/>
    <cellStyle name="Normal 2 4 2 2 2 4 2 3" xfId="2097" xr:uid="{00000000-0005-0000-0000-0000995D0000}"/>
    <cellStyle name="Normal 2 4 2 2 2 4 2 3 2" xfId="4652" xr:uid="{00000000-0005-0000-0000-00009A5D0000}"/>
    <cellStyle name="Normal 2 4 2 2 2 4 2 3 2 2" xfId="12798" xr:uid="{00000000-0005-0000-0000-00009B5D0000}"/>
    <cellStyle name="Normal 2 4 2 2 2 4 2 3 2 2 2" xfId="29094" xr:uid="{00000000-0005-0000-0000-00009C5D0000}"/>
    <cellStyle name="Normal 2 4 2 2 2 4 2 3 2 3" xfId="20948" xr:uid="{00000000-0005-0000-0000-00009D5D0000}"/>
    <cellStyle name="Normal 2 4 2 2 2 4 2 3 3" xfId="7396" xr:uid="{00000000-0005-0000-0000-00009E5D0000}"/>
    <cellStyle name="Normal 2 4 2 2 2 4 2 3 3 2" xfId="15542" xr:uid="{00000000-0005-0000-0000-00009F5D0000}"/>
    <cellStyle name="Normal 2 4 2 2 2 4 2 3 3 2 2" xfId="31838" xr:uid="{00000000-0005-0000-0000-0000A05D0000}"/>
    <cellStyle name="Normal 2 4 2 2 2 4 2 3 3 3" xfId="23692" xr:uid="{00000000-0005-0000-0000-0000A15D0000}"/>
    <cellStyle name="Normal 2 4 2 2 2 4 2 3 4" xfId="10243" xr:uid="{00000000-0005-0000-0000-0000A25D0000}"/>
    <cellStyle name="Normal 2 4 2 2 2 4 2 3 4 2" xfId="26539" xr:uid="{00000000-0005-0000-0000-0000A35D0000}"/>
    <cellStyle name="Normal 2 4 2 2 2 4 2 3 5" xfId="18393" xr:uid="{00000000-0005-0000-0000-0000A45D0000}"/>
    <cellStyle name="Normal 2 4 2 2 2 4 2 4" xfId="3434" xr:uid="{00000000-0005-0000-0000-0000A55D0000}"/>
    <cellStyle name="Normal 2 4 2 2 2 4 2 4 2" xfId="11580" xr:uid="{00000000-0005-0000-0000-0000A65D0000}"/>
    <cellStyle name="Normal 2 4 2 2 2 4 2 4 2 2" xfId="27876" xr:uid="{00000000-0005-0000-0000-0000A75D0000}"/>
    <cellStyle name="Normal 2 4 2 2 2 4 2 4 3" xfId="19730" xr:uid="{00000000-0005-0000-0000-0000A85D0000}"/>
    <cellStyle name="Normal 2 4 2 2 2 4 2 5" xfId="5986" xr:uid="{00000000-0005-0000-0000-0000A95D0000}"/>
    <cellStyle name="Normal 2 4 2 2 2 4 2 5 2" xfId="14132" xr:uid="{00000000-0005-0000-0000-0000AA5D0000}"/>
    <cellStyle name="Normal 2 4 2 2 2 4 2 5 2 2" xfId="30428" xr:uid="{00000000-0005-0000-0000-0000AB5D0000}"/>
    <cellStyle name="Normal 2 4 2 2 2 4 2 5 3" xfId="22282" xr:uid="{00000000-0005-0000-0000-0000AC5D0000}"/>
    <cellStyle name="Normal 2 4 2 2 2 4 2 6" xfId="8833" xr:uid="{00000000-0005-0000-0000-0000AD5D0000}"/>
    <cellStyle name="Normal 2 4 2 2 2 4 2 6 2" xfId="25129" xr:uid="{00000000-0005-0000-0000-0000AE5D0000}"/>
    <cellStyle name="Normal 2 4 2 2 2 4 2 7" xfId="16983" xr:uid="{00000000-0005-0000-0000-0000AF5D0000}"/>
    <cellStyle name="Normal 2 4 2 2 2 4 3" xfId="1048" xr:uid="{00000000-0005-0000-0000-0000B05D0000}"/>
    <cellStyle name="Normal 2 4 2 2 2 4 3 2" xfId="2458" xr:uid="{00000000-0005-0000-0000-0000B15D0000}"/>
    <cellStyle name="Normal 2 4 2 2 2 4 3 2 2" xfId="4965" xr:uid="{00000000-0005-0000-0000-0000B25D0000}"/>
    <cellStyle name="Normal 2 4 2 2 2 4 3 2 2 2" xfId="13111" xr:uid="{00000000-0005-0000-0000-0000B35D0000}"/>
    <cellStyle name="Normal 2 4 2 2 2 4 3 2 2 2 2" xfId="29407" xr:uid="{00000000-0005-0000-0000-0000B45D0000}"/>
    <cellStyle name="Normal 2 4 2 2 2 4 3 2 2 3" xfId="21261" xr:uid="{00000000-0005-0000-0000-0000B55D0000}"/>
    <cellStyle name="Normal 2 4 2 2 2 4 3 2 3" xfId="7757" xr:uid="{00000000-0005-0000-0000-0000B65D0000}"/>
    <cellStyle name="Normal 2 4 2 2 2 4 3 2 3 2" xfId="15903" xr:uid="{00000000-0005-0000-0000-0000B75D0000}"/>
    <cellStyle name="Normal 2 4 2 2 2 4 3 2 3 2 2" xfId="32199" xr:uid="{00000000-0005-0000-0000-0000B85D0000}"/>
    <cellStyle name="Normal 2 4 2 2 2 4 3 2 3 3" xfId="24053" xr:uid="{00000000-0005-0000-0000-0000B95D0000}"/>
    <cellStyle name="Normal 2 4 2 2 2 4 3 2 4" xfId="10604" xr:uid="{00000000-0005-0000-0000-0000BA5D0000}"/>
    <cellStyle name="Normal 2 4 2 2 2 4 3 2 4 2" xfId="26900" xr:uid="{00000000-0005-0000-0000-0000BB5D0000}"/>
    <cellStyle name="Normal 2 4 2 2 2 4 3 2 5" xfId="18754" xr:uid="{00000000-0005-0000-0000-0000BC5D0000}"/>
    <cellStyle name="Normal 2 4 2 2 2 4 3 3" xfId="3747" xr:uid="{00000000-0005-0000-0000-0000BD5D0000}"/>
    <cellStyle name="Normal 2 4 2 2 2 4 3 3 2" xfId="11893" xr:uid="{00000000-0005-0000-0000-0000BE5D0000}"/>
    <cellStyle name="Normal 2 4 2 2 2 4 3 3 2 2" xfId="28189" xr:uid="{00000000-0005-0000-0000-0000BF5D0000}"/>
    <cellStyle name="Normal 2 4 2 2 2 4 3 3 3" xfId="20043" xr:uid="{00000000-0005-0000-0000-0000C05D0000}"/>
    <cellStyle name="Normal 2 4 2 2 2 4 3 4" xfId="6347" xr:uid="{00000000-0005-0000-0000-0000C15D0000}"/>
    <cellStyle name="Normal 2 4 2 2 2 4 3 4 2" xfId="14493" xr:uid="{00000000-0005-0000-0000-0000C25D0000}"/>
    <cellStyle name="Normal 2 4 2 2 2 4 3 4 2 2" xfId="30789" xr:uid="{00000000-0005-0000-0000-0000C35D0000}"/>
    <cellStyle name="Normal 2 4 2 2 2 4 3 4 3" xfId="22643" xr:uid="{00000000-0005-0000-0000-0000C45D0000}"/>
    <cellStyle name="Normal 2 4 2 2 2 4 3 5" xfId="9194" xr:uid="{00000000-0005-0000-0000-0000C55D0000}"/>
    <cellStyle name="Normal 2 4 2 2 2 4 3 5 2" xfId="25490" xr:uid="{00000000-0005-0000-0000-0000C65D0000}"/>
    <cellStyle name="Normal 2 4 2 2 2 4 3 6" xfId="17344" xr:uid="{00000000-0005-0000-0000-0000C75D0000}"/>
    <cellStyle name="Normal 2 4 2 2 2 4 4" xfId="1753" xr:uid="{00000000-0005-0000-0000-0000C85D0000}"/>
    <cellStyle name="Normal 2 4 2 2 2 4 4 2" xfId="4356" xr:uid="{00000000-0005-0000-0000-0000C95D0000}"/>
    <cellStyle name="Normal 2 4 2 2 2 4 4 2 2" xfId="12502" xr:uid="{00000000-0005-0000-0000-0000CA5D0000}"/>
    <cellStyle name="Normal 2 4 2 2 2 4 4 2 2 2" xfId="28798" xr:uid="{00000000-0005-0000-0000-0000CB5D0000}"/>
    <cellStyle name="Normal 2 4 2 2 2 4 4 2 3" xfId="20652" xr:uid="{00000000-0005-0000-0000-0000CC5D0000}"/>
    <cellStyle name="Normal 2 4 2 2 2 4 4 3" xfId="7052" xr:uid="{00000000-0005-0000-0000-0000CD5D0000}"/>
    <cellStyle name="Normal 2 4 2 2 2 4 4 3 2" xfId="15198" xr:uid="{00000000-0005-0000-0000-0000CE5D0000}"/>
    <cellStyle name="Normal 2 4 2 2 2 4 4 3 2 2" xfId="31494" xr:uid="{00000000-0005-0000-0000-0000CF5D0000}"/>
    <cellStyle name="Normal 2 4 2 2 2 4 4 3 3" xfId="23348" xr:uid="{00000000-0005-0000-0000-0000D05D0000}"/>
    <cellStyle name="Normal 2 4 2 2 2 4 4 4" xfId="9899" xr:uid="{00000000-0005-0000-0000-0000D15D0000}"/>
    <cellStyle name="Normal 2 4 2 2 2 4 4 4 2" xfId="26195" xr:uid="{00000000-0005-0000-0000-0000D25D0000}"/>
    <cellStyle name="Normal 2 4 2 2 2 4 4 5" xfId="18049" xr:uid="{00000000-0005-0000-0000-0000D35D0000}"/>
    <cellStyle name="Normal 2 4 2 2 2 4 5" xfId="3138" xr:uid="{00000000-0005-0000-0000-0000D45D0000}"/>
    <cellStyle name="Normal 2 4 2 2 2 4 5 2" xfId="11284" xr:uid="{00000000-0005-0000-0000-0000D55D0000}"/>
    <cellStyle name="Normal 2 4 2 2 2 4 5 2 2" xfId="27580" xr:uid="{00000000-0005-0000-0000-0000D65D0000}"/>
    <cellStyle name="Normal 2 4 2 2 2 4 5 3" xfId="19434" xr:uid="{00000000-0005-0000-0000-0000D75D0000}"/>
    <cellStyle name="Normal 2 4 2 2 2 4 6" xfId="5642" xr:uid="{00000000-0005-0000-0000-0000D85D0000}"/>
    <cellStyle name="Normal 2 4 2 2 2 4 6 2" xfId="13788" xr:uid="{00000000-0005-0000-0000-0000D95D0000}"/>
    <cellStyle name="Normal 2 4 2 2 2 4 6 2 2" xfId="30084" xr:uid="{00000000-0005-0000-0000-0000DA5D0000}"/>
    <cellStyle name="Normal 2 4 2 2 2 4 6 3" xfId="21938" xr:uid="{00000000-0005-0000-0000-0000DB5D0000}"/>
    <cellStyle name="Normal 2 4 2 2 2 4 7" xfId="8489" xr:uid="{00000000-0005-0000-0000-0000DC5D0000}"/>
    <cellStyle name="Normal 2 4 2 2 2 4 7 2" xfId="24785" xr:uid="{00000000-0005-0000-0000-0000DD5D0000}"/>
    <cellStyle name="Normal 2 4 2 2 2 4 8" xfId="16639" xr:uid="{00000000-0005-0000-0000-0000DE5D0000}"/>
    <cellStyle name="Normal 2 4 2 2 2 5" xfId="432" xr:uid="{00000000-0005-0000-0000-0000DF5D0000}"/>
    <cellStyle name="Normal 2 4 2 2 2 5 2" xfId="1138" xr:uid="{00000000-0005-0000-0000-0000E05D0000}"/>
    <cellStyle name="Normal 2 4 2 2 2 5 2 2" xfId="2548" xr:uid="{00000000-0005-0000-0000-0000E15D0000}"/>
    <cellStyle name="Normal 2 4 2 2 2 5 2 2 2" xfId="5039" xr:uid="{00000000-0005-0000-0000-0000E25D0000}"/>
    <cellStyle name="Normal 2 4 2 2 2 5 2 2 2 2" xfId="13185" xr:uid="{00000000-0005-0000-0000-0000E35D0000}"/>
    <cellStyle name="Normal 2 4 2 2 2 5 2 2 2 2 2" xfId="29481" xr:uid="{00000000-0005-0000-0000-0000E45D0000}"/>
    <cellStyle name="Normal 2 4 2 2 2 5 2 2 2 3" xfId="21335" xr:uid="{00000000-0005-0000-0000-0000E55D0000}"/>
    <cellStyle name="Normal 2 4 2 2 2 5 2 2 3" xfId="7847" xr:uid="{00000000-0005-0000-0000-0000E65D0000}"/>
    <cellStyle name="Normal 2 4 2 2 2 5 2 2 3 2" xfId="15993" xr:uid="{00000000-0005-0000-0000-0000E75D0000}"/>
    <cellStyle name="Normal 2 4 2 2 2 5 2 2 3 2 2" xfId="32289" xr:uid="{00000000-0005-0000-0000-0000E85D0000}"/>
    <cellStyle name="Normal 2 4 2 2 2 5 2 2 3 3" xfId="24143" xr:uid="{00000000-0005-0000-0000-0000E95D0000}"/>
    <cellStyle name="Normal 2 4 2 2 2 5 2 2 4" xfId="10694" xr:uid="{00000000-0005-0000-0000-0000EA5D0000}"/>
    <cellStyle name="Normal 2 4 2 2 2 5 2 2 4 2" xfId="26990" xr:uid="{00000000-0005-0000-0000-0000EB5D0000}"/>
    <cellStyle name="Normal 2 4 2 2 2 5 2 2 5" xfId="18844" xr:uid="{00000000-0005-0000-0000-0000EC5D0000}"/>
    <cellStyle name="Normal 2 4 2 2 2 5 2 3" xfId="3821" xr:uid="{00000000-0005-0000-0000-0000ED5D0000}"/>
    <cellStyle name="Normal 2 4 2 2 2 5 2 3 2" xfId="11967" xr:uid="{00000000-0005-0000-0000-0000EE5D0000}"/>
    <cellStyle name="Normal 2 4 2 2 2 5 2 3 2 2" xfId="28263" xr:uid="{00000000-0005-0000-0000-0000EF5D0000}"/>
    <cellStyle name="Normal 2 4 2 2 2 5 2 3 3" xfId="20117" xr:uid="{00000000-0005-0000-0000-0000F05D0000}"/>
    <cellStyle name="Normal 2 4 2 2 2 5 2 4" xfId="6437" xr:uid="{00000000-0005-0000-0000-0000F15D0000}"/>
    <cellStyle name="Normal 2 4 2 2 2 5 2 4 2" xfId="14583" xr:uid="{00000000-0005-0000-0000-0000F25D0000}"/>
    <cellStyle name="Normal 2 4 2 2 2 5 2 4 2 2" xfId="30879" xr:uid="{00000000-0005-0000-0000-0000F35D0000}"/>
    <cellStyle name="Normal 2 4 2 2 2 5 2 4 3" xfId="22733" xr:uid="{00000000-0005-0000-0000-0000F45D0000}"/>
    <cellStyle name="Normal 2 4 2 2 2 5 2 5" xfId="9284" xr:uid="{00000000-0005-0000-0000-0000F55D0000}"/>
    <cellStyle name="Normal 2 4 2 2 2 5 2 5 2" xfId="25580" xr:uid="{00000000-0005-0000-0000-0000F65D0000}"/>
    <cellStyle name="Normal 2 4 2 2 2 5 2 6" xfId="17434" xr:uid="{00000000-0005-0000-0000-0000F75D0000}"/>
    <cellStyle name="Normal 2 4 2 2 2 5 3" xfId="1843" xr:uid="{00000000-0005-0000-0000-0000F85D0000}"/>
    <cellStyle name="Normal 2 4 2 2 2 5 3 2" xfId="4430" xr:uid="{00000000-0005-0000-0000-0000F95D0000}"/>
    <cellStyle name="Normal 2 4 2 2 2 5 3 2 2" xfId="12576" xr:uid="{00000000-0005-0000-0000-0000FA5D0000}"/>
    <cellStyle name="Normal 2 4 2 2 2 5 3 2 2 2" xfId="28872" xr:uid="{00000000-0005-0000-0000-0000FB5D0000}"/>
    <cellStyle name="Normal 2 4 2 2 2 5 3 2 3" xfId="20726" xr:uid="{00000000-0005-0000-0000-0000FC5D0000}"/>
    <cellStyle name="Normal 2 4 2 2 2 5 3 3" xfId="7142" xr:uid="{00000000-0005-0000-0000-0000FD5D0000}"/>
    <cellStyle name="Normal 2 4 2 2 2 5 3 3 2" xfId="15288" xr:uid="{00000000-0005-0000-0000-0000FE5D0000}"/>
    <cellStyle name="Normal 2 4 2 2 2 5 3 3 2 2" xfId="31584" xr:uid="{00000000-0005-0000-0000-0000FF5D0000}"/>
    <cellStyle name="Normal 2 4 2 2 2 5 3 3 3" xfId="23438" xr:uid="{00000000-0005-0000-0000-0000005E0000}"/>
    <cellStyle name="Normal 2 4 2 2 2 5 3 4" xfId="9989" xr:uid="{00000000-0005-0000-0000-0000015E0000}"/>
    <cellStyle name="Normal 2 4 2 2 2 5 3 4 2" xfId="26285" xr:uid="{00000000-0005-0000-0000-0000025E0000}"/>
    <cellStyle name="Normal 2 4 2 2 2 5 3 5" xfId="18139" xr:uid="{00000000-0005-0000-0000-0000035E0000}"/>
    <cellStyle name="Normal 2 4 2 2 2 5 4" xfId="3212" xr:uid="{00000000-0005-0000-0000-0000045E0000}"/>
    <cellStyle name="Normal 2 4 2 2 2 5 4 2" xfId="11358" xr:uid="{00000000-0005-0000-0000-0000055E0000}"/>
    <cellStyle name="Normal 2 4 2 2 2 5 4 2 2" xfId="27654" xr:uid="{00000000-0005-0000-0000-0000065E0000}"/>
    <cellStyle name="Normal 2 4 2 2 2 5 4 3" xfId="19508" xr:uid="{00000000-0005-0000-0000-0000075E0000}"/>
    <cellStyle name="Normal 2 4 2 2 2 5 5" xfId="5732" xr:uid="{00000000-0005-0000-0000-0000085E0000}"/>
    <cellStyle name="Normal 2 4 2 2 2 5 5 2" xfId="13878" xr:uid="{00000000-0005-0000-0000-0000095E0000}"/>
    <cellStyle name="Normal 2 4 2 2 2 5 5 2 2" xfId="30174" xr:uid="{00000000-0005-0000-0000-00000A5E0000}"/>
    <cellStyle name="Normal 2 4 2 2 2 5 5 3" xfId="22028" xr:uid="{00000000-0005-0000-0000-00000B5E0000}"/>
    <cellStyle name="Normal 2 4 2 2 2 5 6" xfId="8579" xr:uid="{00000000-0005-0000-0000-00000C5E0000}"/>
    <cellStyle name="Normal 2 4 2 2 2 5 6 2" xfId="24875" xr:uid="{00000000-0005-0000-0000-00000D5E0000}"/>
    <cellStyle name="Normal 2 4 2 2 2 5 7" xfId="16729" xr:uid="{00000000-0005-0000-0000-00000E5E0000}"/>
    <cellStyle name="Normal 2 4 2 2 2 6" xfId="794" xr:uid="{00000000-0005-0000-0000-00000F5E0000}"/>
    <cellStyle name="Normal 2 4 2 2 2 6 2" xfId="2204" xr:uid="{00000000-0005-0000-0000-0000105E0000}"/>
    <cellStyle name="Normal 2 4 2 2 2 6 2 2" xfId="4743" xr:uid="{00000000-0005-0000-0000-0000115E0000}"/>
    <cellStyle name="Normal 2 4 2 2 2 6 2 2 2" xfId="12889" xr:uid="{00000000-0005-0000-0000-0000125E0000}"/>
    <cellStyle name="Normal 2 4 2 2 2 6 2 2 2 2" xfId="29185" xr:uid="{00000000-0005-0000-0000-0000135E0000}"/>
    <cellStyle name="Normal 2 4 2 2 2 6 2 2 3" xfId="21039" xr:uid="{00000000-0005-0000-0000-0000145E0000}"/>
    <cellStyle name="Normal 2 4 2 2 2 6 2 3" xfId="7503" xr:uid="{00000000-0005-0000-0000-0000155E0000}"/>
    <cellStyle name="Normal 2 4 2 2 2 6 2 3 2" xfId="15649" xr:uid="{00000000-0005-0000-0000-0000165E0000}"/>
    <cellStyle name="Normal 2 4 2 2 2 6 2 3 2 2" xfId="31945" xr:uid="{00000000-0005-0000-0000-0000175E0000}"/>
    <cellStyle name="Normal 2 4 2 2 2 6 2 3 3" xfId="23799" xr:uid="{00000000-0005-0000-0000-0000185E0000}"/>
    <cellStyle name="Normal 2 4 2 2 2 6 2 4" xfId="10350" xr:uid="{00000000-0005-0000-0000-0000195E0000}"/>
    <cellStyle name="Normal 2 4 2 2 2 6 2 4 2" xfId="26646" xr:uid="{00000000-0005-0000-0000-00001A5E0000}"/>
    <cellStyle name="Normal 2 4 2 2 2 6 2 5" xfId="18500" xr:uid="{00000000-0005-0000-0000-00001B5E0000}"/>
    <cellStyle name="Normal 2 4 2 2 2 6 3" xfId="3525" xr:uid="{00000000-0005-0000-0000-00001C5E0000}"/>
    <cellStyle name="Normal 2 4 2 2 2 6 3 2" xfId="11671" xr:uid="{00000000-0005-0000-0000-00001D5E0000}"/>
    <cellStyle name="Normal 2 4 2 2 2 6 3 2 2" xfId="27967" xr:uid="{00000000-0005-0000-0000-00001E5E0000}"/>
    <cellStyle name="Normal 2 4 2 2 2 6 3 3" xfId="19821" xr:uid="{00000000-0005-0000-0000-00001F5E0000}"/>
    <cellStyle name="Normal 2 4 2 2 2 6 4" xfId="6093" xr:uid="{00000000-0005-0000-0000-0000205E0000}"/>
    <cellStyle name="Normal 2 4 2 2 2 6 4 2" xfId="14239" xr:uid="{00000000-0005-0000-0000-0000215E0000}"/>
    <cellStyle name="Normal 2 4 2 2 2 6 4 2 2" xfId="30535" xr:uid="{00000000-0005-0000-0000-0000225E0000}"/>
    <cellStyle name="Normal 2 4 2 2 2 6 4 3" xfId="22389" xr:uid="{00000000-0005-0000-0000-0000235E0000}"/>
    <cellStyle name="Normal 2 4 2 2 2 6 5" xfId="8940" xr:uid="{00000000-0005-0000-0000-0000245E0000}"/>
    <cellStyle name="Normal 2 4 2 2 2 6 5 2" xfId="25236" xr:uid="{00000000-0005-0000-0000-0000255E0000}"/>
    <cellStyle name="Normal 2 4 2 2 2 6 6" xfId="17090" xr:uid="{00000000-0005-0000-0000-0000265E0000}"/>
    <cellStyle name="Normal 2 4 2 2 2 7" xfId="1499" xr:uid="{00000000-0005-0000-0000-0000275E0000}"/>
    <cellStyle name="Normal 2 4 2 2 2 7 2" xfId="4134" xr:uid="{00000000-0005-0000-0000-0000285E0000}"/>
    <cellStyle name="Normal 2 4 2 2 2 7 2 2" xfId="12280" xr:uid="{00000000-0005-0000-0000-0000295E0000}"/>
    <cellStyle name="Normal 2 4 2 2 2 7 2 2 2" xfId="28576" xr:uid="{00000000-0005-0000-0000-00002A5E0000}"/>
    <cellStyle name="Normal 2 4 2 2 2 7 2 3" xfId="20430" xr:uid="{00000000-0005-0000-0000-00002B5E0000}"/>
    <cellStyle name="Normal 2 4 2 2 2 7 3" xfId="6798" xr:uid="{00000000-0005-0000-0000-00002C5E0000}"/>
    <cellStyle name="Normal 2 4 2 2 2 7 3 2" xfId="14944" xr:uid="{00000000-0005-0000-0000-00002D5E0000}"/>
    <cellStyle name="Normal 2 4 2 2 2 7 3 2 2" xfId="31240" xr:uid="{00000000-0005-0000-0000-00002E5E0000}"/>
    <cellStyle name="Normal 2 4 2 2 2 7 3 3" xfId="23094" xr:uid="{00000000-0005-0000-0000-00002F5E0000}"/>
    <cellStyle name="Normal 2 4 2 2 2 7 4" xfId="9645" xr:uid="{00000000-0005-0000-0000-0000305E0000}"/>
    <cellStyle name="Normal 2 4 2 2 2 7 4 2" xfId="25941" xr:uid="{00000000-0005-0000-0000-0000315E0000}"/>
    <cellStyle name="Normal 2 4 2 2 2 7 5" xfId="17795" xr:uid="{00000000-0005-0000-0000-0000325E0000}"/>
    <cellStyle name="Normal 2 4 2 2 2 8" xfId="2916" xr:uid="{00000000-0005-0000-0000-0000335E0000}"/>
    <cellStyle name="Normal 2 4 2 2 2 8 2" xfId="11062" xr:uid="{00000000-0005-0000-0000-0000345E0000}"/>
    <cellStyle name="Normal 2 4 2 2 2 8 2 2" xfId="27358" xr:uid="{00000000-0005-0000-0000-0000355E0000}"/>
    <cellStyle name="Normal 2 4 2 2 2 8 3" xfId="19212" xr:uid="{00000000-0005-0000-0000-0000365E0000}"/>
    <cellStyle name="Normal 2 4 2 2 2 9" xfId="5388" xr:uid="{00000000-0005-0000-0000-0000375E0000}"/>
    <cellStyle name="Normal 2 4 2 2 2 9 2" xfId="13534" xr:uid="{00000000-0005-0000-0000-0000385E0000}"/>
    <cellStyle name="Normal 2 4 2 2 2 9 2 2" xfId="29830" xr:uid="{00000000-0005-0000-0000-0000395E0000}"/>
    <cellStyle name="Normal 2 4 2 2 2 9 3" xfId="21684" xr:uid="{00000000-0005-0000-0000-00003A5E0000}"/>
    <cellStyle name="Normal 2 4 2 2 3" xfId="134" xr:uid="{00000000-0005-0000-0000-00003B5E0000}"/>
    <cellStyle name="Normal 2 4 2 2 3 2" xfId="478" xr:uid="{00000000-0005-0000-0000-00003C5E0000}"/>
    <cellStyle name="Normal 2 4 2 2 3 2 2" xfId="1184" xr:uid="{00000000-0005-0000-0000-00003D5E0000}"/>
    <cellStyle name="Normal 2 4 2 2 3 2 2 2" xfId="2594" xr:uid="{00000000-0005-0000-0000-00003E5E0000}"/>
    <cellStyle name="Normal 2 4 2 2 3 2 2 2 2" xfId="5077" xr:uid="{00000000-0005-0000-0000-00003F5E0000}"/>
    <cellStyle name="Normal 2 4 2 2 3 2 2 2 2 2" xfId="13223" xr:uid="{00000000-0005-0000-0000-0000405E0000}"/>
    <cellStyle name="Normal 2 4 2 2 3 2 2 2 2 2 2" xfId="29519" xr:uid="{00000000-0005-0000-0000-0000415E0000}"/>
    <cellStyle name="Normal 2 4 2 2 3 2 2 2 2 3" xfId="21373" xr:uid="{00000000-0005-0000-0000-0000425E0000}"/>
    <cellStyle name="Normal 2 4 2 2 3 2 2 2 3" xfId="7893" xr:uid="{00000000-0005-0000-0000-0000435E0000}"/>
    <cellStyle name="Normal 2 4 2 2 3 2 2 2 3 2" xfId="16039" xr:uid="{00000000-0005-0000-0000-0000445E0000}"/>
    <cellStyle name="Normal 2 4 2 2 3 2 2 2 3 2 2" xfId="32335" xr:uid="{00000000-0005-0000-0000-0000455E0000}"/>
    <cellStyle name="Normal 2 4 2 2 3 2 2 2 3 3" xfId="24189" xr:uid="{00000000-0005-0000-0000-0000465E0000}"/>
    <cellStyle name="Normal 2 4 2 2 3 2 2 2 4" xfId="10740" xr:uid="{00000000-0005-0000-0000-0000475E0000}"/>
    <cellStyle name="Normal 2 4 2 2 3 2 2 2 4 2" xfId="27036" xr:uid="{00000000-0005-0000-0000-0000485E0000}"/>
    <cellStyle name="Normal 2 4 2 2 3 2 2 2 5" xfId="18890" xr:uid="{00000000-0005-0000-0000-0000495E0000}"/>
    <cellStyle name="Normal 2 4 2 2 3 2 2 3" xfId="3859" xr:uid="{00000000-0005-0000-0000-00004A5E0000}"/>
    <cellStyle name="Normal 2 4 2 2 3 2 2 3 2" xfId="12005" xr:uid="{00000000-0005-0000-0000-00004B5E0000}"/>
    <cellStyle name="Normal 2 4 2 2 3 2 2 3 2 2" xfId="28301" xr:uid="{00000000-0005-0000-0000-00004C5E0000}"/>
    <cellStyle name="Normal 2 4 2 2 3 2 2 3 3" xfId="20155" xr:uid="{00000000-0005-0000-0000-00004D5E0000}"/>
    <cellStyle name="Normal 2 4 2 2 3 2 2 4" xfId="6483" xr:uid="{00000000-0005-0000-0000-00004E5E0000}"/>
    <cellStyle name="Normal 2 4 2 2 3 2 2 4 2" xfId="14629" xr:uid="{00000000-0005-0000-0000-00004F5E0000}"/>
    <cellStyle name="Normal 2 4 2 2 3 2 2 4 2 2" xfId="30925" xr:uid="{00000000-0005-0000-0000-0000505E0000}"/>
    <cellStyle name="Normal 2 4 2 2 3 2 2 4 3" xfId="22779" xr:uid="{00000000-0005-0000-0000-0000515E0000}"/>
    <cellStyle name="Normal 2 4 2 2 3 2 2 5" xfId="9330" xr:uid="{00000000-0005-0000-0000-0000525E0000}"/>
    <cellStyle name="Normal 2 4 2 2 3 2 2 5 2" xfId="25626" xr:uid="{00000000-0005-0000-0000-0000535E0000}"/>
    <cellStyle name="Normal 2 4 2 2 3 2 2 6" xfId="17480" xr:uid="{00000000-0005-0000-0000-0000545E0000}"/>
    <cellStyle name="Normal 2 4 2 2 3 2 3" xfId="1889" xr:uid="{00000000-0005-0000-0000-0000555E0000}"/>
    <cellStyle name="Normal 2 4 2 2 3 2 3 2" xfId="4468" xr:uid="{00000000-0005-0000-0000-0000565E0000}"/>
    <cellStyle name="Normal 2 4 2 2 3 2 3 2 2" xfId="12614" xr:uid="{00000000-0005-0000-0000-0000575E0000}"/>
    <cellStyle name="Normal 2 4 2 2 3 2 3 2 2 2" xfId="28910" xr:uid="{00000000-0005-0000-0000-0000585E0000}"/>
    <cellStyle name="Normal 2 4 2 2 3 2 3 2 3" xfId="20764" xr:uid="{00000000-0005-0000-0000-0000595E0000}"/>
    <cellStyle name="Normal 2 4 2 2 3 2 3 3" xfId="7188" xr:uid="{00000000-0005-0000-0000-00005A5E0000}"/>
    <cellStyle name="Normal 2 4 2 2 3 2 3 3 2" xfId="15334" xr:uid="{00000000-0005-0000-0000-00005B5E0000}"/>
    <cellStyle name="Normal 2 4 2 2 3 2 3 3 2 2" xfId="31630" xr:uid="{00000000-0005-0000-0000-00005C5E0000}"/>
    <cellStyle name="Normal 2 4 2 2 3 2 3 3 3" xfId="23484" xr:uid="{00000000-0005-0000-0000-00005D5E0000}"/>
    <cellStyle name="Normal 2 4 2 2 3 2 3 4" xfId="10035" xr:uid="{00000000-0005-0000-0000-00005E5E0000}"/>
    <cellStyle name="Normal 2 4 2 2 3 2 3 4 2" xfId="26331" xr:uid="{00000000-0005-0000-0000-00005F5E0000}"/>
    <cellStyle name="Normal 2 4 2 2 3 2 3 5" xfId="18185" xr:uid="{00000000-0005-0000-0000-0000605E0000}"/>
    <cellStyle name="Normal 2 4 2 2 3 2 4" xfId="3250" xr:uid="{00000000-0005-0000-0000-0000615E0000}"/>
    <cellStyle name="Normal 2 4 2 2 3 2 4 2" xfId="11396" xr:uid="{00000000-0005-0000-0000-0000625E0000}"/>
    <cellStyle name="Normal 2 4 2 2 3 2 4 2 2" xfId="27692" xr:uid="{00000000-0005-0000-0000-0000635E0000}"/>
    <cellStyle name="Normal 2 4 2 2 3 2 4 3" xfId="19546" xr:uid="{00000000-0005-0000-0000-0000645E0000}"/>
    <cellStyle name="Normal 2 4 2 2 3 2 5" xfId="5778" xr:uid="{00000000-0005-0000-0000-0000655E0000}"/>
    <cellStyle name="Normal 2 4 2 2 3 2 5 2" xfId="13924" xr:uid="{00000000-0005-0000-0000-0000665E0000}"/>
    <cellStyle name="Normal 2 4 2 2 3 2 5 2 2" xfId="30220" xr:uid="{00000000-0005-0000-0000-0000675E0000}"/>
    <cellStyle name="Normal 2 4 2 2 3 2 5 3" xfId="22074" xr:uid="{00000000-0005-0000-0000-0000685E0000}"/>
    <cellStyle name="Normal 2 4 2 2 3 2 6" xfId="8625" xr:uid="{00000000-0005-0000-0000-0000695E0000}"/>
    <cellStyle name="Normal 2 4 2 2 3 2 6 2" xfId="24921" xr:uid="{00000000-0005-0000-0000-00006A5E0000}"/>
    <cellStyle name="Normal 2 4 2 2 3 2 7" xfId="16775" xr:uid="{00000000-0005-0000-0000-00006B5E0000}"/>
    <cellStyle name="Normal 2 4 2 2 3 3" xfId="840" xr:uid="{00000000-0005-0000-0000-00006C5E0000}"/>
    <cellStyle name="Normal 2 4 2 2 3 3 2" xfId="2250" xr:uid="{00000000-0005-0000-0000-00006D5E0000}"/>
    <cellStyle name="Normal 2 4 2 2 3 3 2 2" xfId="4781" xr:uid="{00000000-0005-0000-0000-00006E5E0000}"/>
    <cellStyle name="Normal 2 4 2 2 3 3 2 2 2" xfId="12927" xr:uid="{00000000-0005-0000-0000-00006F5E0000}"/>
    <cellStyle name="Normal 2 4 2 2 3 3 2 2 2 2" xfId="29223" xr:uid="{00000000-0005-0000-0000-0000705E0000}"/>
    <cellStyle name="Normal 2 4 2 2 3 3 2 2 3" xfId="21077" xr:uid="{00000000-0005-0000-0000-0000715E0000}"/>
    <cellStyle name="Normal 2 4 2 2 3 3 2 3" xfId="7549" xr:uid="{00000000-0005-0000-0000-0000725E0000}"/>
    <cellStyle name="Normal 2 4 2 2 3 3 2 3 2" xfId="15695" xr:uid="{00000000-0005-0000-0000-0000735E0000}"/>
    <cellStyle name="Normal 2 4 2 2 3 3 2 3 2 2" xfId="31991" xr:uid="{00000000-0005-0000-0000-0000745E0000}"/>
    <cellStyle name="Normal 2 4 2 2 3 3 2 3 3" xfId="23845" xr:uid="{00000000-0005-0000-0000-0000755E0000}"/>
    <cellStyle name="Normal 2 4 2 2 3 3 2 4" xfId="10396" xr:uid="{00000000-0005-0000-0000-0000765E0000}"/>
    <cellStyle name="Normal 2 4 2 2 3 3 2 4 2" xfId="26692" xr:uid="{00000000-0005-0000-0000-0000775E0000}"/>
    <cellStyle name="Normal 2 4 2 2 3 3 2 5" xfId="18546" xr:uid="{00000000-0005-0000-0000-0000785E0000}"/>
    <cellStyle name="Normal 2 4 2 2 3 3 3" xfId="3563" xr:uid="{00000000-0005-0000-0000-0000795E0000}"/>
    <cellStyle name="Normal 2 4 2 2 3 3 3 2" xfId="11709" xr:uid="{00000000-0005-0000-0000-00007A5E0000}"/>
    <cellStyle name="Normal 2 4 2 2 3 3 3 2 2" xfId="28005" xr:uid="{00000000-0005-0000-0000-00007B5E0000}"/>
    <cellStyle name="Normal 2 4 2 2 3 3 3 3" xfId="19859" xr:uid="{00000000-0005-0000-0000-00007C5E0000}"/>
    <cellStyle name="Normal 2 4 2 2 3 3 4" xfId="6139" xr:uid="{00000000-0005-0000-0000-00007D5E0000}"/>
    <cellStyle name="Normal 2 4 2 2 3 3 4 2" xfId="14285" xr:uid="{00000000-0005-0000-0000-00007E5E0000}"/>
    <cellStyle name="Normal 2 4 2 2 3 3 4 2 2" xfId="30581" xr:uid="{00000000-0005-0000-0000-00007F5E0000}"/>
    <cellStyle name="Normal 2 4 2 2 3 3 4 3" xfId="22435" xr:uid="{00000000-0005-0000-0000-0000805E0000}"/>
    <cellStyle name="Normal 2 4 2 2 3 3 5" xfId="8986" xr:uid="{00000000-0005-0000-0000-0000815E0000}"/>
    <cellStyle name="Normal 2 4 2 2 3 3 5 2" xfId="25282" xr:uid="{00000000-0005-0000-0000-0000825E0000}"/>
    <cellStyle name="Normal 2 4 2 2 3 3 6" xfId="17136" xr:uid="{00000000-0005-0000-0000-0000835E0000}"/>
    <cellStyle name="Normal 2 4 2 2 3 4" xfId="1545" xr:uid="{00000000-0005-0000-0000-0000845E0000}"/>
    <cellStyle name="Normal 2 4 2 2 3 4 2" xfId="4172" xr:uid="{00000000-0005-0000-0000-0000855E0000}"/>
    <cellStyle name="Normal 2 4 2 2 3 4 2 2" xfId="12318" xr:uid="{00000000-0005-0000-0000-0000865E0000}"/>
    <cellStyle name="Normal 2 4 2 2 3 4 2 2 2" xfId="28614" xr:uid="{00000000-0005-0000-0000-0000875E0000}"/>
    <cellStyle name="Normal 2 4 2 2 3 4 2 3" xfId="20468" xr:uid="{00000000-0005-0000-0000-0000885E0000}"/>
    <cellStyle name="Normal 2 4 2 2 3 4 3" xfId="6844" xr:uid="{00000000-0005-0000-0000-0000895E0000}"/>
    <cellStyle name="Normal 2 4 2 2 3 4 3 2" xfId="14990" xr:uid="{00000000-0005-0000-0000-00008A5E0000}"/>
    <cellStyle name="Normal 2 4 2 2 3 4 3 2 2" xfId="31286" xr:uid="{00000000-0005-0000-0000-00008B5E0000}"/>
    <cellStyle name="Normal 2 4 2 2 3 4 3 3" xfId="23140" xr:uid="{00000000-0005-0000-0000-00008C5E0000}"/>
    <cellStyle name="Normal 2 4 2 2 3 4 4" xfId="9691" xr:uid="{00000000-0005-0000-0000-00008D5E0000}"/>
    <cellStyle name="Normal 2 4 2 2 3 4 4 2" xfId="25987" xr:uid="{00000000-0005-0000-0000-00008E5E0000}"/>
    <cellStyle name="Normal 2 4 2 2 3 4 5" xfId="17841" xr:uid="{00000000-0005-0000-0000-00008F5E0000}"/>
    <cellStyle name="Normal 2 4 2 2 3 5" xfId="2954" xr:uid="{00000000-0005-0000-0000-0000905E0000}"/>
    <cellStyle name="Normal 2 4 2 2 3 5 2" xfId="11100" xr:uid="{00000000-0005-0000-0000-0000915E0000}"/>
    <cellStyle name="Normal 2 4 2 2 3 5 2 2" xfId="27396" xr:uid="{00000000-0005-0000-0000-0000925E0000}"/>
    <cellStyle name="Normal 2 4 2 2 3 5 3" xfId="19250" xr:uid="{00000000-0005-0000-0000-0000935E0000}"/>
    <cellStyle name="Normal 2 4 2 2 3 6" xfId="5434" xr:uid="{00000000-0005-0000-0000-0000945E0000}"/>
    <cellStyle name="Normal 2 4 2 2 3 6 2" xfId="13580" xr:uid="{00000000-0005-0000-0000-0000955E0000}"/>
    <cellStyle name="Normal 2 4 2 2 3 6 2 2" xfId="29876" xr:uid="{00000000-0005-0000-0000-0000965E0000}"/>
    <cellStyle name="Normal 2 4 2 2 3 6 3" xfId="21730" xr:uid="{00000000-0005-0000-0000-0000975E0000}"/>
    <cellStyle name="Normal 2 4 2 2 3 7" xfId="8281" xr:uid="{00000000-0005-0000-0000-0000985E0000}"/>
    <cellStyle name="Normal 2 4 2 2 3 7 2" xfId="24577" xr:uid="{00000000-0005-0000-0000-0000995E0000}"/>
    <cellStyle name="Normal 2 4 2 2 3 8" xfId="16431" xr:uid="{00000000-0005-0000-0000-00009A5E0000}"/>
    <cellStyle name="Normal 2 4 2 2 4" xfId="217" xr:uid="{00000000-0005-0000-0000-00009B5E0000}"/>
    <cellStyle name="Normal 2 4 2 2 4 2" xfId="561" xr:uid="{00000000-0005-0000-0000-00009C5E0000}"/>
    <cellStyle name="Normal 2 4 2 2 4 2 2" xfId="1267" xr:uid="{00000000-0005-0000-0000-00009D5E0000}"/>
    <cellStyle name="Normal 2 4 2 2 4 2 2 2" xfId="2677" xr:uid="{00000000-0005-0000-0000-00009E5E0000}"/>
    <cellStyle name="Normal 2 4 2 2 4 2 2 2 2" xfId="5151" xr:uid="{00000000-0005-0000-0000-00009F5E0000}"/>
    <cellStyle name="Normal 2 4 2 2 4 2 2 2 2 2" xfId="13297" xr:uid="{00000000-0005-0000-0000-0000A05E0000}"/>
    <cellStyle name="Normal 2 4 2 2 4 2 2 2 2 2 2" xfId="29593" xr:uid="{00000000-0005-0000-0000-0000A15E0000}"/>
    <cellStyle name="Normal 2 4 2 2 4 2 2 2 2 3" xfId="21447" xr:uid="{00000000-0005-0000-0000-0000A25E0000}"/>
    <cellStyle name="Normal 2 4 2 2 4 2 2 2 3" xfId="7976" xr:uid="{00000000-0005-0000-0000-0000A35E0000}"/>
    <cellStyle name="Normal 2 4 2 2 4 2 2 2 3 2" xfId="16122" xr:uid="{00000000-0005-0000-0000-0000A45E0000}"/>
    <cellStyle name="Normal 2 4 2 2 4 2 2 2 3 2 2" xfId="32418" xr:uid="{00000000-0005-0000-0000-0000A55E0000}"/>
    <cellStyle name="Normal 2 4 2 2 4 2 2 2 3 3" xfId="24272" xr:uid="{00000000-0005-0000-0000-0000A65E0000}"/>
    <cellStyle name="Normal 2 4 2 2 4 2 2 2 4" xfId="10823" xr:uid="{00000000-0005-0000-0000-0000A75E0000}"/>
    <cellStyle name="Normal 2 4 2 2 4 2 2 2 4 2" xfId="27119" xr:uid="{00000000-0005-0000-0000-0000A85E0000}"/>
    <cellStyle name="Normal 2 4 2 2 4 2 2 2 5" xfId="18973" xr:uid="{00000000-0005-0000-0000-0000A95E0000}"/>
    <cellStyle name="Normal 2 4 2 2 4 2 2 3" xfId="3933" xr:uid="{00000000-0005-0000-0000-0000AA5E0000}"/>
    <cellStyle name="Normal 2 4 2 2 4 2 2 3 2" xfId="12079" xr:uid="{00000000-0005-0000-0000-0000AB5E0000}"/>
    <cellStyle name="Normal 2 4 2 2 4 2 2 3 2 2" xfId="28375" xr:uid="{00000000-0005-0000-0000-0000AC5E0000}"/>
    <cellStyle name="Normal 2 4 2 2 4 2 2 3 3" xfId="20229" xr:uid="{00000000-0005-0000-0000-0000AD5E0000}"/>
    <cellStyle name="Normal 2 4 2 2 4 2 2 4" xfId="6566" xr:uid="{00000000-0005-0000-0000-0000AE5E0000}"/>
    <cellStyle name="Normal 2 4 2 2 4 2 2 4 2" xfId="14712" xr:uid="{00000000-0005-0000-0000-0000AF5E0000}"/>
    <cellStyle name="Normal 2 4 2 2 4 2 2 4 2 2" xfId="31008" xr:uid="{00000000-0005-0000-0000-0000B05E0000}"/>
    <cellStyle name="Normal 2 4 2 2 4 2 2 4 3" xfId="22862" xr:uid="{00000000-0005-0000-0000-0000B15E0000}"/>
    <cellStyle name="Normal 2 4 2 2 4 2 2 5" xfId="9413" xr:uid="{00000000-0005-0000-0000-0000B25E0000}"/>
    <cellStyle name="Normal 2 4 2 2 4 2 2 5 2" xfId="25709" xr:uid="{00000000-0005-0000-0000-0000B35E0000}"/>
    <cellStyle name="Normal 2 4 2 2 4 2 2 6" xfId="17563" xr:uid="{00000000-0005-0000-0000-0000B45E0000}"/>
    <cellStyle name="Normal 2 4 2 2 4 2 3" xfId="1972" xr:uid="{00000000-0005-0000-0000-0000B55E0000}"/>
    <cellStyle name="Normal 2 4 2 2 4 2 3 2" xfId="4542" xr:uid="{00000000-0005-0000-0000-0000B65E0000}"/>
    <cellStyle name="Normal 2 4 2 2 4 2 3 2 2" xfId="12688" xr:uid="{00000000-0005-0000-0000-0000B75E0000}"/>
    <cellStyle name="Normal 2 4 2 2 4 2 3 2 2 2" xfId="28984" xr:uid="{00000000-0005-0000-0000-0000B85E0000}"/>
    <cellStyle name="Normal 2 4 2 2 4 2 3 2 3" xfId="20838" xr:uid="{00000000-0005-0000-0000-0000B95E0000}"/>
    <cellStyle name="Normal 2 4 2 2 4 2 3 3" xfId="7271" xr:uid="{00000000-0005-0000-0000-0000BA5E0000}"/>
    <cellStyle name="Normal 2 4 2 2 4 2 3 3 2" xfId="15417" xr:uid="{00000000-0005-0000-0000-0000BB5E0000}"/>
    <cellStyle name="Normal 2 4 2 2 4 2 3 3 2 2" xfId="31713" xr:uid="{00000000-0005-0000-0000-0000BC5E0000}"/>
    <cellStyle name="Normal 2 4 2 2 4 2 3 3 3" xfId="23567" xr:uid="{00000000-0005-0000-0000-0000BD5E0000}"/>
    <cellStyle name="Normal 2 4 2 2 4 2 3 4" xfId="10118" xr:uid="{00000000-0005-0000-0000-0000BE5E0000}"/>
    <cellStyle name="Normal 2 4 2 2 4 2 3 4 2" xfId="26414" xr:uid="{00000000-0005-0000-0000-0000BF5E0000}"/>
    <cellStyle name="Normal 2 4 2 2 4 2 3 5" xfId="18268" xr:uid="{00000000-0005-0000-0000-0000C05E0000}"/>
    <cellStyle name="Normal 2 4 2 2 4 2 4" xfId="3324" xr:uid="{00000000-0005-0000-0000-0000C15E0000}"/>
    <cellStyle name="Normal 2 4 2 2 4 2 4 2" xfId="11470" xr:uid="{00000000-0005-0000-0000-0000C25E0000}"/>
    <cellStyle name="Normal 2 4 2 2 4 2 4 2 2" xfId="27766" xr:uid="{00000000-0005-0000-0000-0000C35E0000}"/>
    <cellStyle name="Normal 2 4 2 2 4 2 4 3" xfId="19620" xr:uid="{00000000-0005-0000-0000-0000C45E0000}"/>
    <cellStyle name="Normal 2 4 2 2 4 2 5" xfId="5861" xr:uid="{00000000-0005-0000-0000-0000C55E0000}"/>
    <cellStyle name="Normal 2 4 2 2 4 2 5 2" xfId="14007" xr:uid="{00000000-0005-0000-0000-0000C65E0000}"/>
    <cellStyle name="Normal 2 4 2 2 4 2 5 2 2" xfId="30303" xr:uid="{00000000-0005-0000-0000-0000C75E0000}"/>
    <cellStyle name="Normal 2 4 2 2 4 2 5 3" xfId="22157" xr:uid="{00000000-0005-0000-0000-0000C85E0000}"/>
    <cellStyle name="Normal 2 4 2 2 4 2 6" xfId="8708" xr:uid="{00000000-0005-0000-0000-0000C95E0000}"/>
    <cellStyle name="Normal 2 4 2 2 4 2 6 2" xfId="25004" xr:uid="{00000000-0005-0000-0000-0000CA5E0000}"/>
    <cellStyle name="Normal 2 4 2 2 4 2 7" xfId="16858" xr:uid="{00000000-0005-0000-0000-0000CB5E0000}"/>
    <cellStyle name="Normal 2 4 2 2 4 3" xfId="923" xr:uid="{00000000-0005-0000-0000-0000CC5E0000}"/>
    <cellStyle name="Normal 2 4 2 2 4 3 2" xfId="2333" xr:uid="{00000000-0005-0000-0000-0000CD5E0000}"/>
    <cellStyle name="Normal 2 4 2 2 4 3 2 2" xfId="4855" xr:uid="{00000000-0005-0000-0000-0000CE5E0000}"/>
    <cellStyle name="Normal 2 4 2 2 4 3 2 2 2" xfId="13001" xr:uid="{00000000-0005-0000-0000-0000CF5E0000}"/>
    <cellStyle name="Normal 2 4 2 2 4 3 2 2 2 2" xfId="29297" xr:uid="{00000000-0005-0000-0000-0000D05E0000}"/>
    <cellStyle name="Normal 2 4 2 2 4 3 2 2 3" xfId="21151" xr:uid="{00000000-0005-0000-0000-0000D15E0000}"/>
    <cellStyle name="Normal 2 4 2 2 4 3 2 3" xfId="7632" xr:uid="{00000000-0005-0000-0000-0000D25E0000}"/>
    <cellStyle name="Normal 2 4 2 2 4 3 2 3 2" xfId="15778" xr:uid="{00000000-0005-0000-0000-0000D35E0000}"/>
    <cellStyle name="Normal 2 4 2 2 4 3 2 3 2 2" xfId="32074" xr:uid="{00000000-0005-0000-0000-0000D45E0000}"/>
    <cellStyle name="Normal 2 4 2 2 4 3 2 3 3" xfId="23928" xr:uid="{00000000-0005-0000-0000-0000D55E0000}"/>
    <cellStyle name="Normal 2 4 2 2 4 3 2 4" xfId="10479" xr:uid="{00000000-0005-0000-0000-0000D65E0000}"/>
    <cellStyle name="Normal 2 4 2 2 4 3 2 4 2" xfId="26775" xr:uid="{00000000-0005-0000-0000-0000D75E0000}"/>
    <cellStyle name="Normal 2 4 2 2 4 3 2 5" xfId="18629" xr:uid="{00000000-0005-0000-0000-0000D85E0000}"/>
    <cellStyle name="Normal 2 4 2 2 4 3 3" xfId="3637" xr:uid="{00000000-0005-0000-0000-0000D95E0000}"/>
    <cellStyle name="Normal 2 4 2 2 4 3 3 2" xfId="11783" xr:uid="{00000000-0005-0000-0000-0000DA5E0000}"/>
    <cellStyle name="Normal 2 4 2 2 4 3 3 2 2" xfId="28079" xr:uid="{00000000-0005-0000-0000-0000DB5E0000}"/>
    <cellStyle name="Normal 2 4 2 2 4 3 3 3" xfId="19933" xr:uid="{00000000-0005-0000-0000-0000DC5E0000}"/>
    <cellStyle name="Normal 2 4 2 2 4 3 4" xfId="6222" xr:uid="{00000000-0005-0000-0000-0000DD5E0000}"/>
    <cellStyle name="Normal 2 4 2 2 4 3 4 2" xfId="14368" xr:uid="{00000000-0005-0000-0000-0000DE5E0000}"/>
    <cellStyle name="Normal 2 4 2 2 4 3 4 2 2" xfId="30664" xr:uid="{00000000-0005-0000-0000-0000DF5E0000}"/>
    <cellStyle name="Normal 2 4 2 2 4 3 4 3" xfId="22518" xr:uid="{00000000-0005-0000-0000-0000E05E0000}"/>
    <cellStyle name="Normal 2 4 2 2 4 3 5" xfId="9069" xr:uid="{00000000-0005-0000-0000-0000E15E0000}"/>
    <cellStyle name="Normal 2 4 2 2 4 3 5 2" xfId="25365" xr:uid="{00000000-0005-0000-0000-0000E25E0000}"/>
    <cellStyle name="Normal 2 4 2 2 4 3 6" xfId="17219" xr:uid="{00000000-0005-0000-0000-0000E35E0000}"/>
    <cellStyle name="Normal 2 4 2 2 4 4" xfId="1628" xr:uid="{00000000-0005-0000-0000-0000E45E0000}"/>
    <cellStyle name="Normal 2 4 2 2 4 4 2" xfId="4246" xr:uid="{00000000-0005-0000-0000-0000E55E0000}"/>
    <cellStyle name="Normal 2 4 2 2 4 4 2 2" xfId="12392" xr:uid="{00000000-0005-0000-0000-0000E65E0000}"/>
    <cellStyle name="Normal 2 4 2 2 4 4 2 2 2" xfId="28688" xr:uid="{00000000-0005-0000-0000-0000E75E0000}"/>
    <cellStyle name="Normal 2 4 2 2 4 4 2 3" xfId="20542" xr:uid="{00000000-0005-0000-0000-0000E85E0000}"/>
    <cellStyle name="Normal 2 4 2 2 4 4 3" xfId="6927" xr:uid="{00000000-0005-0000-0000-0000E95E0000}"/>
    <cellStyle name="Normal 2 4 2 2 4 4 3 2" xfId="15073" xr:uid="{00000000-0005-0000-0000-0000EA5E0000}"/>
    <cellStyle name="Normal 2 4 2 2 4 4 3 2 2" xfId="31369" xr:uid="{00000000-0005-0000-0000-0000EB5E0000}"/>
    <cellStyle name="Normal 2 4 2 2 4 4 3 3" xfId="23223" xr:uid="{00000000-0005-0000-0000-0000EC5E0000}"/>
    <cellStyle name="Normal 2 4 2 2 4 4 4" xfId="9774" xr:uid="{00000000-0005-0000-0000-0000ED5E0000}"/>
    <cellStyle name="Normal 2 4 2 2 4 4 4 2" xfId="26070" xr:uid="{00000000-0005-0000-0000-0000EE5E0000}"/>
    <cellStyle name="Normal 2 4 2 2 4 4 5" xfId="17924" xr:uid="{00000000-0005-0000-0000-0000EF5E0000}"/>
    <cellStyle name="Normal 2 4 2 2 4 5" xfId="3028" xr:uid="{00000000-0005-0000-0000-0000F05E0000}"/>
    <cellStyle name="Normal 2 4 2 2 4 5 2" xfId="11174" xr:uid="{00000000-0005-0000-0000-0000F15E0000}"/>
    <cellStyle name="Normal 2 4 2 2 4 5 2 2" xfId="27470" xr:uid="{00000000-0005-0000-0000-0000F25E0000}"/>
    <cellStyle name="Normal 2 4 2 2 4 5 3" xfId="19324" xr:uid="{00000000-0005-0000-0000-0000F35E0000}"/>
    <cellStyle name="Normal 2 4 2 2 4 6" xfId="5517" xr:uid="{00000000-0005-0000-0000-0000F45E0000}"/>
    <cellStyle name="Normal 2 4 2 2 4 6 2" xfId="13663" xr:uid="{00000000-0005-0000-0000-0000F55E0000}"/>
    <cellStyle name="Normal 2 4 2 2 4 6 2 2" xfId="29959" xr:uid="{00000000-0005-0000-0000-0000F65E0000}"/>
    <cellStyle name="Normal 2 4 2 2 4 6 3" xfId="21813" xr:uid="{00000000-0005-0000-0000-0000F75E0000}"/>
    <cellStyle name="Normal 2 4 2 2 4 7" xfId="8364" xr:uid="{00000000-0005-0000-0000-0000F85E0000}"/>
    <cellStyle name="Normal 2 4 2 2 4 7 2" xfId="24660" xr:uid="{00000000-0005-0000-0000-0000F95E0000}"/>
    <cellStyle name="Normal 2 4 2 2 4 8" xfId="16514" xr:uid="{00000000-0005-0000-0000-0000FA5E0000}"/>
    <cellStyle name="Normal 2 4 2 2 5" xfId="298" xr:uid="{00000000-0005-0000-0000-0000FB5E0000}"/>
    <cellStyle name="Normal 2 4 2 2 5 2" xfId="642" xr:uid="{00000000-0005-0000-0000-0000FC5E0000}"/>
    <cellStyle name="Normal 2 4 2 2 5 2 2" xfId="1348" xr:uid="{00000000-0005-0000-0000-0000FD5E0000}"/>
    <cellStyle name="Normal 2 4 2 2 5 2 2 2" xfId="2758" xr:uid="{00000000-0005-0000-0000-0000FE5E0000}"/>
    <cellStyle name="Normal 2 4 2 2 5 2 2 2 2" xfId="5225" xr:uid="{00000000-0005-0000-0000-0000FF5E0000}"/>
    <cellStyle name="Normal 2 4 2 2 5 2 2 2 2 2" xfId="13371" xr:uid="{00000000-0005-0000-0000-0000005F0000}"/>
    <cellStyle name="Normal 2 4 2 2 5 2 2 2 2 2 2" xfId="29667" xr:uid="{00000000-0005-0000-0000-0000015F0000}"/>
    <cellStyle name="Normal 2 4 2 2 5 2 2 2 2 3" xfId="21521" xr:uid="{00000000-0005-0000-0000-0000025F0000}"/>
    <cellStyle name="Normal 2 4 2 2 5 2 2 2 3" xfId="8057" xr:uid="{00000000-0005-0000-0000-0000035F0000}"/>
    <cellStyle name="Normal 2 4 2 2 5 2 2 2 3 2" xfId="16203" xr:uid="{00000000-0005-0000-0000-0000045F0000}"/>
    <cellStyle name="Normal 2 4 2 2 5 2 2 2 3 2 2" xfId="32499" xr:uid="{00000000-0005-0000-0000-0000055F0000}"/>
    <cellStyle name="Normal 2 4 2 2 5 2 2 2 3 3" xfId="24353" xr:uid="{00000000-0005-0000-0000-0000065F0000}"/>
    <cellStyle name="Normal 2 4 2 2 5 2 2 2 4" xfId="10904" xr:uid="{00000000-0005-0000-0000-0000075F0000}"/>
    <cellStyle name="Normal 2 4 2 2 5 2 2 2 4 2" xfId="27200" xr:uid="{00000000-0005-0000-0000-0000085F0000}"/>
    <cellStyle name="Normal 2 4 2 2 5 2 2 2 5" xfId="19054" xr:uid="{00000000-0005-0000-0000-0000095F0000}"/>
    <cellStyle name="Normal 2 4 2 2 5 2 2 3" xfId="4007" xr:uid="{00000000-0005-0000-0000-00000A5F0000}"/>
    <cellStyle name="Normal 2 4 2 2 5 2 2 3 2" xfId="12153" xr:uid="{00000000-0005-0000-0000-00000B5F0000}"/>
    <cellStyle name="Normal 2 4 2 2 5 2 2 3 2 2" xfId="28449" xr:uid="{00000000-0005-0000-0000-00000C5F0000}"/>
    <cellStyle name="Normal 2 4 2 2 5 2 2 3 3" xfId="20303" xr:uid="{00000000-0005-0000-0000-00000D5F0000}"/>
    <cellStyle name="Normal 2 4 2 2 5 2 2 4" xfId="6647" xr:uid="{00000000-0005-0000-0000-00000E5F0000}"/>
    <cellStyle name="Normal 2 4 2 2 5 2 2 4 2" xfId="14793" xr:uid="{00000000-0005-0000-0000-00000F5F0000}"/>
    <cellStyle name="Normal 2 4 2 2 5 2 2 4 2 2" xfId="31089" xr:uid="{00000000-0005-0000-0000-0000105F0000}"/>
    <cellStyle name="Normal 2 4 2 2 5 2 2 4 3" xfId="22943" xr:uid="{00000000-0005-0000-0000-0000115F0000}"/>
    <cellStyle name="Normal 2 4 2 2 5 2 2 5" xfId="9494" xr:uid="{00000000-0005-0000-0000-0000125F0000}"/>
    <cellStyle name="Normal 2 4 2 2 5 2 2 5 2" xfId="25790" xr:uid="{00000000-0005-0000-0000-0000135F0000}"/>
    <cellStyle name="Normal 2 4 2 2 5 2 2 6" xfId="17644" xr:uid="{00000000-0005-0000-0000-0000145F0000}"/>
    <cellStyle name="Normal 2 4 2 2 5 2 3" xfId="2053" xr:uid="{00000000-0005-0000-0000-0000155F0000}"/>
    <cellStyle name="Normal 2 4 2 2 5 2 3 2" xfId="4616" xr:uid="{00000000-0005-0000-0000-0000165F0000}"/>
    <cellStyle name="Normal 2 4 2 2 5 2 3 2 2" xfId="12762" xr:uid="{00000000-0005-0000-0000-0000175F0000}"/>
    <cellStyle name="Normal 2 4 2 2 5 2 3 2 2 2" xfId="29058" xr:uid="{00000000-0005-0000-0000-0000185F0000}"/>
    <cellStyle name="Normal 2 4 2 2 5 2 3 2 3" xfId="20912" xr:uid="{00000000-0005-0000-0000-0000195F0000}"/>
    <cellStyle name="Normal 2 4 2 2 5 2 3 3" xfId="7352" xr:uid="{00000000-0005-0000-0000-00001A5F0000}"/>
    <cellStyle name="Normal 2 4 2 2 5 2 3 3 2" xfId="15498" xr:uid="{00000000-0005-0000-0000-00001B5F0000}"/>
    <cellStyle name="Normal 2 4 2 2 5 2 3 3 2 2" xfId="31794" xr:uid="{00000000-0005-0000-0000-00001C5F0000}"/>
    <cellStyle name="Normal 2 4 2 2 5 2 3 3 3" xfId="23648" xr:uid="{00000000-0005-0000-0000-00001D5F0000}"/>
    <cellStyle name="Normal 2 4 2 2 5 2 3 4" xfId="10199" xr:uid="{00000000-0005-0000-0000-00001E5F0000}"/>
    <cellStyle name="Normal 2 4 2 2 5 2 3 4 2" xfId="26495" xr:uid="{00000000-0005-0000-0000-00001F5F0000}"/>
    <cellStyle name="Normal 2 4 2 2 5 2 3 5" xfId="18349" xr:uid="{00000000-0005-0000-0000-0000205F0000}"/>
    <cellStyle name="Normal 2 4 2 2 5 2 4" xfId="3398" xr:uid="{00000000-0005-0000-0000-0000215F0000}"/>
    <cellStyle name="Normal 2 4 2 2 5 2 4 2" xfId="11544" xr:uid="{00000000-0005-0000-0000-0000225F0000}"/>
    <cellStyle name="Normal 2 4 2 2 5 2 4 2 2" xfId="27840" xr:uid="{00000000-0005-0000-0000-0000235F0000}"/>
    <cellStyle name="Normal 2 4 2 2 5 2 4 3" xfId="19694" xr:uid="{00000000-0005-0000-0000-0000245F0000}"/>
    <cellStyle name="Normal 2 4 2 2 5 2 5" xfId="5942" xr:uid="{00000000-0005-0000-0000-0000255F0000}"/>
    <cellStyle name="Normal 2 4 2 2 5 2 5 2" xfId="14088" xr:uid="{00000000-0005-0000-0000-0000265F0000}"/>
    <cellStyle name="Normal 2 4 2 2 5 2 5 2 2" xfId="30384" xr:uid="{00000000-0005-0000-0000-0000275F0000}"/>
    <cellStyle name="Normal 2 4 2 2 5 2 5 3" xfId="22238" xr:uid="{00000000-0005-0000-0000-0000285F0000}"/>
    <cellStyle name="Normal 2 4 2 2 5 2 6" xfId="8789" xr:uid="{00000000-0005-0000-0000-0000295F0000}"/>
    <cellStyle name="Normal 2 4 2 2 5 2 6 2" xfId="25085" xr:uid="{00000000-0005-0000-0000-00002A5F0000}"/>
    <cellStyle name="Normal 2 4 2 2 5 2 7" xfId="16939" xr:uid="{00000000-0005-0000-0000-00002B5F0000}"/>
    <cellStyle name="Normal 2 4 2 2 5 3" xfId="1004" xr:uid="{00000000-0005-0000-0000-00002C5F0000}"/>
    <cellStyle name="Normal 2 4 2 2 5 3 2" xfId="2414" xr:uid="{00000000-0005-0000-0000-00002D5F0000}"/>
    <cellStyle name="Normal 2 4 2 2 5 3 2 2" xfId="4929" xr:uid="{00000000-0005-0000-0000-00002E5F0000}"/>
    <cellStyle name="Normal 2 4 2 2 5 3 2 2 2" xfId="13075" xr:uid="{00000000-0005-0000-0000-00002F5F0000}"/>
    <cellStyle name="Normal 2 4 2 2 5 3 2 2 2 2" xfId="29371" xr:uid="{00000000-0005-0000-0000-0000305F0000}"/>
    <cellStyle name="Normal 2 4 2 2 5 3 2 2 3" xfId="21225" xr:uid="{00000000-0005-0000-0000-0000315F0000}"/>
    <cellStyle name="Normal 2 4 2 2 5 3 2 3" xfId="7713" xr:uid="{00000000-0005-0000-0000-0000325F0000}"/>
    <cellStyle name="Normal 2 4 2 2 5 3 2 3 2" xfId="15859" xr:uid="{00000000-0005-0000-0000-0000335F0000}"/>
    <cellStyle name="Normal 2 4 2 2 5 3 2 3 2 2" xfId="32155" xr:uid="{00000000-0005-0000-0000-0000345F0000}"/>
    <cellStyle name="Normal 2 4 2 2 5 3 2 3 3" xfId="24009" xr:uid="{00000000-0005-0000-0000-0000355F0000}"/>
    <cellStyle name="Normal 2 4 2 2 5 3 2 4" xfId="10560" xr:uid="{00000000-0005-0000-0000-0000365F0000}"/>
    <cellStyle name="Normal 2 4 2 2 5 3 2 4 2" xfId="26856" xr:uid="{00000000-0005-0000-0000-0000375F0000}"/>
    <cellStyle name="Normal 2 4 2 2 5 3 2 5" xfId="18710" xr:uid="{00000000-0005-0000-0000-0000385F0000}"/>
    <cellStyle name="Normal 2 4 2 2 5 3 3" xfId="3711" xr:uid="{00000000-0005-0000-0000-0000395F0000}"/>
    <cellStyle name="Normal 2 4 2 2 5 3 3 2" xfId="11857" xr:uid="{00000000-0005-0000-0000-00003A5F0000}"/>
    <cellStyle name="Normal 2 4 2 2 5 3 3 2 2" xfId="28153" xr:uid="{00000000-0005-0000-0000-00003B5F0000}"/>
    <cellStyle name="Normal 2 4 2 2 5 3 3 3" xfId="20007" xr:uid="{00000000-0005-0000-0000-00003C5F0000}"/>
    <cellStyle name="Normal 2 4 2 2 5 3 4" xfId="6303" xr:uid="{00000000-0005-0000-0000-00003D5F0000}"/>
    <cellStyle name="Normal 2 4 2 2 5 3 4 2" xfId="14449" xr:uid="{00000000-0005-0000-0000-00003E5F0000}"/>
    <cellStyle name="Normal 2 4 2 2 5 3 4 2 2" xfId="30745" xr:uid="{00000000-0005-0000-0000-00003F5F0000}"/>
    <cellStyle name="Normal 2 4 2 2 5 3 4 3" xfId="22599" xr:uid="{00000000-0005-0000-0000-0000405F0000}"/>
    <cellStyle name="Normal 2 4 2 2 5 3 5" xfId="9150" xr:uid="{00000000-0005-0000-0000-0000415F0000}"/>
    <cellStyle name="Normal 2 4 2 2 5 3 5 2" xfId="25446" xr:uid="{00000000-0005-0000-0000-0000425F0000}"/>
    <cellStyle name="Normal 2 4 2 2 5 3 6" xfId="17300" xr:uid="{00000000-0005-0000-0000-0000435F0000}"/>
    <cellStyle name="Normal 2 4 2 2 5 4" xfId="1709" xr:uid="{00000000-0005-0000-0000-0000445F0000}"/>
    <cellStyle name="Normal 2 4 2 2 5 4 2" xfId="4320" xr:uid="{00000000-0005-0000-0000-0000455F0000}"/>
    <cellStyle name="Normal 2 4 2 2 5 4 2 2" xfId="12466" xr:uid="{00000000-0005-0000-0000-0000465F0000}"/>
    <cellStyle name="Normal 2 4 2 2 5 4 2 2 2" xfId="28762" xr:uid="{00000000-0005-0000-0000-0000475F0000}"/>
    <cellStyle name="Normal 2 4 2 2 5 4 2 3" xfId="20616" xr:uid="{00000000-0005-0000-0000-0000485F0000}"/>
    <cellStyle name="Normal 2 4 2 2 5 4 3" xfId="7008" xr:uid="{00000000-0005-0000-0000-0000495F0000}"/>
    <cellStyle name="Normal 2 4 2 2 5 4 3 2" xfId="15154" xr:uid="{00000000-0005-0000-0000-00004A5F0000}"/>
    <cellStyle name="Normal 2 4 2 2 5 4 3 2 2" xfId="31450" xr:uid="{00000000-0005-0000-0000-00004B5F0000}"/>
    <cellStyle name="Normal 2 4 2 2 5 4 3 3" xfId="23304" xr:uid="{00000000-0005-0000-0000-00004C5F0000}"/>
    <cellStyle name="Normal 2 4 2 2 5 4 4" xfId="9855" xr:uid="{00000000-0005-0000-0000-00004D5F0000}"/>
    <cellStyle name="Normal 2 4 2 2 5 4 4 2" xfId="26151" xr:uid="{00000000-0005-0000-0000-00004E5F0000}"/>
    <cellStyle name="Normal 2 4 2 2 5 4 5" xfId="18005" xr:uid="{00000000-0005-0000-0000-00004F5F0000}"/>
    <cellStyle name="Normal 2 4 2 2 5 5" xfId="3102" xr:uid="{00000000-0005-0000-0000-0000505F0000}"/>
    <cellStyle name="Normal 2 4 2 2 5 5 2" xfId="11248" xr:uid="{00000000-0005-0000-0000-0000515F0000}"/>
    <cellStyle name="Normal 2 4 2 2 5 5 2 2" xfId="27544" xr:uid="{00000000-0005-0000-0000-0000525F0000}"/>
    <cellStyle name="Normal 2 4 2 2 5 5 3" xfId="19398" xr:uid="{00000000-0005-0000-0000-0000535F0000}"/>
    <cellStyle name="Normal 2 4 2 2 5 6" xfId="5598" xr:uid="{00000000-0005-0000-0000-0000545F0000}"/>
    <cellStyle name="Normal 2 4 2 2 5 6 2" xfId="13744" xr:uid="{00000000-0005-0000-0000-0000555F0000}"/>
    <cellStyle name="Normal 2 4 2 2 5 6 2 2" xfId="30040" xr:uid="{00000000-0005-0000-0000-0000565F0000}"/>
    <cellStyle name="Normal 2 4 2 2 5 6 3" xfId="21894" xr:uid="{00000000-0005-0000-0000-0000575F0000}"/>
    <cellStyle name="Normal 2 4 2 2 5 7" xfId="8445" xr:uid="{00000000-0005-0000-0000-0000585F0000}"/>
    <cellStyle name="Normal 2 4 2 2 5 7 2" xfId="24741" xr:uid="{00000000-0005-0000-0000-0000595F0000}"/>
    <cellStyle name="Normal 2 4 2 2 5 8" xfId="16595" xr:uid="{00000000-0005-0000-0000-00005A5F0000}"/>
    <cellStyle name="Normal 2 4 2 2 6" xfId="388" xr:uid="{00000000-0005-0000-0000-00005B5F0000}"/>
    <cellStyle name="Normal 2 4 2 2 6 2" xfId="1094" xr:uid="{00000000-0005-0000-0000-00005C5F0000}"/>
    <cellStyle name="Normal 2 4 2 2 6 2 2" xfId="2504" xr:uid="{00000000-0005-0000-0000-00005D5F0000}"/>
    <cellStyle name="Normal 2 4 2 2 6 2 2 2" xfId="5003" xr:uid="{00000000-0005-0000-0000-00005E5F0000}"/>
    <cellStyle name="Normal 2 4 2 2 6 2 2 2 2" xfId="13149" xr:uid="{00000000-0005-0000-0000-00005F5F0000}"/>
    <cellStyle name="Normal 2 4 2 2 6 2 2 2 2 2" xfId="29445" xr:uid="{00000000-0005-0000-0000-0000605F0000}"/>
    <cellStyle name="Normal 2 4 2 2 6 2 2 2 3" xfId="21299" xr:uid="{00000000-0005-0000-0000-0000615F0000}"/>
    <cellStyle name="Normal 2 4 2 2 6 2 2 3" xfId="7803" xr:uid="{00000000-0005-0000-0000-0000625F0000}"/>
    <cellStyle name="Normal 2 4 2 2 6 2 2 3 2" xfId="15949" xr:uid="{00000000-0005-0000-0000-0000635F0000}"/>
    <cellStyle name="Normal 2 4 2 2 6 2 2 3 2 2" xfId="32245" xr:uid="{00000000-0005-0000-0000-0000645F0000}"/>
    <cellStyle name="Normal 2 4 2 2 6 2 2 3 3" xfId="24099" xr:uid="{00000000-0005-0000-0000-0000655F0000}"/>
    <cellStyle name="Normal 2 4 2 2 6 2 2 4" xfId="10650" xr:uid="{00000000-0005-0000-0000-0000665F0000}"/>
    <cellStyle name="Normal 2 4 2 2 6 2 2 4 2" xfId="26946" xr:uid="{00000000-0005-0000-0000-0000675F0000}"/>
    <cellStyle name="Normal 2 4 2 2 6 2 2 5" xfId="18800" xr:uid="{00000000-0005-0000-0000-0000685F0000}"/>
    <cellStyle name="Normal 2 4 2 2 6 2 3" xfId="3785" xr:uid="{00000000-0005-0000-0000-0000695F0000}"/>
    <cellStyle name="Normal 2 4 2 2 6 2 3 2" xfId="11931" xr:uid="{00000000-0005-0000-0000-00006A5F0000}"/>
    <cellStyle name="Normal 2 4 2 2 6 2 3 2 2" xfId="28227" xr:uid="{00000000-0005-0000-0000-00006B5F0000}"/>
    <cellStyle name="Normal 2 4 2 2 6 2 3 3" xfId="20081" xr:uid="{00000000-0005-0000-0000-00006C5F0000}"/>
    <cellStyle name="Normal 2 4 2 2 6 2 4" xfId="6393" xr:uid="{00000000-0005-0000-0000-00006D5F0000}"/>
    <cellStyle name="Normal 2 4 2 2 6 2 4 2" xfId="14539" xr:uid="{00000000-0005-0000-0000-00006E5F0000}"/>
    <cellStyle name="Normal 2 4 2 2 6 2 4 2 2" xfId="30835" xr:uid="{00000000-0005-0000-0000-00006F5F0000}"/>
    <cellStyle name="Normal 2 4 2 2 6 2 4 3" xfId="22689" xr:uid="{00000000-0005-0000-0000-0000705F0000}"/>
    <cellStyle name="Normal 2 4 2 2 6 2 5" xfId="9240" xr:uid="{00000000-0005-0000-0000-0000715F0000}"/>
    <cellStyle name="Normal 2 4 2 2 6 2 5 2" xfId="25536" xr:uid="{00000000-0005-0000-0000-0000725F0000}"/>
    <cellStyle name="Normal 2 4 2 2 6 2 6" xfId="17390" xr:uid="{00000000-0005-0000-0000-0000735F0000}"/>
    <cellStyle name="Normal 2 4 2 2 6 3" xfId="1799" xr:uid="{00000000-0005-0000-0000-0000745F0000}"/>
    <cellStyle name="Normal 2 4 2 2 6 3 2" xfId="4394" xr:uid="{00000000-0005-0000-0000-0000755F0000}"/>
    <cellStyle name="Normal 2 4 2 2 6 3 2 2" xfId="12540" xr:uid="{00000000-0005-0000-0000-0000765F0000}"/>
    <cellStyle name="Normal 2 4 2 2 6 3 2 2 2" xfId="28836" xr:uid="{00000000-0005-0000-0000-0000775F0000}"/>
    <cellStyle name="Normal 2 4 2 2 6 3 2 3" xfId="20690" xr:uid="{00000000-0005-0000-0000-0000785F0000}"/>
    <cellStyle name="Normal 2 4 2 2 6 3 3" xfId="7098" xr:uid="{00000000-0005-0000-0000-0000795F0000}"/>
    <cellStyle name="Normal 2 4 2 2 6 3 3 2" xfId="15244" xr:uid="{00000000-0005-0000-0000-00007A5F0000}"/>
    <cellStyle name="Normal 2 4 2 2 6 3 3 2 2" xfId="31540" xr:uid="{00000000-0005-0000-0000-00007B5F0000}"/>
    <cellStyle name="Normal 2 4 2 2 6 3 3 3" xfId="23394" xr:uid="{00000000-0005-0000-0000-00007C5F0000}"/>
    <cellStyle name="Normal 2 4 2 2 6 3 4" xfId="9945" xr:uid="{00000000-0005-0000-0000-00007D5F0000}"/>
    <cellStyle name="Normal 2 4 2 2 6 3 4 2" xfId="26241" xr:uid="{00000000-0005-0000-0000-00007E5F0000}"/>
    <cellStyle name="Normal 2 4 2 2 6 3 5" xfId="18095" xr:uid="{00000000-0005-0000-0000-00007F5F0000}"/>
    <cellStyle name="Normal 2 4 2 2 6 4" xfId="3176" xr:uid="{00000000-0005-0000-0000-0000805F0000}"/>
    <cellStyle name="Normal 2 4 2 2 6 4 2" xfId="11322" xr:uid="{00000000-0005-0000-0000-0000815F0000}"/>
    <cellStyle name="Normal 2 4 2 2 6 4 2 2" xfId="27618" xr:uid="{00000000-0005-0000-0000-0000825F0000}"/>
    <cellStyle name="Normal 2 4 2 2 6 4 3" xfId="19472" xr:uid="{00000000-0005-0000-0000-0000835F0000}"/>
    <cellStyle name="Normal 2 4 2 2 6 5" xfId="5688" xr:uid="{00000000-0005-0000-0000-0000845F0000}"/>
    <cellStyle name="Normal 2 4 2 2 6 5 2" xfId="13834" xr:uid="{00000000-0005-0000-0000-0000855F0000}"/>
    <cellStyle name="Normal 2 4 2 2 6 5 2 2" xfId="30130" xr:uid="{00000000-0005-0000-0000-0000865F0000}"/>
    <cellStyle name="Normal 2 4 2 2 6 5 3" xfId="21984" xr:uid="{00000000-0005-0000-0000-0000875F0000}"/>
    <cellStyle name="Normal 2 4 2 2 6 6" xfId="8535" xr:uid="{00000000-0005-0000-0000-0000885F0000}"/>
    <cellStyle name="Normal 2 4 2 2 6 6 2" xfId="24831" xr:uid="{00000000-0005-0000-0000-0000895F0000}"/>
    <cellStyle name="Normal 2 4 2 2 6 7" xfId="16685" xr:uid="{00000000-0005-0000-0000-00008A5F0000}"/>
    <cellStyle name="Normal 2 4 2 2 7" xfId="750" xr:uid="{00000000-0005-0000-0000-00008B5F0000}"/>
    <cellStyle name="Normal 2 4 2 2 7 2" xfId="2160" xr:uid="{00000000-0005-0000-0000-00008C5F0000}"/>
    <cellStyle name="Normal 2 4 2 2 7 2 2" xfId="4707" xr:uid="{00000000-0005-0000-0000-00008D5F0000}"/>
    <cellStyle name="Normal 2 4 2 2 7 2 2 2" xfId="12853" xr:uid="{00000000-0005-0000-0000-00008E5F0000}"/>
    <cellStyle name="Normal 2 4 2 2 7 2 2 2 2" xfId="29149" xr:uid="{00000000-0005-0000-0000-00008F5F0000}"/>
    <cellStyle name="Normal 2 4 2 2 7 2 2 3" xfId="21003" xr:uid="{00000000-0005-0000-0000-0000905F0000}"/>
    <cellStyle name="Normal 2 4 2 2 7 2 3" xfId="7459" xr:uid="{00000000-0005-0000-0000-0000915F0000}"/>
    <cellStyle name="Normal 2 4 2 2 7 2 3 2" xfId="15605" xr:uid="{00000000-0005-0000-0000-0000925F0000}"/>
    <cellStyle name="Normal 2 4 2 2 7 2 3 2 2" xfId="31901" xr:uid="{00000000-0005-0000-0000-0000935F0000}"/>
    <cellStyle name="Normal 2 4 2 2 7 2 3 3" xfId="23755" xr:uid="{00000000-0005-0000-0000-0000945F0000}"/>
    <cellStyle name="Normal 2 4 2 2 7 2 4" xfId="10306" xr:uid="{00000000-0005-0000-0000-0000955F0000}"/>
    <cellStyle name="Normal 2 4 2 2 7 2 4 2" xfId="26602" xr:uid="{00000000-0005-0000-0000-0000965F0000}"/>
    <cellStyle name="Normal 2 4 2 2 7 2 5" xfId="18456" xr:uid="{00000000-0005-0000-0000-0000975F0000}"/>
    <cellStyle name="Normal 2 4 2 2 7 3" xfId="3489" xr:uid="{00000000-0005-0000-0000-0000985F0000}"/>
    <cellStyle name="Normal 2 4 2 2 7 3 2" xfId="11635" xr:uid="{00000000-0005-0000-0000-0000995F0000}"/>
    <cellStyle name="Normal 2 4 2 2 7 3 2 2" xfId="27931" xr:uid="{00000000-0005-0000-0000-00009A5F0000}"/>
    <cellStyle name="Normal 2 4 2 2 7 3 3" xfId="19785" xr:uid="{00000000-0005-0000-0000-00009B5F0000}"/>
    <cellStyle name="Normal 2 4 2 2 7 4" xfId="6049" xr:uid="{00000000-0005-0000-0000-00009C5F0000}"/>
    <cellStyle name="Normal 2 4 2 2 7 4 2" xfId="14195" xr:uid="{00000000-0005-0000-0000-00009D5F0000}"/>
    <cellStyle name="Normal 2 4 2 2 7 4 2 2" xfId="30491" xr:uid="{00000000-0005-0000-0000-00009E5F0000}"/>
    <cellStyle name="Normal 2 4 2 2 7 4 3" xfId="22345" xr:uid="{00000000-0005-0000-0000-00009F5F0000}"/>
    <cellStyle name="Normal 2 4 2 2 7 5" xfId="8896" xr:uid="{00000000-0005-0000-0000-0000A05F0000}"/>
    <cellStyle name="Normal 2 4 2 2 7 5 2" xfId="25192" xr:uid="{00000000-0005-0000-0000-0000A15F0000}"/>
    <cellStyle name="Normal 2 4 2 2 7 6" xfId="17046" xr:uid="{00000000-0005-0000-0000-0000A25F0000}"/>
    <cellStyle name="Normal 2 4 2 2 8" xfId="1455" xr:uid="{00000000-0005-0000-0000-0000A35F0000}"/>
    <cellStyle name="Normal 2 4 2 2 8 2" xfId="4098" xr:uid="{00000000-0005-0000-0000-0000A45F0000}"/>
    <cellStyle name="Normal 2 4 2 2 8 2 2" xfId="12244" xr:uid="{00000000-0005-0000-0000-0000A55F0000}"/>
    <cellStyle name="Normal 2 4 2 2 8 2 2 2" xfId="28540" xr:uid="{00000000-0005-0000-0000-0000A65F0000}"/>
    <cellStyle name="Normal 2 4 2 2 8 2 3" xfId="20394" xr:uid="{00000000-0005-0000-0000-0000A75F0000}"/>
    <cellStyle name="Normal 2 4 2 2 8 3" xfId="6754" xr:uid="{00000000-0005-0000-0000-0000A85F0000}"/>
    <cellStyle name="Normal 2 4 2 2 8 3 2" xfId="14900" xr:uid="{00000000-0005-0000-0000-0000A95F0000}"/>
    <cellStyle name="Normal 2 4 2 2 8 3 2 2" xfId="31196" xr:uid="{00000000-0005-0000-0000-0000AA5F0000}"/>
    <cellStyle name="Normal 2 4 2 2 8 3 3" xfId="23050" xr:uid="{00000000-0005-0000-0000-0000AB5F0000}"/>
    <cellStyle name="Normal 2 4 2 2 8 4" xfId="9601" xr:uid="{00000000-0005-0000-0000-0000AC5F0000}"/>
    <cellStyle name="Normal 2 4 2 2 8 4 2" xfId="25897" xr:uid="{00000000-0005-0000-0000-0000AD5F0000}"/>
    <cellStyle name="Normal 2 4 2 2 8 5" xfId="17751" xr:uid="{00000000-0005-0000-0000-0000AE5F0000}"/>
    <cellStyle name="Normal 2 4 2 2 9" xfId="2880" xr:uid="{00000000-0005-0000-0000-0000AF5F0000}"/>
    <cellStyle name="Normal 2 4 2 2 9 2" xfId="11026" xr:uid="{00000000-0005-0000-0000-0000B05F0000}"/>
    <cellStyle name="Normal 2 4 2 2 9 2 2" xfId="27322" xr:uid="{00000000-0005-0000-0000-0000B15F0000}"/>
    <cellStyle name="Normal 2 4 2 2 9 3" xfId="19176" xr:uid="{00000000-0005-0000-0000-0000B25F0000}"/>
    <cellStyle name="Normal 2 4 2 3" xfId="66" xr:uid="{00000000-0005-0000-0000-0000B35F0000}"/>
    <cellStyle name="Normal 2 4 2 3 10" xfId="8213" xr:uid="{00000000-0005-0000-0000-0000B45F0000}"/>
    <cellStyle name="Normal 2 4 2 3 10 2" xfId="24509" xr:uid="{00000000-0005-0000-0000-0000B55F0000}"/>
    <cellStyle name="Normal 2 4 2 3 11" xfId="16363" xr:uid="{00000000-0005-0000-0000-0000B65F0000}"/>
    <cellStyle name="Normal 2 4 2 3 2" xfId="156" xr:uid="{00000000-0005-0000-0000-0000B75F0000}"/>
    <cellStyle name="Normal 2 4 2 3 2 2" xfId="500" xr:uid="{00000000-0005-0000-0000-0000B85F0000}"/>
    <cellStyle name="Normal 2 4 2 3 2 2 2" xfId="1206" xr:uid="{00000000-0005-0000-0000-0000B95F0000}"/>
    <cellStyle name="Normal 2 4 2 3 2 2 2 2" xfId="2616" xr:uid="{00000000-0005-0000-0000-0000BA5F0000}"/>
    <cellStyle name="Normal 2 4 2 3 2 2 2 2 2" xfId="5095" xr:uid="{00000000-0005-0000-0000-0000BB5F0000}"/>
    <cellStyle name="Normal 2 4 2 3 2 2 2 2 2 2" xfId="13241" xr:uid="{00000000-0005-0000-0000-0000BC5F0000}"/>
    <cellStyle name="Normal 2 4 2 3 2 2 2 2 2 2 2" xfId="29537" xr:uid="{00000000-0005-0000-0000-0000BD5F0000}"/>
    <cellStyle name="Normal 2 4 2 3 2 2 2 2 2 3" xfId="21391" xr:uid="{00000000-0005-0000-0000-0000BE5F0000}"/>
    <cellStyle name="Normal 2 4 2 3 2 2 2 2 3" xfId="7915" xr:uid="{00000000-0005-0000-0000-0000BF5F0000}"/>
    <cellStyle name="Normal 2 4 2 3 2 2 2 2 3 2" xfId="16061" xr:uid="{00000000-0005-0000-0000-0000C05F0000}"/>
    <cellStyle name="Normal 2 4 2 3 2 2 2 2 3 2 2" xfId="32357" xr:uid="{00000000-0005-0000-0000-0000C15F0000}"/>
    <cellStyle name="Normal 2 4 2 3 2 2 2 2 3 3" xfId="24211" xr:uid="{00000000-0005-0000-0000-0000C25F0000}"/>
    <cellStyle name="Normal 2 4 2 3 2 2 2 2 4" xfId="10762" xr:uid="{00000000-0005-0000-0000-0000C35F0000}"/>
    <cellStyle name="Normal 2 4 2 3 2 2 2 2 4 2" xfId="27058" xr:uid="{00000000-0005-0000-0000-0000C45F0000}"/>
    <cellStyle name="Normal 2 4 2 3 2 2 2 2 5" xfId="18912" xr:uid="{00000000-0005-0000-0000-0000C55F0000}"/>
    <cellStyle name="Normal 2 4 2 3 2 2 2 3" xfId="3877" xr:uid="{00000000-0005-0000-0000-0000C65F0000}"/>
    <cellStyle name="Normal 2 4 2 3 2 2 2 3 2" xfId="12023" xr:uid="{00000000-0005-0000-0000-0000C75F0000}"/>
    <cellStyle name="Normal 2 4 2 3 2 2 2 3 2 2" xfId="28319" xr:uid="{00000000-0005-0000-0000-0000C85F0000}"/>
    <cellStyle name="Normal 2 4 2 3 2 2 2 3 3" xfId="20173" xr:uid="{00000000-0005-0000-0000-0000C95F0000}"/>
    <cellStyle name="Normal 2 4 2 3 2 2 2 4" xfId="6505" xr:uid="{00000000-0005-0000-0000-0000CA5F0000}"/>
    <cellStyle name="Normal 2 4 2 3 2 2 2 4 2" xfId="14651" xr:uid="{00000000-0005-0000-0000-0000CB5F0000}"/>
    <cellStyle name="Normal 2 4 2 3 2 2 2 4 2 2" xfId="30947" xr:uid="{00000000-0005-0000-0000-0000CC5F0000}"/>
    <cellStyle name="Normal 2 4 2 3 2 2 2 4 3" xfId="22801" xr:uid="{00000000-0005-0000-0000-0000CD5F0000}"/>
    <cellStyle name="Normal 2 4 2 3 2 2 2 5" xfId="9352" xr:uid="{00000000-0005-0000-0000-0000CE5F0000}"/>
    <cellStyle name="Normal 2 4 2 3 2 2 2 5 2" xfId="25648" xr:uid="{00000000-0005-0000-0000-0000CF5F0000}"/>
    <cellStyle name="Normal 2 4 2 3 2 2 2 6" xfId="17502" xr:uid="{00000000-0005-0000-0000-0000D05F0000}"/>
    <cellStyle name="Normal 2 4 2 3 2 2 3" xfId="1911" xr:uid="{00000000-0005-0000-0000-0000D15F0000}"/>
    <cellStyle name="Normal 2 4 2 3 2 2 3 2" xfId="4486" xr:uid="{00000000-0005-0000-0000-0000D25F0000}"/>
    <cellStyle name="Normal 2 4 2 3 2 2 3 2 2" xfId="12632" xr:uid="{00000000-0005-0000-0000-0000D35F0000}"/>
    <cellStyle name="Normal 2 4 2 3 2 2 3 2 2 2" xfId="28928" xr:uid="{00000000-0005-0000-0000-0000D45F0000}"/>
    <cellStyle name="Normal 2 4 2 3 2 2 3 2 3" xfId="20782" xr:uid="{00000000-0005-0000-0000-0000D55F0000}"/>
    <cellStyle name="Normal 2 4 2 3 2 2 3 3" xfId="7210" xr:uid="{00000000-0005-0000-0000-0000D65F0000}"/>
    <cellStyle name="Normal 2 4 2 3 2 2 3 3 2" xfId="15356" xr:uid="{00000000-0005-0000-0000-0000D75F0000}"/>
    <cellStyle name="Normal 2 4 2 3 2 2 3 3 2 2" xfId="31652" xr:uid="{00000000-0005-0000-0000-0000D85F0000}"/>
    <cellStyle name="Normal 2 4 2 3 2 2 3 3 3" xfId="23506" xr:uid="{00000000-0005-0000-0000-0000D95F0000}"/>
    <cellStyle name="Normal 2 4 2 3 2 2 3 4" xfId="10057" xr:uid="{00000000-0005-0000-0000-0000DA5F0000}"/>
    <cellStyle name="Normal 2 4 2 3 2 2 3 4 2" xfId="26353" xr:uid="{00000000-0005-0000-0000-0000DB5F0000}"/>
    <cellStyle name="Normal 2 4 2 3 2 2 3 5" xfId="18207" xr:uid="{00000000-0005-0000-0000-0000DC5F0000}"/>
    <cellStyle name="Normal 2 4 2 3 2 2 4" xfId="3268" xr:uid="{00000000-0005-0000-0000-0000DD5F0000}"/>
    <cellStyle name="Normal 2 4 2 3 2 2 4 2" xfId="11414" xr:uid="{00000000-0005-0000-0000-0000DE5F0000}"/>
    <cellStyle name="Normal 2 4 2 3 2 2 4 2 2" xfId="27710" xr:uid="{00000000-0005-0000-0000-0000DF5F0000}"/>
    <cellStyle name="Normal 2 4 2 3 2 2 4 3" xfId="19564" xr:uid="{00000000-0005-0000-0000-0000E05F0000}"/>
    <cellStyle name="Normal 2 4 2 3 2 2 5" xfId="5800" xr:uid="{00000000-0005-0000-0000-0000E15F0000}"/>
    <cellStyle name="Normal 2 4 2 3 2 2 5 2" xfId="13946" xr:uid="{00000000-0005-0000-0000-0000E25F0000}"/>
    <cellStyle name="Normal 2 4 2 3 2 2 5 2 2" xfId="30242" xr:uid="{00000000-0005-0000-0000-0000E35F0000}"/>
    <cellStyle name="Normal 2 4 2 3 2 2 5 3" xfId="22096" xr:uid="{00000000-0005-0000-0000-0000E45F0000}"/>
    <cellStyle name="Normal 2 4 2 3 2 2 6" xfId="8647" xr:uid="{00000000-0005-0000-0000-0000E55F0000}"/>
    <cellStyle name="Normal 2 4 2 3 2 2 6 2" xfId="24943" xr:uid="{00000000-0005-0000-0000-0000E65F0000}"/>
    <cellStyle name="Normal 2 4 2 3 2 2 7" xfId="16797" xr:uid="{00000000-0005-0000-0000-0000E75F0000}"/>
    <cellStyle name="Normal 2 4 2 3 2 3" xfId="862" xr:uid="{00000000-0005-0000-0000-0000E85F0000}"/>
    <cellStyle name="Normal 2 4 2 3 2 3 2" xfId="2272" xr:uid="{00000000-0005-0000-0000-0000E95F0000}"/>
    <cellStyle name="Normal 2 4 2 3 2 3 2 2" xfId="4799" xr:uid="{00000000-0005-0000-0000-0000EA5F0000}"/>
    <cellStyle name="Normal 2 4 2 3 2 3 2 2 2" xfId="12945" xr:uid="{00000000-0005-0000-0000-0000EB5F0000}"/>
    <cellStyle name="Normal 2 4 2 3 2 3 2 2 2 2" xfId="29241" xr:uid="{00000000-0005-0000-0000-0000EC5F0000}"/>
    <cellStyle name="Normal 2 4 2 3 2 3 2 2 3" xfId="21095" xr:uid="{00000000-0005-0000-0000-0000ED5F0000}"/>
    <cellStyle name="Normal 2 4 2 3 2 3 2 3" xfId="7571" xr:uid="{00000000-0005-0000-0000-0000EE5F0000}"/>
    <cellStyle name="Normal 2 4 2 3 2 3 2 3 2" xfId="15717" xr:uid="{00000000-0005-0000-0000-0000EF5F0000}"/>
    <cellStyle name="Normal 2 4 2 3 2 3 2 3 2 2" xfId="32013" xr:uid="{00000000-0005-0000-0000-0000F05F0000}"/>
    <cellStyle name="Normal 2 4 2 3 2 3 2 3 3" xfId="23867" xr:uid="{00000000-0005-0000-0000-0000F15F0000}"/>
    <cellStyle name="Normal 2 4 2 3 2 3 2 4" xfId="10418" xr:uid="{00000000-0005-0000-0000-0000F25F0000}"/>
    <cellStyle name="Normal 2 4 2 3 2 3 2 4 2" xfId="26714" xr:uid="{00000000-0005-0000-0000-0000F35F0000}"/>
    <cellStyle name="Normal 2 4 2 3 2 3 2 5" xfId="18568" xr:uid="{00000000-0005-0000-0000-0000F45F0000}"/>
    <cellStyle name="Normal 2 4 2 3 2 3 3" xfId="3581" xr:uid="{00000000-0005-0000-0000-0000F55F0000}"/>
    <cellStyle name="Normal 2 4 2 3 2 3 3 2" xfId="11727" xr:uid="{00000000-0005-0000-0000-0000F65F0000}"/>
    <cellStyle name="Normal 2 4 2 3 2 3 3 2 2" xfId="28023" xr:uid="{00000000-0005-0000-0000-0000F75F0000}"/>
    <cellStyle name="Normal 2 4 2 3 2 3 3 3" xfId="19877" xr:uid="{00000000-0005-0000-0000-0000F85F0000}"/>
    <cellStyle name="Normal 2 4 2 3 2 3 4" xfId="6161" xr:uid="{00000000-0005-0000-0000-0000F95F0000}"/>
    <cellStyle name="Normal 2 4 2 3 2 3 4 2" xfId="14307" xr:uid="{00000000-0005-0000-0000-0000FA5F0000}"/>
    <cellStyle name="Normal 2 4 2 3 2 3 4 2 2" xfId="30603" xr:uid="{00000000-0005-0000-0000-0000FB5F0000}"/>
    <cellStyle name="Normal 2 4 2 3 2 3 4 3" xfId="22457" xr:uid="{00000000-0005-0000-0000-0000FC5F0000}"/>
    <cellStyle name="Normal 2 4 2 3 2 3 5" xfId="9008" xr:uid="{00000000-0005-0000-0000-0000FD5F0000}"/>
    <cellStyle name="Normal 2 4 2 3 2 3 5 2" xfId="25304" xr:uid="{00000000-0005-0000-0000-0000FE5F0000}"/>
    <cellStyle name="Normal 2 4 2 3 2 3 6" xfId="17158" xr:uid="{00000000-0005-0000-0000-0000FF5F0000}"/>
    <cellStyle name="Normal 2 4 2 3 2 4" xfId="1567" xr:uid="{00000000-0005-0000-0000-000000600000}"/>
    <cellStyle name="Normal 2 4 2 3 2 4 2" xfId="4190" xr:uid="{00000000-0005-0000-0000-000001600000}"/>
    <cellStyle name="Normal 2 4 2 3 2 4 2 2" xfId="12336" xr:uid="{00000000-0005-0000-0000-000002600000}"/>
    <cellStyle name="Normal 2 4 2 3 2 4 2 2 2" xfId="28632" xr:uid="{00000000-0005-0000-0000-000003600000}"/>
    <cellStyle name="Normal 2 4 2 3 2 4 2 3" xfId="20486" xr:uid="{00000000-0005-0000-0000-000004600000}"/>
    <cellStyle name="Normal 2 4 2 3 2 4 3" xfId="6866" xr:uid="{00000000-0005-0000-0000-000005600000}"/>
    <cellStyle name="Normal 2 4 2 3 2 4 3 2" xfId="15012" xr:uid="{00000000-0005-0000-0000-000006600000}"/>
    <cellStyle name="Normal 2 4 2 3 2 4 3 2 2" xfId="31308" xr:uid="{00000000-0005-0000-0000-000007600000}"/>
    <cellStyle name="Normal 2 4 2 3 2 4 3 3" xfId="23162" xr:uid="{00000000-0005-0000-0000-000008600000}"/>
    <cellStyle name="Normal 2 4 2 3 2 4 4" xfId="9713" xr:uid="{00000000-0005-0000-0000-000009600000}"/>
    <cellStyle name="Normal 2 4 2 3 2 4 4 2" xfId="26009" xr:uid="{00000000-0005-0000-0000-00000A600000}"/>
    <cellStyle name="Normal 2 4 2 3 2 4 5" xfId="17863" xr:uid="{00000000-0005-0000-0000-00000B600000}"/>
    <cellStyle name="Normal 2 4 2 3 2 5" xfId="2972" xr:uid="{00000000-0005-0000-0000-00000C600000}"/>
    <cellStyle name="Normal 2 4 2 3 2 5 2" xfId="11118" xr:uid="{00000000-0005-0000-0000-00000D600000}"/>
    <cellStyle name="Normal 2 4 2 3 2 5 2 2" xfId="27414" xr:uid="{00000000-0005-0000-0000-00000E600000}"/>
    <cellStyle name="Normal 2 4 2 3 2 5 3" xfId="19268" xr:uid="{00000000-0005-0000-0000-00000F600000}"/>
    <cellStyle name="Normal 2 4 2 3 2 6" xfId="5456" xr:uid="{00000000-0005-0000-0000-000010600000}"/>
    <cellStyle name="Normal 2 4 2 3 2 6 2" xfId="13602" xr:uid="{00000000-0005-0000-0000-000011600000}"/>
    <cellStyle name="Normal 2 4 2 3 2 6 2 2" xfId="29898" xr:uid="{00000000-0005-0000-0000-000012600000}"/>
    <cellStyle name="Normal 2 4 2 3 2 6 3" xfId="21752" xr:uid="{00000000-0005-0000-0000-000013600000}"/>
    <cellStyle name="Normal 2 4 2 3 2 7" xfId="8303" xr:uid="{00000000-0005-0000-0000-000014600000}"/>
    <cellStyle name="Normal 2 4 2 3 2 7 2" xfId="24599" xr:uid="{00000000-0005-0000-0000-000015600000}"/>
    <cellStyle name="Normal 2 4 2 3 2 8" xfId="16453" xr:uid="{00000000-0005-0000-0000-000016600000}"/>
    <cellStyle name="Normal 2 4 2 3 3" xfId="235" xr:uid="{00000000-0005-0000-0000-000017600000}"/>
    <cellStyle name="Normal 2 4 2 3 3 2" xfId="579" xr:uid="{00000000-0005-0000-0000-000018600000}"/>
    <cellStyle name="Normal 2 4 2 3 3 2 2" xfId="1285" xr:uid="{00000000-0005-0000-0000-000019600000}"/>
    <cellStyle name="Normal 2 4 2 3 3 2 2 2" xfId="2695" xr:uid="{00000000-0005-0000-0000-00001A600000}"/>
    <cellStyle name="Normal 2 4 2 3 3 2 2 2 2" xfId="5169" xr:uid="{00000000-0005-0000-0000-00001B600000}"/>
    <cellStyle name="Normal 2 4 2 3 3 2 2 2 2 2" xfId="13315" xr:uid="{00000000-0005-0000-0000-00001C600000}"/>
    <cellStyle name="Normal 2 4 2 3 3 2 2 2 2 2 2" xfId="29611" xr:uid="{00000000-0005-0000-0000-00001D600000}"/>
    <cellStyle name="Normal 2 4 2 3 3 2 2 2 2 3" xfId="21465" xr:uid="{00000000-0005-0000-0000-00001E600000}"/>
    <cellStyle name="Normal 2 4 2 3 3 2 2 2 3" xfId="7994" xr:uid="{00000000-0005-0000-0000-00001F600000}"/>
    <cellStyle name="Normal 2 4 2 3 3 2 2 2 3 2" xfId="16140" xr:uid="{00000000-0005-0000-0000-000020600000}"/>
    <cellStyle name="Normal 2 4 2 3 3 2 2 2 3 2 2" xfId="32436" xr:uid="{00000000-0005-0000-0000-000021600000}"/>
    <cellStyle name="Normal 2 4 2 3 3 2 2 2 3 3" xfId="24290" xr:uid="{00000000-0005-0000-0000-000022600000}"/>
    <cellStyle name="Normal 2 4 2 3 3 2 2 2 4" xfId="10841" xr:uid="{00000000-0005-0000-0000-000023600000}"/>
    <cellStyle name="Normal 2 4 2 3 3 2 2 2 4 2" xfId="27137" xr:uid="{00000000-0005-0000-0000-000024600000}"/>
    <cellStyle name="Normal 2 4 2 3 3 2 2 2 5" xfId="18991" xr:uid="{00000000-0005-0000-0000-000025600000}"/>
    <cellStyle name="Normal 2 4 2 3 3 2 2 3" xfId="3951" xr:uid="{00000000-0005-0000-0000-000026600000}"/>
    <cellStyle name="Normal 2 4 2 3 3 2 2 3 2" xfId="12097" xr:uid="{00000000-0005-0000-0000-000027600000}"/>
    <cellStyle name="Normal 2 4 2 3 3 2 2 3 2 2" xfId="28393" xr:uid="{00000000-0005-0000-0000-000028600000}"/>
    <cellStyle name="Normal 2 4 2 3 3 2 2 3 3" xfId="20247" xr:uid="{00000000-0005-0000-0000-000029600000}"/>
    <cellStyle name="Normal 2 4 2 3 3 2 2 4" xfId="6584" xr:uid="{00000000-0005-0000-0000-00002A600000}"/>
    <cellStyle name="Normal 2 4 2 3 3 2 2 4 2" xfId="14730" xr:uid="{00000000-0005-0000-0000-00002B600000}"/>
    <cellStyle name="Normal 2 4 2 3 3 2 2 4 2 2" xfId="31026" xr:uid="{00000000-0005-0000-0000-00002C600000}"/>
    <cellStyle name="Normal 2 4 2 3 3 2 2 4 3" xfId="22880" xr:uid="{00000000-0005-0000-0000-00002D600000}"/>
    <cellStyle name="Normal 2 4 2 3 3 2 2 5" xfId="9431" xr:uid="{00000000-0005-0000-0000-00002E600000}"/>
    <cellStyle name="Normal 2 4 2 3 3 2 2 5 2" xfId="25727" xr:uid="{00000000-0005-0000-0000-00002F600000}"/>
    <cellStyle name="Normal 2 4 2 3 3 2 2 6" xfId="17581" xr:uid="{00000000-0005-0000-0000-000030600000}"/>
    <cellStyle name="Normal 2 4 2 3 3 2 3" xfId="1990" xr:uid="{00000000-0005-0000-0000-000031600000}"/>
    <cellStyle name="Normal 2 4 2 3 3 2 3 2" xfId="4560" xr:uid="{00000000-0005-0000-0000-000032600000}"/>
    <cellStyle name="Normal 2 4 2 3 3 2 3 2 2" xfId="12706" xr:uid="{00000000-0005-0000-0000-000033600000}"/>
    <cellStyle name="Normal 2 4 2 3 3 2 3 2 2 2" xfId="29002" xr:uid="{00000000-0005-0000-0000-000034600000}"/>
    <cellStyle name="Normal 2 4 2 3 3 2 3 2 3" xfId="20856" xr:uid="{00000000-0005-0000-0000-000035600000}"/>
    <cellStyle name="Normal 2 4 2 3 3 2 3 3" xfId="7289" xr:uid="{00000000-0005-0000-0000-000036600000}"/>
    <cellStyle name="Normal 2 4 2 3 3 2 3 3 2" xfId="15435" xr:uid="{00000000-0005-0000-0000-000037600000}"/>
    <cellStyle name="Normal 2 4 2 3 3 2 3 3 2 2" xfId="31731" xr:uid="{00000000-0005-0000-0000-000038600000}"/>
    <cellStyle name="Normal 2 4 2 3 3 2 3 3 3" xfId="23585" xr:uid="{00000000-0005-0000-0000-000039600000}"/>
    <cellStyle name="Normal 2 4 2 3 3 2 3 4" xfId="10136" xr:uid="{00000000-0005-0000-0000-00003A600000}"/>
    <cellStyle name="Normal 2 4 2 3 3 2 3 4 2" xfId="26432" xr:uid="{00000000-0005-0000-0000-00003B600000}"/>
    <cellStyle name="Normal 2 4 2 3 3 2 3 5" xfId="18286" xr:uid="{00000000-0005-0000-0000-00003C600000}"/>
    <cellStyle name="Normal 2 4 2 3 3 2 4" xfId="3342" xr:uid="{00000000-0005-0000-0000-00003D600000}"/>
    <cellStyle name="Normal 2 4 2 3 3 2 4 2" xfId="11488" xr:uid="{00000000-0005-0000-0000-00003E600000}"/>
    <cellStyle name="Normal 2 4 2 3 3 2 4 2 2" xfId="27784" xr:uid="{00000000-0005-0000-0000-00003F600000}"/>
    <cellStyle name="Normal 2 4 2 3 3 2 4 3" xfId="19638" xr:uid="{00000000-0005-0000-0000-000040600000}"/>
    <cellStyle name="Normal 2 4 2 3 3 2 5" xfId="5879" xr:uid="{00000000-0005-0000-0000-000041600000}"/>
    <cellStyle name="Normal 2 4 2 3 3 2 5 2" xfId="14025" xr:uid="{00000000-0005-0000-0000-000042600000}"/>
    <cellStyle name="Normal 2 4 2 3 3 2 5 2 2" xfId="30321" xr:uid="{00000000-0005-0000-0000-000043600000}"/>
    <cellStyle name="Normal 2 4 2 3 3 2 5 3" xfId="22175" xr:uid="{00000000-0005-0000-0000-000044600000}"/>
    <cellStyle name="Normal 2 4 2 3 3 2 6" xfId="8726" xr:uid="{00000000-0005-0000-0000-000045600000}"/>
    <cellStyle name="Normal 2 4 2 3 3 2 6 2" xfId="25022" xr:uid="{00000000-0005-0000-0000-000046600000}"/>
    <cellStyle name="Normal 2 4 2 3 3 2 7" xfId="16876" xr:uid="{00000000-0005-0000-0000-000047600000}"/>
    <cellStyle name="Normal 2 4 2 3 3 3" xfId="941" xr:uid="{00000000-0005-0000-0000-000048600000}"/>
    <cellStyle name="Normal 2 4 2 3 3 3 2" xfId="2351" xr:uid="{00000000-0005-0000-0000-000049600000}"/>
    <cellStyle name="Normal 2 4 2 3 3 3 2 2" xfId="4873" xr:uid="{00000000-0005-0000-0000-00004A600000}"/>
    <cellStyle name="Normal 2 4 2 3 3 3 2 2 2" xfId="13019" xr:uid="{00000000-0005-0000-0000-00004B600000}"/>
    <cellStyle name="Normal 2 4 2 3 3 3 2 2 2 2" xfId="29315" xr:uid="{00000000-0005-0000-0000-00004C600000}"/>
    <cellStyle name="Normal 2 4 2 3 3 3 2 2 3" xfId="21169" xr:uid="{00000000-0005-0000-0000-00004D600000}"/>
    <cellStyle name="Normal 2 4 2 3 3 3 2 3" xfId="7650" xr:uid="{00000000-0005-0000-0000-00004E600000}"/>
    <cellStyle name="Normal 2 4 2 3 3 3 2 3 2" xfId="15796" xr:uid="{00000000-0005-0000-0000-00004F600000}"/>
    <cellStyle name="Normal 2 4 2 3 3 3 2 3 2 2" xfId="32092" xr:uid="{00000000-0005-0000-0000-000050600000}"/>
    <cellStyle name="Normal 2 4 2 3 3 3 2 3 3" xfId="23946" xr:uid="{00000000-0005-0000-0000-000051600000}"/>
    <cellStyle name="Normal 2 4 2 3 3 3 2 4" xfId="10497" xr:uid="{00000000-0005-0000-0000-000052600000}"/>
    <cellStyle name="Normal 2 4 2 3 3 3 2 4 2" xfId="26793" xr:uid="{00000000-0005-0000-0000-000053600000}"/>
    <cellStyle name="Normal 2 4 2 3 3 3 2 5" xfId="18647" xr:uid="{00000000-0005-0000-0000-000054600000}"/>
    <cellStyle name="Normal 2 4 2 3 3 3 3" xfId="3655" xr:uid="{00000000-0005-0000-0000-000055600000}"/>
    <cellStyle name="Normal 2 4 2 3 3 3 3 2" xfId="11801" xr:uid="{00000000-0005-0000-0000-000056600000}"/>
    <cellStyle name="Normal 2 4 2 3 3 3 3 2 2" xfId="28097" xr:uid="{00000000-0005-0000-0000-000057600000}"/>
    <cellStyle name="Normal 2 4 2 3 3 3 3 3" xfId="19951" xr:uid="{00000000-0005-0000-0000-000058600000}"/>
    <cellStyle name="Normal 2 4 2 3 3 3 4" xfId="6240" xr:uid="{00000000-0005-0000-0000-000059600000}"/>
    <cellStyle name="Normal 2 4 2 3 3 3 4 2" xfId="14386" xr:uid="{00000000-0005-0000-0000-00005A600000}"/>
    <cellStyle name="Normal 2 4 2 3 3 3 4 2 2" xfId="30682" xr:uid="{00000000-0005-0000-0000-00005B600000}"/>
    <cellStyle name="Normal 2 4 2 3 3 3 4 3" xfId="22536" xr:uid="{00000000-0005-0000-0000-00005C600000}"/>
    <cellStyle name="Normal 2 4 2 3 3 3 5" xfId="9087" xr:uid="{00000000-0005-0000-0000-00005D600000}"/>
    <cellStyle name="Normal 2 4 2 3 3 3 5 2" xfId="25383" xr:uid="{00000000-0005-0000-0000-00005E600000}"/>
    <cellStyle name="Normal 2 4 2 3 3 3 6" xfId="17237" xr:uid="{00000000-0005-0000-0000-00005F600000}"/>
    <cellStyle name="Normal 2 4 2 3 3 4" xfId="1646" xr:uid="{00000000-0005-0000-0000-000060600000}"/>
    <cellStyle name="Normal 2 4 2 3 3 4 2" xfId="4264" xr:uid="{00000000-0005-0000-0000-000061600000}"/>
    <cellStyle name="Normal 2 4 2 3 3 4 2 2" xfId="12410" xr:uid="{00000000-0005-0000-0000-000062600000}"/>
    <cellStyle name="Normal 2 4 2 3 3 4 2 2 2" xfId="28706" xr:uid="{00000000-0005-0000-0000-000063600000}"/>
    <cellStyle name="Normal 2 4 2 3 3 4 2 3" xfId="20560" xr:uid="{00000000-0005-0000-0000-000064600000}"/>
    <cellStyle name="Normal 2 4 2 3 3 4 3" xfId="6945" xr:uid="{00000000-0005-0000-0000-000065600000}"/>
    <cellStyle name="Normal 2 4 2 3 3 4 3 2" xfId="15091" xr:uid="{00000000-0005-0000-0000-000066600000}"/>
    <cellStyle name="Normal 2 4 2 3 3 4 3 2 2" xfId="31387" xr:uid="{00000000-0005-0000-0000-000067600000}"/>
    <cellStyle name="Normal 2 4 2 3 3 4 3 3" xfId="23241" xr:uid="{00000000-0005-0000-0000-000068600000}"/>
    <cellStyle name="Normal 2 4 2 3 3 4 4" xfId="9792" xr:uid="{00000000-0005-0000-0000-000069600000}"/>
    <cellStyle name="Normal 2 4 2 3 3 4 4 2" xfId="26088" xr:uid="{00000000-0005-0000-0000-00006A600000}"/>
    <cellStyle name="Normal 2 4 2 3 3 4 5" xfId="17942" xr:uid="{00000000-0005-0000-0000-00006B600000}"/>
    <cellStyle name="Normal 2 4 2 3 3 5" xfId="3046" xr:uid="{00000000-0005-0000-0000-00006C600000}"/>
    <cellStyle name="Normal 2 4 2 3 3 5 2" xfId="11192" xr:uid="{00000000-0005-0000-0000-00006D600000}"/>
    <cellStyle name="Normal 2 4 2 3 3 5 2 2" xfId="27488" xr:uid="{00000000-0005-0000-0000-00006E600000}"/>
    <cellStyle name="Normal 2 4 2 3 3 5 3" xfId="19342" xr:uid="{00000000-0005-0000-0000-00006F600000}"/>
    <cellStyle name="Normal 2 4 2 3 3 6" xfId="5535" xr:uid="{00000000-0005-0000-0000-000070600000}"/>
    <cellStyle name="Normal 2 4 2 3 3 6 2" xfId="13681" xr:uid="{00000000-0005-0000-0000-000071600000}"/>
    <cellStyle name="Normal 2 4 2 3 3 6 2 2" xfId="29977" xr:uid="{00000000-0005-0000-0000-000072600000}"/>
    <cellStyle name="Normal 2 4 2 3 3 6 3" xfId="21831" xr:uid="{00000000-0005-0000-0000-000073600000}"/>
    <cellStyle name="Normal 2 4 2 3 3 7" xfId="8382" xr:uid="{00000000-0005-0000-0000-000074600000}"/>
    <cellStyle name="Normal 2 4 2 3 3 7 2" xfId="24678" xr:uid="{00000000-0005-0000-0000-000075600000}"/>
    <cellStyle name="Normal 2 4 2 3 3 8" xfId="16532" xr:uid="{00000000-0005-0000-0000-000076600000}"/>
    <cellStyle name="Normal 2 4 2 3 4" xfId="320" xr:uid="{00000000-0005-0000-0000-000077600000}"/>
    <cellStyle name="Normal 2 4 2 3 4 2" xfId="664" xr:uid="{00000000-0005-0000-0000-000078600000}"/>
    <cellStyle name="Normal 2 4 2 3 4 2 2" xfId="1370" xr:uid="{00000000-0005-0000-0000-000079600000}"/>
    <cellStyle name="Normal 2 4 2 3 4 2 2 2" xfId="2780" xr:uid="{00000000-0005-0000-0000-00007A600000}"/>
    <cellStyle name="Normal 2 4 2 3 4 2 2 2 2" xfId="5243" xr:uid="{00000000-0005-0000-0000-00007B600000}"/>
    <cellStyle name="Normal 2 4 2 3 4 2 2 2 2 2" xfId="13389" xr:uid="{00000000-0005-0000-0000-00007C600000}"/>
    <cellStyle name="Normal 2 4 2 3 4 2 2 2 2 2 2" xfId="29685" xr:uid="{00000000-0005-0000-0000-00007D600000}"/>
    <cellStyle name="Normal 2 4 2 3 4 2 2 2 2 3" xfId="21539" xr:uid="{00000000-0005-0000-0000-00007E600000}"/>
    <cellStyle name="Normal 2 4 2 3 4 2 2 2 3" xfId="8079" xr:uid="{00000000-0005-0000-0000-00007F600000}"/>
    <cellStyle name="Normal 2 4 2 3 4 2 2 2 3 2" xfId="16225" xr:uid="{00000000-0005-0000-0000-000080600000}"/>
    <cellStyle name="Normal 2 4 2 3 4 2 2 2 3 2 2" xfId="32521" xr:uid="{00000000-0005-0000-0000-000081600000}"/>
    <cellStyle name="Normal 2 4 2 3 4 2 2 2 3 3" xfId="24375" xr:uid="{00000000-0005-0000-0000-000082600000}"/>
    <cellStyle name="Normal 2 4 2 3 4 2 2 2 4" xfId="10926" xr:uid="{00000000-0005-0000-0000-000083600000}"/>
    <cellStyle name="Normal 2 4 2 3 4 2 2 2 4 2" xfId="27222" xr:uid="{00000000-0005-0000-0000-000084600000}"/>
    <cellStyle name="Normal 2 4 2 3 4 2 2 2 5" xfId="19076" xr:uid="{00000000-0005-0000-0000-000085600000}"/>
    <cellStyle name="Normal 2 4 2 3 4 2 2 3" xfId="4025" xr:uid="{00000000-0005-0000-0000-000086600000}"/>
    <cellStyle name="Normal 2 4 2 3 4 2 2 3 2" xfId="12171" xr:uid="{00000000-0005-0000-0000-000087600000}"/>
    <cellStyle name="Normal 2 4 2 3 4 2 2 3 2 2" xfId="28467" xr:uid="{00000000-0005-0000-0000-000088600000}"/>
    <cellStyle name="Normal 2 4 2 3 4 2 2 3 3" xfId="20321" xr:uid="{00000000-0005-0000-0000-000089600000}"/>
    <cellStyle name="Normal 2 4 2 3 4 2 2 4" xfId="6669" xr:uid="{00000000-0005-0000-0000-00008A600000}"/>
    <cellStyle name="Normal 2 4 2 3 4 2 2 4 2" xfId="14815" xr:uid="{00000000-0005-0000-0000-00008B600000}"/>
    <cellStyle name="Normal 2 4 2 3 4 2 2 4 2 2" xfId="31111" xr:uid="{00000000-0005-0000-0000-00008C600000}"/>
    <cellStyle name="Normal 2 4 2 3 4 2 2 4 3" xfId="22965" xr:uid="{00000000-0005-0000-0000-00008D600000}"/>
    <cellStyle name="Normal 2 4 2 3 4 2 2 5" xfId="9516" xr:uid="{00000000-0005-0000-0000-00008E600000}"/>
    <cellStyle name="Normal 2 4 2 3 4 2 2 5 2" xfId="25812" xr:uid="{00000000-0005-0000-0000-00008F600000}"/>
    <cellStyle name="Normal 2 4 2 3 4 2 2 6" xfId="17666" xr:uid="{00000000-0005-0000-0000-000090600000}"/>
    <cellStyle name="Normal 2 4 2 3 4 2 3" xfId="2075" xr:uid="{00000000-0005-0000-0000-000091600000}"/>
    <cellStyle name="Normal 2 4 2 3 4 2 3 2" xfId="4634" xr:uid="{00000000-0005-0000-0000-000092600000}"/>
    <cellStyle name="Normal 2 4 2 3 4 2 3 2 2" xfId="12780" xr:uid="{00000000-0005-0000-0000-000093600000}"/>
    <cellStyle name="Normal 2 4 2 3 4 2 3 2 2 2" xfId="29076" xr:uid="{00000000-0005-0000-0000-000094600000}"/>
    <cellStyle name="Normal 2 4 2 3 4 2 3 2 3" xfId="20930" xr:uid="{00000000-0005-0000-0000-000095600000}"/>
    <cellStyle name="Normal 2 4 2 3 4 2 3 3" xfId="7374" xr:uid="{00000000-0005-0000-0000-000096600000}"/>
    <cellStyle name="Normal 2 4 2 3 4 2 3 3 2" xfId="15520" xr:uid="{00000000-0005-0000-0000-000097600000}"/>
    <cellStyle name="Normal 2 4 2 3 4 2 3 3 2 2" xfId="31816" xr:uid="{00000000-0005-0000-0000-000098600000}"/>
    <cellStyle name="Normal 2 4 2 3 4 2 3 3 3" xfId="23670" xr:uid="{00000000-0005-0000-0000-000099600000}"/>
    <cellStyle name="Normal 2 4 2 3 4 2 3 4" xfId="10221" xr:uid="{00000000-0005-0000-0000-00009A600000}"/>
    <cellStyle name="Normal 2 4 2 3 4 2 3 4 2" xfId="26517" xr:uid="{00000000-0005-0000-0000-00009B600000}"/>
    <cellStyle name="Normal 2 4 2 3 4 2 3 5" xfId="18371" xr:uid="{00000000-0005-0000-0000-00009C600000}"/>
    <cellStyle name="Normal 2 4 2 3 4 2 4" xfId="3416" xr:uid="{00000000-0005-0000-0000-00009D600000}"/>
    <cellStyle name="Normal 2 4 2 3 4 2 4 2" xfId="11562" xr:uid="{00000000-0005-0000-0000-00009E600000}"/>
    <cellStyle name="Normal 2 4 2 3 4 2 4 2 2" xfId="27858" xr:uid="{00000000-0005-0000-0000-00009F600000}"/>
    <cellStyle name="Normal 2 4 2 3 4 2 4 3" xfId="19712" xr:uid="{00000000-0005-0000-0000-0000A0600000}"/>
    <cellStyle name="Normal 2 4 2 3 4 2 5" xfId="5964" xr:uid="{00000000-0005-0000-0000-0000A1600000}"/>
    <cellStyle name="Normal 2 4 2 3 4 2 5 2" xfId="14110" xr:uid="{00000000-0005-0000-0000-0000A2600000}"/>
    <cellStyle name="Normal 2 4 2 3 4 2 5 2 2" xfId="30406" xr:uid="{00000000-0005-0000-0000-0000A3600000}"/>
    <cellStyle name="Normal 2 4 2 3 4 2 5 3" xfId="22260" xr:uid="{00000000-0005-0000-0000-0000A4600000}"/>
    <cellStyle name="Normal 2 4 2 3 4 2 6" xfId="8811" xr:uid="{00000000-0005-0000-0000-0000A5600000}"/>
    <cellStyle name="Normal 2 4 2 3 4 2 6 2" xfId="25107" xr:uid="{00000000-0005-0000-0000-0000A6600000}"/>
    <cellStyle name="Normal 2 4 2 3 4 2 7" xfId="16961" xr:uid="{00000000-0005-0000-0000-0000A7600000}"/>
    <cellStyle name="Normal 2 4 2 3 4 3" xfId="1026" xr:uid="{00000000-0005-0000-0000-0000A8600000}"/>
    <cellStyle name="Normal 2 4 2 3 4 3 2" xfId="2436" xr:uid="{00000000-0005-0000-0000-0000A9600000}"/>
    <cellStyle name="Normal 2 4 2 3 4 3 2 2" xfId="4947" xr:uid="{00000000-0005-0000-0000-0000AA600000}"/>
    <cellStyle name="Normal 2 4 2 3 4 3 2 2 2" xfId="13093" xr:uid="{00000000-0005-0000-0000-0000AB600000}"/>
    <cellStyle name="Normal 2 4 2 3 4 3 2 2 2 2" xfId="29389" xr:uid="{00000000-0005-0000-0000-0000AC600000}"/>
    <cellStyle name="Normal 2 4 2 3 4 3 2 2 3" xfId="21243" xr:uid="{00000000-0005-0000-0000-0000AD600000}"/>
    <cellStyle name="Normal 2 4 2 3 4 3 2 3" xfId="7735" xr:uid="{00000000-0005-0000-0000-0000AE600000}"/>
    <cellStyle name="Normal 2 4 2 3 4 3 2 3 2" xfId="15881" xr:uid="{00000000-0005-0000-0000-0000AF600000}"/>
    <cellStyle name="Normal 2 4 2 3 4 3 2 3 2 2" xfId="32177" xr:uid="{00000000-0005-0000-0000-0000B0600000}"/>
    <cellStyle name="Normal 2 4 2 3 4 3 2 3 3" xfId="24031" xr:uid="{00000000-0005-0000-0000-0000B1600000}"/>
    <cellStyle name="Normal 2 4 2 3 4 3 2 4" xfId="10582" xr:uid="{00000000-0005-0000-0000-0000B2600000}"/>
    <cellStyle name="Normal 2 4 2 3 4 3 2 4 2" xfId="26878" xr:uid="{00000000-0005-0000-0000-0000B3600000}"/>
    <cellStyle name="Normal 2 4 2 3 4 3 2 5" xfId="18732" xr:uid="{00000000-0005-0000-0000-0000B4600000}"/>
    <cellStyle name="Normal 2 4 2 3 4 3 3" xfId="3729" xr:uid="{00000000-0005-0000-0000-0000B5600000}"/>
    <cellStyle name="Normal 2 4 2 3 4 3 3 2" xfId="11875" xr:uid="{00000000-0005-0000-0000-0000B6600000}"/>
    <cellStyle name="Normal 2 4 2 3 4 3 3 2 2" xfId="28171" xr:uid="{00000000-0005-0000-0000-0000B7600000}"/>
    <cellStyle name="Normal 2 4 2 3 4 3 3 3" xfId="20025" xr:uid="{00000000-0005-0000-0000-0000B8600000}"/>
    <cellStyle name="Normal 2 4 2 3 4 3 4" xfId="6325" xr:uid="{00000000-0005-0000-0000-0000B9600000}"/>
    <cellStyle name="Normal 2 4 2 3 4 3 4 2" xfId="14471" xr:uid="{00000000-0005-0000-0000-0000BA600000}"/>
    <cellStyle name="Normal 2 4 2 3 4 3 4 2 2" xfId="30767" xr:uid="{00000000-0005-0000-0000-0000BB600000}"/>
    <cellStyle name="Normal 2 4 2 3 4 3 4 3" xfId="22621" xr:uid="{00000000-0005-0000-0000-0000BC600000}"/>
    <cellStyle name="Normal 2 4 2 3 4 3 5" xfId="9172" xr:uid="{00000000-0005-0000-0000-0000BD600000}"/>
    <cellStyle name="Normal 2 4 2 3 4 3 5 2" xfId="25468" xr:uid="{00000000-0005-0000-0000-0000BE600000}"/>
    <cellStyle name="Normal 2 4 2 3 4 3 6" xfId="17322" xr:uid="{00000000-0005-0000-0000-0000BF600000}"/>
    <cellStyle name="Normal 2 4 2 3 4 4" xfId="1731" xr:uid="{00000000-0005-0000-0000-0000C0600000}"/>
    <cellStyle name="Normal 2 4 2 3 4 4 2" xfId="4338" xr:uid="{00000000-0005-0000-0000-0000C1600000}"/>
    <cellStyle name="Normal 2 4 2 3 4 4 2 2" xfId="12484" xr:uid="{00000000-0005-0000-0000-0000C2600000}"/>
    <cellStyle name="Normal 2 4 2 3 4 4 2 2 2" xfId="28780" xr:uid="{00000000-0005-0000-0000-0000C3600000}"/>
    <cellStyle name="Normal 2 4 2 3 4 4 2 3" xfId="20634" xr:uid="{00000000-0005-0000-0000-0000C4600000}"/>
    <cellStyle name="Normal 2 4 2 3 4 4 3" xfId="7030" xr:uid="{00000000-0005-0000-0000-0000C5600000}"/>
    <cellStyle name="Normal 2 4 2 3 4 4 3 2" xfId="15176" xr:uid="{00000000-0005-0000-0000-0000C6600000}"/>
    <cellStyle name="Normal 2 4 2 3 4 4 3 2 2" xfId="31472" xr:uid="{00000000-0005-0000-0000-0000C7600000}"/>
    <cellStyle name="Normal 2 4 2 3 4 4 3 3" xfId="23326" xr:uid="{00000000-0005-0000-0000-0000C8600000}"/>
    <cellStyle name="Normal 2 4 2 3 4 4 4" xfId="9877" xr:uid="{00000000-0005-0000-0000-0000C9600000}"/>
    <cellStyle name="Normal 2 4 2 3 4 4 4 2" xfId="26173" xr:uid="{00000000-0005-0000-0000-0000CA600000}"/>
    <cellStyle name="Normal 2 4 2 3 4 4 5" xfId="18027" xr:uid="{00000000-0005-0000-0000-0000CB600000}"/>
    <cellStyle name="Normal 2 4 2 3 4 5" xfId="3120" xr:uid="{00000000-0005-0000-0000-0000CC600000}"/>
    <cellStyle name="Normal 2 4 2 3 4 5 2" xfId="11266" xr:uid="{00000000-0005-0000-0000-0000CD600000}"/>
    <cellStyle name="Normal 2 4 2 3 4 5 2 2" xfId="27562" xr:uid="{00000000-0005-0000-0000-0000CE600000}"/>
    <cellStyle name="Normal 2 4 2 3 4 5 3" xfId="19416" xr:uid="{00000000-0005-0000-0000-0000CF600000}"/>
    <cellStyle name="Normal 2 4 2 3 4 6" xfId="5620" xr:uid="{00000000-0005-0000-0000-0000D0600000}"/>
    <cellStyle name="Normal 2 4 2 3 4 6 2" xfId="13766" xr:uid="{00000000-0005-0000-0000-0000D1600000}"/>
    <cellStyle name="Normal 2 4 2 3 4 6 2 2" xfId="30062" xr:uid="{00000000-0005-0000-0000-0000D2600000}"/>
    <cellStyle name="Normal 2 4 2 3 4 6 3" xfId="21916" xr:uid="{00000000-0005-0000-0000-0000D3600000}"/>
    <cellStyle name="Normal 2 4 2 3 4 7" xfId="8467" xr:uid="{00000000-0005-0000-0000-0000D4600000}"/>
    <cellStyle name="Normal 2 4 2 3 4 7 2" xfId="24763" xr:uid="{00000000-0005-0000-0000-0000D5600000}"/>
    <cellStyle name="Normal 2 4 2 3 4 8" xfId="16617" xr:uid="{00000000-0005-0000-0000-0000D6600000}"/>
    <cellStyle name="Normal 2 4 2 3 5" xfId="410" xr:uid="{00000000-0005-0000-0000-0000D7600000}"/>
    <cellStyle name="Normal 2 4 2 3 5 2" xfId="1116" xr:uid="{00000000-0005-0000-0000-0000D8600000}"/>
    <cellStyle name="Normal 2 4 2 3 5 2 2" xfId="2526" xr:uid="{00000000-0005-0000-0000-0000D9600000}"/>
    <cellStyle name="Normal 2 4 2 3 5 2 2 2" xfId="5021" xr:uid="{00000000-0005-0000-0000-0000DA600000}"/>
    <cellStyle name="Normal 2 4 2 3 5 2 2 2 2" xfId="13167" xr:uid="{00000000-0005-0000-0000-0000DB600000}"/>
    <cellStyle name="Normal 2 4 2 3 5 2 2 2 2 2" xfId="29463" xr:uid="{00000000-0005-0000-0000-0000DC600000}"/>
    <cellStyle name="Normal 2 4 2 3 5 2 2 2 3" xfId="21317" xr:uid="{00000000-0005-0000-0000-0000DD600000}"/>
    <cellStyle name="Normal 2 4 2 3 5 2 2 3" xfId="7825" xr:uid="{00000000-0005-0000-0000-0000DE600000}"/>
    <cellStyle name="Normal 2 4 2 3 5 2 2 3 2" xfId="15971" xr:uid="{00000000-0005-0000-0000-0000DF600000}"/>
    <cellStyle name="Normal 2 4 2 3 5 2 2 3 2 2" xfId="32267" xr:uid="{00000000-0005-0000-0000-0000E0600000}"/>
    <cellStyle name="Normal 2 4 2 3 5 2 2 3 3" xfId="24121" xr:uid="{00000000-0005-0000-0000-0000E1600000}"/>
    <cellStyle name="Normal 2 4 2 3 5 2 2 4" xfId="10672" xr:uid="{00000000-0005-0000-0000-0000E2600000}"/>
    <cellStyle name="Normal 2 4 2 3 5 2 2 4 2" xfId="26968" xr:uid="{00000000-0005-0000-0000-0000E3600000}"/>
    <cellStyle name="Normal 2 4 2 3 5 2 2 5" xfId="18822" xr:uid="{00000000-0005-0000-0000-0000E4600000}"/>
    <cellStyle name="Normal 2 4 2 3 5 2 3" xfId="3803" xr:uid="{00000000-0005-0000-0000-0000E5600000}"/>
    <cellStyle name="Normal 2 4 2 3 5 2 3 2" xfId="11949" xr:uid="{00000000-0005-0000-0000-0000E6600000}"/>
    <cellStyle name="Normal 2 4 2 3 5 2 3 2 2" xfId="28245" xr:uid="{00000000-0005-0000-0000-0000E7600000}"/>
    <cellStyle name="Normal 2 4 2 3 5 2 3 3" xfId="20099" xr:uid="{00000000-0005-0000-0000-0000E8600000}"/>
    <cellStyle name="Normal 2 4 2 3 5 2 4" xfId="6415" xr:uid="{00000000-0005-0000-0000-0000E9600000}"/>
    <cellStyle name="Normal 2 4 2 3 5 2 4 2" xfId="14561" xr:uid="{00000000-0005-0000-0000-0000EA600000}"/>
    <cellStyle name="Normal 2 4 2 3 5 2 4 2 2" xfId="30857" xr:uid="{00000000-0005-0000-0000-0000EB600000}"/>
    <cellStyle name="Normal 2 4 2 3 5 2 4 3" xfId="22711" xr:uid="{00000000-0005-0000-0000-0000EC600000}"/>
    <cellStyle name="Normal 2 4 2 3 5 2 5" xfId="9262" xr:uid="{00000000-0005-0000-0000-0000ED600000}"/>
    <cellStyle name="Normal 2 4 2 3 5 2 5 2" xfId="25558" xr:uid="{00000000-0005-0000-0000-0000EE600000}"/>
    <cellStyle name="Normal 2 4 2 3 5 2 6" xfId="17412" xr:uid="{00000000-0005-0000-0000-0000EF600000}"/>
    <cellStyle name="Normal 2 4 2 3 5 3" xfId="1821" xr:uid="{00000000-0005-0000-0000-0000F0600000}"/>
    <cellStyle name="Normal 2 4 2 3 5 3 2" xfId="4412" xr:uid="{00000000-0005-0000-0000-0000F1600000}"/>
    <cellStyle name="Normal 2 4 2 3 5 3 2 2" xfId="12558" xr:uid="{00000000-0005-0000-0000-0000F2600000}"/>
    <cellStyle name="Normal 2 4 2 3 5 3 2 2 2" xfId="28854" xr:uid="{00000000-0005-0000-0000-0000F3600000}"/>
    <cellStyle name="Normal 2 4 2 3 5 3 2 3" xfId="20708" xr:uid="{00000000-0005-0000-0000-0000F4600000}"/>
    <cellStyle name="Normal 2 4 2 3 5 3 3" xfId="7120" xr:uid="{00000000-0005-0000-0000-0000F5600000}"/>
    <cellStyle name="Normal 2 4 2 3 5 3 3 2" xfId="15266" xr:uid="{00000000-0005-0000-0000-0000F6600000}"/>
    <cellStyle name="Normal 2 4 2 3 5 3 3 2 2" xfId="31562" xr:uid="{00000000-0005-0000-0000-0000F7600000}"/>
    <cellStyle name="Normal 2 4 2 3 5 3 3 3" xfId="23416" xr:uid="{00000000-0005-0000-0000-0000F8600000}"/>
    <cellStyle name="Normal 2 4 2 3 5 3 4" xfId="9967" xr:uid="{00000000-0005-0000-0000-0000F9600000}"/>
    <cellStyle name="Normal 2 4 2 3 5 3 4 2" xfId="26263" xr:uid="{00000000-0005-0000-0000-0000FA600000}"/>
    <cellStyle name="Normal 2 4 2 3 5 3 5" xfId="18117" xr:uid="{00000000-0005-0000-0000-0000FB600000}"/>
    <cellStyle name="Normal 2 4 2 3 5 4" xfId="3194" xr:uid="{00000000-0005-0000-0000-0000FC600000}"/>
    <cellStyle name="Normal 2 4 2 3 5 4 2" xfId="11340" xr:uid="{00000000-0005-0000-0000-0000FD600000}"/>
    <cellStyle name="Normal 2 4 2 3 5 4 2 2" xfId="27636" xr:uid="{00000000-0005-0000-0000-0000FE600000}"/>
    <cellStyle name="Normal 2 4 2 3 5 4 3" xfId="19490" xr:uid="{00000000-0005-0000-0000-0000FF600000}"/>
    <cellStyle name="Normal 2 4 2 3 5 5" xfId="5710" xr:uid="{00000000-0005-0000-0000-000000610000}"/>
    <cellStyle name="Normal 2 4 2 3 5 5 2" xfId="13856" xr:uid="{00000000-0005-0000-0000-000001610000}"/>
    <cellStyle name="Normal 2 4 2 3 5 5 2 2" xfId="30152" xr:uid="{00000000-0005-0000-0000-000002610000}"/>
    <cellStyle name="Normal 2 4 2 3 5 5 3" xfId="22006" xr:uid="{00000000-0005-0000-0000-000003610000}"/>
    <cellStyle name="Normal 2 4 2 3 5 6" xfId="8557" xr:uid="{00000000-0005-0000-0000-000004610000}"/>
    <cellStyle name="Normal 2 4 2 3 5 6 2" xfId="24853" xr:uid="{00000000-0005-0000-0000-000005610000}"/>
    <cellStyle name="Normal 2 4 2 3 5 7" xfId="16707" xr:uid="{00000000-0005-0000-0000-000006610000}"/>
    <cellStyle name="Normal 2 4 2 3 6" xfId="772" xr:uid="{00000000-0005-0000-0000-000007610000}"/>
    <cellStyle name="Normal 2 4 2 3 6 2" xfId="2182" xr:uid="{00000000-0005-0000-0000-000008610000}"/>
    <cellStyle name="Normal 2 4 2 3 6 2 2" xfId="4725" xr:uid="{00000000-0005-0000-0000-000009610000}"/>
    <cellStyle name="Normal 2 4 2 3 6 2 2 2" xfId="12871" xr:uid="{00000000-0005-0000-0000-00000A610000}"/>
    <cellStyle name="Normal 2 4 2 3 6 2 2 2 2" xfId="29167" xr:uid="{00000000-0005-0000-0000-00000B610000}"/>
    <cellStyle name="Normal 2 4 2 3 6 2 2 3" xfId="21021" xr:uid="{00000000-0005-0000-0000-00000C610000}"/>
    <cellStyle name="Normal 2 4 2 3 6 2 3" xfId="7481" xr:uid="{00000000-0005-0000-0000-00000D610000}"/>
    <cellStyle name="Normal 2 4 2 3 6 2 3 2" xfId="15627" xr:uid="{00000000-0005-0000-0000-00000E610000}"/>
    <cellStyle name="Normal 2 4 2 3 6 2 3 2 2" xfId="31923" xr:uid="{00000000-0005-0000-0000-00000F610000}"/>
    <cellStyle name="Normal 2 4 2 3 6 2 3 3" xfId="23777" xr:uid="{00000000-0005-0000-0000-000010610000}"/>
    <cellStyle name="Normal 2 4 2 3 6 2 4" xfId="10328" xr:uid="{00000000-0005-0000-0000-000011610000}"/>
    <cellStyle name="Normal 2 4 2 3 6 2 4 2" xfId="26624" xr:uid="{00000000-0005-0000-0000-000012610000}"/>
    <cellStyle name="Normal 2 4 2 3 6 2 5" xfId="18478" xr:uid="{00000000-0005-0000-0000-000013610000}"/>
    <cellStyle name="Normal 2 4 2 3 6 3" xfId="3507" xr:uid="{00000000-0005-0000-0000-000014610000}"/>
    <cellStyle name="Normal 2 4 2 3 6 3 2" xfId="11653" xr:uid="{00000000-0005-0000-0000-000015610000}"/>
    <cellStyle name="Normal 2 4 2 3 6 3 2 2" xfId="27949" xr:uid="{00000000-0005-0000-0000-000016610000}"/>
    <cellStyle name="Normal 2 4 2 3 6 3 3" xfId="19803" xr:uid="{00000000-0005-0000-0000-000017610000}"/>
    <cellStyle name="Normal 2 4 2 3 6 4" xfId="6071" xr:uid="{00000000-0005-0000-0000-000018610000}"/>
    <cellStyle name="Normal 2 4 2 3 6 4 2" xfId="14217" xr:uid="{00000000-0005-0000-0000-000019610000}"/>
    <cellStyle name="Normal 2 4 2 3 6 4 2 2" xfId="30513" xr:uid="{00000000-0005-0000-0000-00001A610000}"/>
    <cellStyle name="Normal 2 4 2 3 6 4 3" xfId="22367" xr:uid="{00000000-0005-0000-0000-00001B610000}"/>
    <cellStyle name="Normal 2 4 2 3 6 5" xfId="8918" xr:uid="{00000000-0005-0000-0000-00001C610000}"/>
    <cellStyle name="Normal 2 4 2 3 6 5 2" xfId="25214" xr:uid="{00000000-0005-0000-0000-00001D610000}"/>
    <cellStyle name="Normal 2 4 2 3 6 6" xfId="17068" xr:uid="{00000000-0005-0000-0000-00001E610000}"/>
    <cellStyle name="Normal 2 4 2 3 7" xfId="1477" xr:uid="{00000000-0005-0000-0000-00001F610000}"/>
    <cellStyle name="Normal 2 4 2 3 7 2" xfId="4116" xr:uid="{00000000-0005-0000-0000-000020610000}"/>
    <cellStyle name="Normal 2 4 2 3 7 2 2" xfId="12262" xr:uid="{00000000-0005-0000-0000-000021610000}"/>
    <cellStyle name="Normal 2 4 2 3 7 2 2 2" xfId="28558" xr:uid="{00000000-0005-0000-0000-000022610000}"/>
    <cellStyle name="Normal 2 4 2 3 7 2 3" xfId="20412" xr:uid="{00000000-0005-0000-0000-000023610000}"/>
    <cellStyle name="Normal 2 4 2 3 7 3" xfId="6776" xr:uid="{00000000-0005-0000-0000-000024610000}"/>
    <cellStyle name="Normal 2 4 2 3 7 3 2" xfId="14922" xr:uid="{00000000-0005-0000-0000-000025610000}"/>
    <cellStyle name="Normal 2 4 2 3 7 3 2 2" xfId="31218" xr:uid="{00000000-0005-0000-0000-000026610000}"/>
    <cellStyle name="Normal 2 4 2 3 7 3 3" xfId="23072" xr:uid="{00000000-0005-0000-0000-000027610000}"/>
    <cellStyle name="Normal 2 4 2 3 7 4" xfId="9623" xr:uid="{00000000-0005-0000-0000-000028610000}"/>
    <cellStyle name="Normal 2 4 2 3 7 4 2" xfId="25919" xr:uid="{00000000-0005-0000-0000-000029610000}"/>
    <cellStyle name="Normal 2 4 2 3 7 5" xfId="17773" xr:uid="{00000000-0005-0000-0000-00002A610000}"/>
    <cellStyle name="Normal 2 4 2 3 8" xfId="2898" xr:uid="{00000000-0005-0000-0000-00002B610000}"/>
    <cellStyle name="Normal 2 4 2 3 8 2" xfId="11044" xr:uid="{00000000-0005-0000-0000-00002C610000}"/>
    <cellStyle name="Normal 2 4 2 3 8 2 2" xfId="27340" xr:uid="{00000000-0005-0000-0000-00002D610000}"/>
    <cellStyle name="Normal 2 4 2 3 8 3" xfId="19194" xr:uid="{00000000-0005-0000-0000-00002E610000}"/>
    <cellStyle name="Normal 2 4 2 3 9" xfId="5366" xr:uid="{00000000-0005-0000-0000-00002F610000}"/>
    <cellStyle name="Normal 2 4 2 3 9 2" xfId="13512" xr:uid="{00000000-0005-0000-0000-000030610000}"/>
    <cellStyle name="Normal 2 4 2 3 9 2 2" xfId="29808" xr:uid="{00000000-0005-0000-0000-000031610000}"/>
    <cellStyle name="Normal 2 4 2 3 9 3" xfId="21662" xr:uid="{00000000-0005-0000-0000-000032610000}"/>
    <cellStyle name="Normal 2 4 2 4" xfId="112" xr:uid="{00000000-0005-0000-0000-000033610000}"/>
    <cellStyle name="Normal 2 4 2 4 2" xfId="456" xr:uid="{00000000-0005-0000-0000-000034610000}"/>
    <cellStyle name="Normal 2 4 2 4 2 2" xfId="1162" xr:uid="{00000000-0005-0000-0000-000035610000}"/>
    <cellStyle name="Normal 2 4 2 4 2 2 2" xfId="2572" xr:uid="{00000000-0005-0000-0000-000036610000}"/>
    <cellStyle name="Normal 2 4 2 4 2 2 2 2" xfId="5059" xr:uid="{00000000-0005-0000-0000-000037610000}"/>
    <cellStyle name="Normal 2 4 2 4 2 2 2 2 2" xfId="13205" xr:uid="{00000000-0005-0000-0000-000038610000}"/>
    <cellStyle name="Normal 2 4 2 4 2 2 2 2 2 2" xfId="29501" xr:uid="{00000000-0005-0000-0000-000039610000}"/>
    <cellStyle name="Normal 2 4 2 4 2 2 2 2 3" xfId="21355" xr:uid="{00000000-0005-0000-0000-00003A610000}"/>
    <cellStyle name="Normal 2 4 2 4 2 2 2 3" xfId="7871" xr:uid="{00000000-0005-0000-0000-00003B610000}"/>
    <cellStyle name="Normal 2 4 2 4 2 2 2 3 2" xfId="16017" xr:uid="{00000000-0005-0000-0000-00003C610000}"/>
    <cellStyle name="Normal 2 4 2 4 2 2 2 3 2 2" xfId="32313" xr:uid="{00000000-0005-0000-0000-00003D610000}"/>
    <cellStyle name="Normal 2 4 2 4 2 2 2 3 3" xfId="24167" xr:uid="{00000000-0005-0000-0000-00003E610000}"/>
    <cellStyle name="Normal 2 4 2 4 2 2 2 4" xfId="10718" xr:uid="{00000000-0005-0000-0000-00003F610000}"/>
    <cellStyle name="Normal 2 4 2 4 2 2 2 4 2" xfId="27014" xr:uid="{00000000-0005-0000-0000-000040610000}"/>
    <cellStyle name="Normal 2 4 2 4 2 2 2 5" xfId="18868" xr:uid="{00000000-0005-0000-0000-000041610000}"/>
    <cellStyle name="Normal 2 4 2 4 2 2 3" xfId="3841" xr:uid="{00000000-0005-0000-0000-000042610000}"/>
    <cellStyle name="Normal 2 4 2 4 2 2 3 2" xfId="11987" xr:uid="{00000000-0005-0000-0000-000043610000}"/>
    <cellStyle name="Normal 2 4 2 4 2 2 3 2 2" xfId="28283" xr:uid="{00000000-0005-0000-0000-000044610000}"/>
    <cellStyle name="Normal 2 4 2 4 2 2 3 3" xfId="20137" xr:uid="{00000000-0005-0000-0000-000045610000}"/>
    <cellStyle name="Normal 2 4 2 4 2 2 4" xfId="6461" xr:uid="{00000000-0005-0000-0000-000046610000}"/>
    <cellStyle name="Normal 2 4 2 4 2 2 4 2" xfId="14607" xr:uid="{00000000-0005-0000-0000-000047610000}"/>
    <cellStyle name="Normal 2 4 2 4 2 2 4 2 2" xfId="30903" xr:uid="{00000000-0005-0000-0000-000048610000}"/>
    <cellStyle name="Normal 2 4 2 4 2 2 4 3" xfId="22757" xr:uid="{00000000-0005-0000-0000-000049610000}"/>
    <cellStyle name="Normal 2 4 2 4 2 2 5" xfId="9308" xr:uid="{00000000-0005-0000-0000-00004A610000}"/>
    <cellStyle name="Normal 2 4 2 4 2 2 5 2" xfId="25604" xr:uid="{00000000-0005-0000-0000-00004B610000}"/>
    <cellStyle name="Normal 2 4 2 4 2 2 6" xfId="17458" xr:uid="{00000000-0005-0000-0000-00004C610000}"/>
    <cellStyle name="Normal 2 4 2 4 2 3" xfId="1867" xr:uid="{00000000-0005-0000-0000-00004D610000}"/>
    <cellStyle name="Normal 2 4 2 4 2 3 2" xfId="4450" xr:uid="{00000000-0005-0000-0000-00004E610000}"/>
    <cellStyle name="Normal 2 4 2 4 2 3 2 2" xfId="12596" xr:uid="{00000000-0005-0000-0000-00004F610000}"/>
    <cellStyle name="Normal 2 4 2 4 2 3 2 2 2" xfId="28892" xr:uid="{00000000-0005-0000-0000-000050610000}"/>
    <cellStyle name="Normal 2 4 2 4 2 3 2 3" xfId="20746" xr:uid="{00000000-0005-0000-0000-000051610000}"/>
    <cellStyle name="Normal 2 4 2 4 2 3 3" xfId="7166" xr:uid="{00000000-0005-0000-0000-000052610000}"/>
    <cellStyle name="Normal 2 4 2 4 2 3 3 2" xfId="15312" xr:uid="{00000000-0005-0000-0000-000053610000}"/>
    <cellStyle name="Normal 2 4 2 4 2 3 3 2 2" xfId="31608" xr:uid="{00000000-0005-0000-0000-000054610000}"/>
    <cellStyle name="Normal 2 4 2 4 2 3 3 3" xfId="23462" xr:uid="{00000000-0005-0000-0000-000055610000}"/>
    <cellStyle name="Normal 2 4 2 4 2 3 4" xfId="10013" xr:uid="{00000000-0005-0000-0000-000056610000}"/>
    <cellStyle name="Normal 2 4 2 4 2 3 4 2" xfId="26309" xr:uid="{00000000-0005-0000-0000-000057610000}"/>
    <cellStyle name="Normal 2 4 2 4 2 3 5" xfId="18163" xr:uid="{00000000-0005-0000-0000-000058610000}"/>
    <cellStyle name="Normal 2 4 2 4 2 4" xfId="3232" xr:uid="{00000000-0005-0000-0000-000059610000}"/>
    <cellStyle name="Normal 2 4 2 4 2 4 2" xfId="11378" xr:uid="{00000000-0005-0000-0000-00005A610000}"/>
    <cellStyle name="Normal 2 4 2 4 2 4 2 2" xfId="27674" xr:uid="{00000000-0005-0000-0000-00005B610000}"/>
    <cellStyle name="Normal 2 4 2 4 2 4 3" xfId="19528" xr:uid="{00000000-0005-0000-0000-00005C610000}"/>
    <cellStyle name="Normal 2 4 2 4 2 5" xfId="5756" xr:uid="{00000000-0005-0000-0000-00005D610000}"/>
    <cellStyle name="Normal 2 4 2 4 2 5 2" xfId="13902" xr:uid="{00000000-0005-0000-0000-00005E610000}"/>
    <cellStyle name="Normal 2 4 2 4 2 5 2 2" xfId="30198" xr:uid="{00000000-0005-0000-0000-00005F610000}"/>
    <cellStyle name="Normal 2 4 2 4 2 5 3" xfId="22052" xr:uid="{00000000-0005-0000-0000-000060610000}"/>
    <cellStyle name="Normal 2 4 2 4 2 6" xfId="8603" xr:uid="{00000000-0005-0000-0000-000061610000}"/>
    <cellStyle name="Normal 2 4 2 4 2 6 2" xfId="24899" xr:uid="{00000000-0005-0000-0000-000062610000}"/>
    <cellStyle name="Normal 2 4 2 4 2 7" xfId="16753" xr:uid="{00000000-0005-0000-0000-000063610000}"/>
    <cellStyle name="Normal 2 4 2 4 3" xfId="818" xr:uid="{00000000-0005-0000-0000-000064610000}"/>
    <cellStyle name="Normal 2 4 2 4 3 2" xfId="2228" xr:uid="{00000000-0005-0000-0000-000065610000}"/>
    <cellStyle name="Normal 2 4 2 4 3 2 2" xfId="4763" xr:uid="{00000000-0005-0000-0000-000066610000}"/>
    <cellStyle name="Normal 2 4 2 4 3 2 2 2" xfId="12909" xr:uid="{00000000-0005-0000-0000-000067610000}"/>
    <cellStyle name="Normal 2 4 2 4 3 2 2 2 2" xfId="29205" xr:uid="{00000000-0005-0000-0000-000068610000}"/>
    <cellStyle name="Normal 2 4 2 4 3 2 2 3" xfId="21059" xr:uid="{00000000-0005-0000-0000-000069610000}"/>
    <cellStyle name="Normal 2 4 2 4 3 2 3" xfId="7527" xr:uid="{00000000-0005-0000-0000-00006A610000}"/>
    <cellStyle name="Normal 2 4 2 4 3 2 3 2" xfId="15673" xr:uid="{00000000-0005-0000-0000-00006B610000}"/>
    <cellStyle name="Normal 2 4 2 4 3 2 3 2 2" xfId="31969" xr:uid="{00000000-0005-0000-0000-00006C610000}"/>
    <cellStyle name="Normal 2 4 2 4 3 2 3 3" xfId="23823" xr:uid="{00000000-0005-0000-0000-00006D610000}"/>
    <cellStyle name="Normal 2 4 2 4 3 2 4" xfId="10374" xr:uid="{00000000-0005-0000-0000-00006E610000}"/>
    <cellStyle name="Normal 2 4 2 4 3 2 4 2" xfId="26670" xr:uid="{00000000-0005-0000-0000-00006F610000}"/>
    <cellStyle name="Normal 2 4 2 4 3 2 5" xfId="18524" xr:uid="{00000000-0005-0000-0000-000070610000}"/>
    <cellStyle name="Normal 2 4 2 4 3 3" xfId="3545" xr:uid="{00000000-0005-0000-0000-000071610000}"/>
    <cellStyle name="Normal 2 4 2 4 3 3 2" xfId="11691" xr:uid="{00000000-0005-0000-0000-000072610000}"/>
    <cellStyle name="Normal 2 4 2 4 3 3 2 2" xfId="27987" xr:uid="{00000000-0005-0000-0000-000073610000}"/>
    <cellStyle name="Normal 2 4 2 4 3 3 3" xfId="19841" xr:uid="{00000000-0005-0000-0000-000074610000}"/>
    <cellStyle name="Normal 2 4 2 4 3 4" xfId="6117" xr:uid="{00000000-0005-0000-0000-000075610000}"/>
    <cellStyle name="Normal 2 4 2 4 3 4 2" xfId="14263" xr:uid="{00000000-0005-0000-0000-000076610000}"/>
    <cellStyle name="Normal 2 4 2 4 3 4 2 2" xfId="30559" xr:uid="{00000000-0005-0000-0000-000077610000}"/>
    <cellStyle name="Normal 2 4 2 4 3 4 3" xfId="22413" xr:uid="{00000000-0005-0000-0000-000078610000}"/>
    <cellStyle name="Normal 2 4 2 4 3 5" xfId="8964" xr:uid="{00000000-0005-0000-0000-000079610000}"/>
    <cellStyle name="Normal 2 4 2 4 3 5 2" xfId="25260" xr:uid="{00000000-0005-0000-0000-00007A610000}"/>
    <cellStyle name="Normal 2 4 2 4 3 6" xfId="17114" xr:uid="{00000000-0005-0000-0000-00007B610000}"/>
    <cellStyle name="Normal 2 4 2 4 4" xfId="1523" xr:uid="{00000000-0005-0000-0000-00007C610000}"/>
    <cellStyle name="Normal 2 4 2 4 4 2" xfId="4154" xr:uid="{00000000-0005-0000-0000-00007D610000}"/>
    <cellStyle name="Normal 2 4 2 4 4 2 2" xfId="12300" xr:uid="{00000000-0005-0000-0000-00007E610000}"/>
    <cellStyle name="Normal 2 4 2 4 4 2 2 2" xfId="28596" xr:uid="{00000000-0005-0000-0000-00007F610000}"/>
    <cellStyle name="Normal 2 4 2 4 4 2 3" xfId="20450" xr:uid="{00000000-0005-0000-0000-000080610000}"/>
    <cellStyle name="Normal 2 4 2 4 4 3" xfId="6822" xr:uid="{00000000-0005-0000-0000-000081610000}"/>
    <cellStyle name="Normal 2 4 2 4 4 3 2" xfId="14968" xr:uid="{00000000-0005-0000-0000-000082610000}"/>
    <cellStyle name="Normal 2 4 2 4 4 3 2 2" xfId="31264" xr:uid="{00000000-0005-0000-0000-000083610000}"/>
    <cellStyle name="Normal 2 4 2 4 4 3 3" xfId="23118" xr:uid="{00000000-0005-0000-0000-000084610000}"/>
    <cellStyle name="Normal 2 4 2 4 4 4" xfId="9669" xr:uid="{00000000-0005-0000-0000-000085610000}"/>
    <cellStyle name="Normal 2 4 2 4 4 4 2" xfId="25965" xr:uid="{00000000-0005-0000-0000-000086610000}"/>
    <cellStyle name="Normal 2 4 2 4 4 5" xfId="17819" xr:uid="{00000000-0005-0000-0000-000087610000}"/>
    <cellStyle name="Normal 2 4 2 4 5" xfId="2936" xr:uid="{00000000-0005-0000-0000-000088610000}"/>
    <cellStyle name="Normal 2 4 2 4 5 2" xfId="11082" xr:uid="{00000000-0005-0000-0000-000089610000}"/>
    <cellStyle name="Normal 2 4 2 4 5 2 2" xfId="27378" xr:uid="{00000000-0005-0000-0000-00008A610000}"/>
    <cellStyle name="Normal 2 4 2 4 5 3" xfId="19232" xr:uid="{00000000-0005-0000-0000-00008B610000}"/>
    <cellStyle name="Normal 2 4 2 4 6" xfId="5412" xr:uid="{00000000-0005-0000-0000-00008C610000}"/>
    <cellStyle name="Normal 2 4 2 4 6 2" xfId="13558" xr:uid="{00000000-0005-0000-0000-00008D610000}"/>
    <cellStyle name="Normal 2 4 2 4 6 2 2" xfId="29854" xr:uid="{00000000-0005-0000-0000-00008E610000}"/>
    <cellStyle name="Normal 2 4 2 4 6 3" xfId="21708" xr:uid="{00000000-0005-0000-0000-00008F610000}"/>
    <cellStyle name="Normal 2 4 2 4 7" xfId="8259" xr:uid="{00000000-0005-0000-0000-000090610000}"/>
    <cellStyle name="Normal 2 4 2 4 7 2" xfId="24555" xr:uid="{00000000-0005-0000-0000-000091610000}"/>
    <cellStyle name="Normal 2 4 2 4 8" xfId="16409" xr:uid="{00000000-0005-0000-0000-000092610000}"/>
    <cellStyle name="Normal 2 4 2 5" xfId="199" xr:uid="{00000000-0005-0000-0000-000093610000}"/>
    <cellStyle name="Normal 2 4 2 5 2" xfId="543" xr:uid="{00000000-0005-0000-0000-000094610000}"/>
    <cellStyle name="Normal 2 4 2 5 2 2" xfId="1249" xr:uid="{00000000-0005-0000-0000-000095610000}"/>
    <cellStyle name="Normal 2 4 2 5 2 2 2" xfId="2659" xr:uid="{00000000-0005-0000-0000-000096610000}"/>
    <cellStyle name="Normal 2 4 2 5 2 2 2 2" xfId="5133" xr:uid="{00000000-0005-0000-0000-000097610000}"/>
    <cellStyle name="Normal 2 4 2 5 2 2 2 2 2" xfId="13279" xr:uid="{00000000-0005-0000-0000-000098610000}"/>
    <cellStyle name="Normal 2 4 2 5 2 2 2 2 2 2" xfId="29575" xr:uid="{00000000-0005-0000-0000-000099610000}"/>
    <cellStyle name="Normal 2 4 2 5 2 2 2 2 3" xfId="21429" xr:uid="{00000000-0005-0000-0000-00009A610000}"/>
    <cellStyle name="Normal 2 4 2 5 2 2 2 3" xfId="7958" xr:uid="{00000000-0005-0000-0000-00009B610000}"/>
    <cellStyle name="Normal 2 4 2 5 2 2 2 3 2" xfId="16104" xr:uid="{00000000-0005-0000-0000-00009C610000}"/>
    <cellStyle name="Normal 2 4 2 5 2 2 2 3 2 2" xfId="32400" xr:uid="{00000000-0005-0000-0000-00009D610000}"/>
    <cellStyle name="Normal 2 4 2 5 2 2 2 3 3" xfId="24254" xr:uid="{00000000-0005-0000-0000-00009E610000}"/>
    <cellStyle name="Normal 2 4 2 5 2 2 2 4" xfId="10805" xr:uid="{00000000-0005-0000-0000-00009F610000}"/>
    <cellStyle name="Normal 2 4 2 5 2 2 2 4 2" xfId="27101" xr:uid="{00000000-0005-0000-0000-0000A0610000}"/>
    <cellStyle name="Normal 2 4 2 5 2 2 2 5" xfId="18955" xr:uid="{00000000-0005-0000-0000-0000A1610000}"/>
    <cellStyle name="Normal 2 4 2 5 2 2 3" xfId="3915" xr:uid="{00000000-0005-0000-0000-0000A2610000}"/>
    <cellStyle name="Normal 2 4 2 5 2 2 3 2" xfId="12061" xr:uid="{00000000-0005-0000-0000-0000A3610000}"/>
    <cellStyle name="Normal 2 4 2 5 2 2 3 2 2" xfId="28357" xr:uid="{00000000-0005-0000-0000-0000A4610000}"/>
    <cellStyle name="Normal 2 4 2 5 2 2 3 3" xfId="20211" xr:uid="{00000000-0005-0000-0000-0000A5610000}"/>
    <cellStyle name="Normal 2 4 2 5 2 2 4" xfId="6548" xr:uid="{00000000-0005-0000-0000-0000A6610000}"/>
    <cellStyle name="Normal 2 4 2 5 2 2 4 2" xfId="14694" xr:uid="{00000000-0005-0000-0000-0000A7610000}"/>
    <cellStyle name="Normal 2 4 2 5 2 2 4 2 2" xfId="30990" xr:uid="{00000000-0005-0000-0000-0000A8610000}"/>
    <cellStyle name="Normal 2 4 2 5 2 2 4 3" xfId="22844" xr:uid="{00000000-0005-0000-0000-0000A9610000}"/>
    <cellStyle name="Normal 2 4 2 5 2 2 5" xfId="9395" xr:uid="{00000000-0005-0000-0000-0000AA610000}"/>
    <cellStyle name="Normal 2 4 2 5 2 2 5 2" xfId="25691" xr:uid="{00000000-0005-0000-0000-0000AB610000}"/>
    <cellStyle name="Normal 2 4 2 5 2 2 6" xfId="17545" xr:uid="{00000000-0005-0000-0000-0000AC610000}"/>
    <cellStyle name="Normal 2 4 2 5 2 3" xfId="1954" xr:uid="{00000000-0005-0000-0000-0000AD610000}"/>
    <cellStyle name="Normal 2 4 2 5 2 3 2" xfId="4524" xr:uid="{00000000-0005-0000-0000-0000AE610000}"/>
    <cellStyle name="Normal 2 4 2 5 2 3 2 2" xfId="12670" xr:uid="{00000000-0005-0000-0000-0000AF610000}"/>
    <cellStyle name="Normal 2 4 2 5 2 3 2 2 2" xfId="28966" xr:uid="{00000000-0005-0000-0000-0000B0610000}"/>
    <cellStyle name="Normal 2 4 2 5 2 3 2 3" xfId="20820" xr:uid="{00000000-0005-0000-0000-0000B1610000}"/>
    <cellStyle name="Normal 2 4 2 5 2 3 3" xfId="7253" xr:uid="{00000000-0005-0000-0000-0000B2610000}"/>
    <cellStyle name="Normal 2 4 2 5 2 3 3 2" xfId="15399" xr:uid="{00000000-0005-0000-0000-0000B3610000}"/>
    <cellStyle name="Normal 2 4 2 5 2 3 3 2 2" xfId="31695" xr:uid="{00000000-0005-0000-0000-0000B4610000}"/>
    <cellStyle name="Normal 2 4 2 5 2 3 3 3" xfId="23549" xr:uid="{00000000-0005-0000-0000-0000B5610000}"/>
    <cellStyle name="Normal 2 4 2 5 2 3 4" xfId="10100" xr:uid="{00000000-0005-0000-0000-0000B6610000}"/>
    <cellStyle name="Normal 2 4 2 5 2 3 4 2" xfId="26396" xr:uid="{00000000-0005-0000-0000-0000B7610000}"/>
    <cellStyle name="Normal 2 4 2 5 2 3 5" xfId="18250" xr:uid="{00000000-0005-0000-0000-0000B8610000}"/>
    <cellStyle name="Normal 2 4 2 5 2 4" xfId="3306" xr:uid="{00000000-0005-0000-0000-0000B9610000}"/>
    <cellStyle name="Normal 2 4 2 5 2 4 2" xfId="11452" xr:uid="{00000000-0005-0000-0000-0000BA610000}"/>
    <cellStyle name="Normal 2 4 2 5 2 4 2 2" xfId="27748" xr:uid="{00000000-0005-0000-0000-0000BB610000}"/>
    <cellStyle name="Normal 2 4 2 5 2 4 3" xfId="19602" xr:uid="{00000000-0005-0000-0000-0000BC610000}"/>
    <cellStyle name="Normal 2 4 2 5 2 5" xfId="5843" xr:uid="{00000000-0005-0000-0000-0000BD610000}"/>
    <cellStyle name="Normal 2 4 2 5 2 5 2" xfId="13989" xr:uid="{00000000-0005-0000-0000-0000BE610000}"/>
    <cellStyle name="Normal 2 4 2 5 2 5 2 2" xfId="30285" xr:uid="{00000000-0005-0000-0000-0000BF610000}"/>
    <cellStyle name="Normal 2 4 2 5 2 5 3" xfId="22139" xr:uid="{00000000-0005-0000-0000-0000C0610000}"/>
    <cellStyle name="Normal 2 4 2 5 2 6" xfId="8690" xr:uid="{00000000-0005-0000-0000-0000C1610000}"/>
    <cellStyle name="Normal 2 4 2 5 2 6 2" xfId="24986" xr:uid="{00000000-0005-0000-0000-0000C2610000}"/>
    <cellStyle name="Normal 2 4 2 5 2 7" xfId="16840" xr:uid="{00000000-0005-0000-0000-0000C3610000}"/>
    <cellStyle name="Normal 2 4 2 5 3" xfId="905" xr:uid="{00000000-0005-0000-0000-0000C4610000}"/>
    <cellStyle name="Normal 2 4 2 5 3 2" xfId="2315" xr:uid="{00000000-0005-0000-0000-0000C5610000}"/>
    <cellStyle name="Normal 2 4 2 5 3 2 2" xfId="4837" xr:uid="{00000000-0005-0000-0000-0000C6610000}"/>
    <cellStyle name="Normal 2 4 2 5 3 2 2 2" xfId="12983" xr:uid="{00000000-0005-0000-0000-0000C7610000}"/>
    <cellStyle name="Normal 2 4 2 5 3 2 2 2 2" xfId="29279" xr:uid="{00000000-0005-0000-0000-0000C8610000}"/>
    <cellStyle name="Normal 2 4 2 5 3 2 2 3" xfId="21133" xr:uid="{00000000-0005-0000-0000-0000C9610000}"/>
    <cellStyle name="Normal 2 4 2 5 3 2 3" xfId="7614" xr:uid="{00000000-0005-0000-0000-0000CA610000}"/>
    <cellStyle name="Normal 2 4 2 5 3 2 3 2" xfId="15760" xr:uid="{00000000-0005-0000-0000-0000CB610000}"/>
    <cellStyle name="Normal 2 4 2 5 3 2 3 2 2" xfId="32056" xr:uid="{00000000-0005-0000-0000-0000CC610000}"/>
    <cellStyle name="Normal 2 4 2 5 3 2 3 3" xfId="23910" xr:uid="{00000000-0005-0000-0000-0000CD610000}"/>
    <cellStyle name="Normal 2 4 2 5 3 2 4" xfId="10461" xr:uid="{00000000-0005-0000-0000-0000CE610000}"/>
    <cellStyle name="Normal 2 4 2 5 3 2 4 2" xfId="26757" xr:uid="{00000000-0005-0000-0000-0000CF610000}"/>
    <cellStyle name="Normal 2 4 2 5 3 2 5" xfId="18611" xr:uid="{00000000-0005-0000-0000-0000D0610000}"/>
    <cellStyle name="Normal 2 4 2 5 3 3" xfId="3619" xr:uid="{00000000-0005-0000-0000-0000D1610000}"/>
    <cellStyle name="Normal 2 4 2 5 3 3 2" xfId="11765" xr:uid="{00000000-0005-0000-0000-0000D2610000}"/>
    <cellStyle name="Normal 2 4 2 5 3 3 2 2" xfId="28061" xr:uid="{00000000-0005-0000-0000-0000D3610000}"/>
    <cellStyle name="Normal 2 4 2 5 3 3 3" xfId="19915" xr:uid="{00000000-0005-0000-0000-0000D4610000}"/>
    <cellStyle name="Normal 2 4 2 5 3 4" xfId="6204" xr:uid="{00000000-0005-0000-0000-0000D5610000}"/>
    <cellStyle name="Normal 2 4 2 5 3 4 2" xfId="14350" xr:uid="{00000000-0005-0000-0000-0000D6610000}"/>
    <cellStyle name="Normal 2 4 2 5 3 4 2 2" xfId="30646" xr:uid="{00000000-0005-0000-0000-0000D7610000}"/>
    <cellStyle name="Normal 2 4 2 5 3 4 3" xfId="22500" xr:uid="{00000000-0005-0000-0000-0000D8610000}"/>
    <cellStyle name="Normal 2 4 2 5 3 5" xfId="9051" xr:uid="{00000000-0005-0000-0000-0000D9610000}"/>
    <cellStyle name="Normal 2 4 2 5 3 5 2" xfId="25347" xr:uid="{00000000-0005-0000-0000-0000DA610000}"/>
    <cellStyle name="Normal 2 4 2 5 3 6" xfId="17201" xr:uid="{00000000-0005-0000-0000-0000DB610000}"/>
    <cellStyle name="Normal 2 4 2 5 4" xfId="1610" xr:uid="{00000000-0005-0000-0000-0000DC610000}"/>
    <cellStyle name="Normal 2 4 2 5 4 2" xfId="4228" xr:uid="{00000000-0005-0000-0000-0000DD610000}"/>
    <cellStyle name="Normal 2 4 2 5 4 2 2" xfId="12374" xr:uid="{00000000-0005-0000-0000-0000DE610000}"/>
    <cellStyle name="Normal 2 4 2 5 4 2 2 2" xfId="28670" xr:uid="{00000000-0005-0000-0000-0000DF610000}"/>
    <cellStyle name="Normal 2 4 2 5 4 2 3" xfId="20524" xr:uid="{00000000-0005-0000-0000-0000E0610000}"/>
    <cellStyle name="Normal 2 4 2 5 4 3" xfId="6909" xr:uid="{00000000-0005-0000-0000-0000E1610000}"/>
    <cellStyle name="Normal 2 4 2 5 4 3 2" xfId="15055" xr:uid="{00000000-0005-0000-0000-0000E2610000}"/>
    <cellStyle name="Normal 2 4 2 5 4 3 2 2" xfId="31351" xr:uid="{00000000-0005-0000-0000-0000E3610000}"/>
    <cellStyle name="Normal 2 4 2 5 4 3 3" xfId="23205" xr:uid="{00000000-0005-0000-0000-0000E4610000}"/>
    <cellStyle name="Normal 2 4 2 5 4 4" xfId="9756" xr:uid="{00000000-0005-0000-0000-0000E5610000}"/>
    <cellStyle name="Normal 2 4 2 5 4 4 2" xfId="26052" xr:uid="{00000000-0005-0000-0000-0000E6610000}"/>
    <cellStyle name="Normal 2 4 2 5 4 5" xfId="17906" xr:uid="{00000000-0005-0000-0000-0000E7610000}"/>
    <cellStyle name="Normal 2 4 2 5 5" xfId="3010" xr:uid="{00000000-0005-0000-0000-0000E8610000}"/>
    <cellStyle name="Normal 2 4 2 5 5 2" xfId="11156" xr:uid="{00000000-0005-0000-0000-0000E9610000}"/>
    <cellStyle name="Normal 2 4 2 5 5 2 2" xfId="27452" xr:uid="{00000000-0005-0000-0000-0000EA610000}"/>
    <cellStyle name="Normal 2 4 2 5 5 3" xfId="19306" xr:uid="{00000000-0005-0000-0000-0000EB610000}"/>
    <cellStyle name="Normal 2 4 2 5 6" xfId="5499" xr:uid="{00000000-0005-0000-0000-0000EC610000}"/>
    <cellStyle name="Normal 2 4 2 5 6 2" xfId="13645" xr:uid="{00000000-0005-0000-0000-0000ED610000}"/>
    <cellStyle name="Normal 2 4 2 5 6 2 2" xfId="29941" xr:uid="{00000000-0005-0000-0000-0000EE610000}"/>
    <cellStyle name="Normal 2 4 2 5 6 3" xfId="21795" xr:uid="{00000000-0005-0000-0000-0000EF610000}"/>
    <cellStyle name="Normal 2 4 2 5 7" xfId="8346" xr:uid="{00000000-0005-0000-0000-0000F0610000}"/>
    <cellStyle name="Normal 2 4 2 5 7 2" xfId="24642" xr:uid="{00000000-0005-0000-0000-0000F1610000}"/>
    <cellStyle name="Normal 2 4 2 5 8" xfId="16496" xr:uid="{00000000-0005-0000-0000-0000F2610000}"/>
    <cellStyle name="Normal 2 4 2 6" xfId="276" xr:uid="{00000000-0005-0000-0000-0000F3610000}"/>
    <cellStyle name="Normal 2 4 2 6 2" xfId="620" xr:uid="{00000000-0005-0000-0000-0000F4610000}"/>
    <cellStyle name="Normal 2 4 2 6 2 2" xfId="1326" xr:uid="{00000000-0005-0000-0000-0000F5610000}"/>
    <cellStyle name="Normal 2 4 2 6 2 2 2" xfId="2736" xr:uid="{00000000-0005-0000-0000-0000F6610000}"/>
    <cellStyle name="Normal 2 4 2 6 2 2 2 2" xfId="5207" xr:uid="{00000000-0005-0000-0000-0000F7610000}"/>
    <cellStyle name="Normal 2 4 2 6 2 2 2 2 2" xfId="13353" xr:uid="{00000000-0005-0000-0000-0000F8610000}"/>
    <cellStyle name="Normal 2 4 2 6 2 2 2 2 2 2" xfId="29649" xr:uid="{00000000-0005-0000-0000-0000F9610000}"/>
    <cellStyle name="Normal 2 4 2 6 2 2 2 2 3" xfId="21503" xr:uid="{00000000-0005-0000-0000-0000FA610000}"/>
    <cellStyle name="Normal 2 4 2 6 2 2 2 3" xfId="8035" xr:uid="{00000000-0005-0000-0000-0000FB610000}"/>
    <cellStyle name="Normal 2 4 2 6 2 2 2 3 2" xfId="16181" xr:uid="{00000000-0005-0000-0000-0000FC610000}"/>
    <cellStyle name="Normal 2 4 2 6 2 2 2 3 2 2" xfId="32477" xr:uid="{00000000-0005-0000-0000-0000FD610000}"/>
    <cellStyle name="Normal 2 4 2 6 2 2 2 3 3" xfId="24331" xr:uid="{00000000-0005-0000-0000-0000FE610000}"/>
    <cellStyle name="Normal 2 4 2 6 2 2 2 4" xfId="10882" xr:uid="{00000000-0005-0000-0000-0000FF610000}"/>
    <cellStyle name="Normal 2 4 2 6 2 2 2 4 2" xfId="27178" xr:uid="{00000000-0005-0000-0000-000000620000}"/>
    <cellStyle name="Normal 2 4 2 6 2 2 2 5" xfId="19032" xr:uid="{00000000-0005-0000-0000-000001620000}"/>
    <cellStyle name="Normal 2 4 2 6 2 2 3" xfId="3989" xr:uid="{00000000-0005-0000-0000-000002620000}"/>
    <cellStyle name="Normal 2 4 2 6 2 2 3 2" xfId="12135" xr:uid="{00000000-0005-0000-0000-000003620000}"/>
    <cellStyle name="Normal 2 4 2 6 2 2 3 2 2" xfId="28431" xr:uid="{00000000-0005-0000-0000-000004620000}"/>
    <cellStyle name="Normal 2 4 2 6 2 2 3 3" xfId="20285" xr:uid="{00000000-0005-0000-0000-000005620000}"/>
    <cellStyle name="Normal 2 4 2 6 2 2 4" xfId="6625" xr:uid="{00000000-0005-0000-0000-000006620000}"/>
    <cellStyle name="Normal 2 4 2 6 2 2 4 2" xfId="14771" xr:uid="{00000000-0005-0000-0000-000007620000}"/>
    <cellStyle name="Normal 2 4 2 6 2 2 4 2 2" xfId="31067" xr:uid="{00000000-0005-0000-0000-000008620000}"/>
    <cellStyle name="Normal 2 4 2 6 2 2 4 3" xfId="22921" xr:uid="{00000000-0005-0000-0000-000009620000}"/>
    <cellStyle name="Normal 2 4 2 6 2 2 5" xfId="9472" xr:uid="{00000000-0005-0000-0000-00000A620000}"/>
    <cellStyle name="Normal 2 4 2 6 2 2 5 2" xfId="25768" xr:uid="{00000000-0005-0000-0000-00000B620000}"/>
    <cellStyle name="Normal 2 4 2 6 2 2 6" xfId="17622" xr:uid="{00000000-0005-0000-0000-00000C620000}"/>
    <cellStyle name="Normal 2 4 2 6 2 3" xfId="2031" xr:uid="{00000000-0005-0000-0000-00000D620000}"/>
    <cellStyle name="Normal 2 4 2 6 2 3 2" xfId="4598" xr:uid="{00000000-0005-0000-0000-00000E620000}"/>
    <cellStyle name="Normal 2 4 2 6 2 3 2 2" xfId="12744" xr:uid="{00000000-0005-0000-0000-00000F620000}"/>
    <cellStyle name="Normal 2 4 2 6 2 3 2 2 2" xfId="29040" xr:uid="{00000000-0005-0000-0000-000010620000}"/>
    <cellStyle name="Normal 2 4 2 6 2 3 2 3" xfId="20894" xr:uid="{00000000-0005-0000-0000-000011620000}"/>
    <cellStyle name="Normal 2 4 2 6 2 3 3" xfId="7330" xr:uid="{00000000-0005-0000-0000-000012620000}"/>
    <cellStyle name="Normal 2 4 2 6 2 3 3 2" xfId="15476" xr:uid="{00000000-0005-0000-0000-000013620000}"/>
    <cellStyle name="Normal 2 4 2 6 2 3 3 2 2" xfId="31772" xr:uid="{00000000-0005-0000-0000-000014620000}"/>
    <cellStyle name="Normal 2 4 2 6 2 3 3 3" xfId="23626" xr:uid="{00000000-0005-0000-0000-000015620000}"/>
    <cellStyle name="Normal 2 4 2 6 2 3 4" xfId="10177" xr:uid="{00000000-0005-0000-0000-000016620000}"/>
    <cellStyle name="Normal 2 4 2 6 2 3 4 2" xfId="26473" xr:uid="{00000000-0005-0000-0000-000017620000}"/>
    <cellStyle name="Normal 2 4 2 6 2 3 5" xfId="18327" xr:uid="{00000000-0005-0000-0000-000018620000}"/>
    <cellStyle name="Normal 2 4 2 6 2 4" xfId="3380" xr:uid="{00000000-0005-0000-0000-000019620000}"/>
    <cellStyle name="Normal 2 4 2 6 2 4 2" xfId="11526" xr:uid="{00000000-0005-0000-0000-00001A620000}"/>
    <cellStyle name="Normal 2 4 2 6 2 4 2 2" xfId="27822" xr:uid="{00000000-0005-0000-0000-00001B620000}"/>
    <cellStyle name="Normal 2 4 2 6 2 4 3" xfId="19676" xr:uid="{00000000-0005-0000-0000-00001C620000}"/>
    <cellStyle name="Normal 2 4 2 6 2 5" xfId="5920" xr:uid="{00000000-0005-0000-0000-00001D620000}"/>
    <cellStyle name="Normal 2 4 2 6 2 5 2" xfId="14066" xr:uid="{00000000-0005-0000-0000-00001E620000}"/>
    <cellStyle name="Normal 2 4 2 6 2 5 2 2" xfId="30362" xr:uid="{00000000-0005-0000-0000-00001F620000}"/>
    <cellStyle name="Normal 2 4 2 6 2 5 3" xfId="22216" xr:uid="{00000000-0005-0000-0000-000020620000}"/>
    <cellStyle name="Normal 2 4 2 6 2 6" xfId="8767" xr:uid="{00000000-0005-0000-0000-000021620000}"/>
    <cellStyle name="Normal 2 4 2 6 2 6 2" xfId="25063" xr:uid="{00000000-0005-0000-0000-000022620000}"/>
    <cellStyle name="Normal 2 4 2 6 2 7" xfId="16917" xr:uid="{00000000-0005-0000-0000-000023620000}"/>
    <cellStyle name="Normal 2 4 2 6 3" xfId="982" xr:uid="{00000000-0005-0000-0000-000024620000}"/>
    <cellStyle name="Normal 2 4 2 6 3 2" xfId="2392" xr:uid="{00000000-0005-0000-0000-000025620000}"/>
    <cellStyle name="Normal 2 4 2 6 3 2 2" xfId="4911" xr:uid="{00000000-0005-0000-0000-000026620000}"/>
    <cellStyle name="Normal 2 4 2 6 3 2 2 2" xfId="13057" xr:uid="{00000000-0005-0000-0000-000027620000}"/>
    <cellStyle name="Normal 2 4 2 6 3 2 2 2 2" xfId="29353" xr:uid="{00000000-0005-0000-0000-000028620000}"/>
    <cellStyle name="Normal 2 4 2 6 3 2 2 3" xfId="21207" xr:uid="{00000000-0005-0000-0000-000029620000}"/>
    <cellStyle name="Normal 2 4 2 6 3 2 3" xfId="7691" xr:uid="{00000000-0005-0000-0000-00002A620000}"/>
    <cellStyle name="Normal 2 4 2 6 3 2 3 2" xfId="15837" xr:uid="{00000000-0005-0000-0000-00002B620000}"/>
    <cellStyle name="Normal 2 4 2 6 3 2 3 2 2" xfId="32133" xr:uid="{00000000-0005-0000-0000-00002C620000}"/>
    <cellStyle name="Normal 2 4 2 6 3 2 3 3" xfId="23987" xr:uid="{00000000-0005-0000-0000-00002D620000}"/>
    <cellStyle name="Normal 2 4 2 6 3 2 4" xfId="10538" xr:uid="{00000000-0005-0000-0000-00002E620000}"/>
    <cellStyle name="Normal 2 4 2 6 3 2 4 2" xfId="26834" xr:uid="{00000000-0005-0000-0000-00002F620000}"/>
    <cellStyle name="Normal 2 4 2 6 3 2 5" xfId="18688" xr:uid="{00000000-0005-0000-0000-000030620000}"/>
    <cellStyle name="Normal 2 4 2 6 3 3" xfId="3693" xr:uid="{00000000-0005-0000-0000-000031620000}"/>
    <cellStyle name="Normal 2 4 2 6 3 3 2" xfId="11839" xr:uid="{00000000-0005-0000-0000-000032620000}"/>
    <cellStyle name="Normal 2 4 2 6 3 3 2 2" xfId="28135" xr:uid="{00000000-0005-0000-0000-000033620000}"/>
    <cellStyle name="Normal 2 4 2 6 3 3 3" xfId="19989" xr:uid="{00000000-0005-0000-0000-000034620000}"/>
    <cellStyle name="Normal 2 4 2 6 3 4" xfId="6281" xr:uid="{00000000-0005-0000-0000-000035620000}"/>
    <cellStyle name="Normal 2 4 2 6 3 4 2" xfId="14427" xr:uid="{00000000-0005-0000-0000-000036620000}"/>
    <cellStyle name="Normal 2 4 2 6 3 4 2 2" xfId="30723" xr:uid="{00000000-0005-0000-0000-000037620000}"/>
    <cellStyle name="Normal 2 4 2 6 3 4 3" xfId="22577" xr:uid="{00000000-0005-0000-0000-000038620000}"/>
    <cellStyle name="Normal 2 4 2 6 3 5" xfId="9128" xr:uid="{00000000-0005-0000-0000-000039620000}"/>
    <cellStyle name="Normal 2 4 2 6 3 5 2" xfId="25424" xr:uid="{00000000-0005-0000-0000-00003A620000}"/>
    <cellStyle name="Normal 2 4 2 6 3 6" xfId="17278" xr:uid="{00000000-0005-0000-0000-00003B620000}"/>
    <cellStyle name="Normal 2 4 2 6 4" xfId="1687" xr:uid="{00000000-0005-0000-0000-00003C620000}"/>
    <cellStyle name="Normal 2 4 2 6 4 2" xfId="4302" xr:uid="{00000000-0005-0000-0000-00003D620000}"/>
    <cellStyle name="Normal 2 4 2 6 4 2 2" xfId="12448" xr:uid="{00000000-0005-0000-0000-00003E620000}"/>
    <cellStyle name="Normal 2 4 2 6 4 2 2 2" xfId="28744" xr:uid="{00000000-0005-0000-0000-00003F620000}"/>
    <cellStyle name="Normal 2 4 2 6 4 2 3" xfId="20598" xr:uid="{00000000-0005-0000-0000-000040620000}"/>
    <cellStyle name="Normal 2 4 2 6 4 3" xfId="6986" xr:uid="{00000000-0005-0000-0000-000041620000}"/>
    <cellStyle name="Normal 2 4 2 6 4 3 2" xfId="15132" xr:uid="{00000000-0005-0000-0000-000042620000}"/>
    <cellStyle name="Normal 2 4 2 6 4 3 2 2" xfId="31428" xr:uid="{00000000-0005-0000-0000-000043620000}"/>
    <cellStyle name="Normal 2 4 2 6 4 3 3" xfId="23282" xr:uid="{00000000-0005-0000-0000-000044620000}"/>
    <cellStyle name="Normal 2 4 2 6 4 4" xfId="9833" xr:uid="{00000000-0005-0000-0000-000045620000}"/>
    <cellStyle name="Normal 2 4 2 6 4 4 2" xfId="26129" xr:uid="{00000000-0005-0000-0000-000046620000}"/>
    <cellStyle name="Normal 2 4 2 6 4 5" xfId="17983" xr:uid="{00000000-0005-0000-0000-000047620000}"/>
    <cellStyle name="Normal 2 4 2 6 5" xfId="3084" xr:uid="{00000000-0005-0000-0000-000048620000}"/>
    <cellStyle name="Normal 2 4 2 6 5 2" xfId="11230" xr:uid="{00000000-0005-0000-0000-000049620000}"/>
    <cellStyle name="Normal 2 4 2 6 5 2 2" xfId="27526" xr:uid="{00000000-0005-0000-0000-00004A620000}"/>
    <cellStyle name="Normal 2 4 2 6 5 3" xfId="19380" xr:uid="{00000000-0005-0000-0000-00004B620000}"/>
    <cellStyle name="Normal 2 4 2 6 6" xfId="5576" xr:uid="{00000000-0005-0000-0000-00004C620000}"/>
    <cellStyle name="Normal 2 4 2 6 6 2" xfId="13722" xr:uid="{00000000-0005-0000-0000-00004D620000}"/>
    <cellStyle name="Normal 2 4 2 6 6 2 2" xfId="30018" xr:uid="{00000000-0005-0000-0000-00004E620000}"/>
    <cellStyle name="Normal 2 4 2 6 6 3" xfId="21872" xr:uid="{00000000-0005-0000-0000-00004F620000}"/>
    <cellStyle name="Normal 2 4 2 6 7" xfId="8423" xr:uid="{00000000-0005-0000-0000-000050620000}"/>
    <cellStyle name="Normal 2 4 2 6 7 2" xfId="24719" xr:uid="{00000000-0005-0000-0000-000051620000}"/>
    <cellStyle name="Normal 2 4 2 6 8" xfId="16573" xr:uid="{00000000-0005-0000-0000-000052620000}"/>
    <cellStyle name="Normal 2 4 2 7" xfId="366" xr:uid="{00000000-0005-0000-0000-000053620000}"/>
    <cellStyle name="Normal 2 4 2 7 2" xfId="1072" xr:uid="{00000000-0005-0000-0000-000054620000}"/>
    <cellStyle name="Normal 2 4 2 7 2 2" xfId="2482" xr:uid="{00000000-0005-0000-0000-000055620000}"/>
    <cellStyle name="Normal 2 4 2 7 2 2 2" xfId="4985" xr:uid="{00000000-0005-0000-0000-000056620000}"/>
    <cellStyle name="Normal 2 4 2 7 2 2 2 2" xfId="13131" xr:uid="{00000000-0005-0000-0000-000057620000}"/>
    <cellStyle name="Normal 2 4 2 7 2 2 2 2 2" xfId="29427" xr:uid="{00000000-0005-0000-0000-000058620000}"/>
    <cellStyle name="Normal 2 4 2 7 2 2 2 3" xfId="21281" xr:uid="{00000000-0005-0000-0000-000059620000}"/>
    <cellStyle name="Normal 2 4 2 7 2 2 3" xfId="7781" xr:uid="{00000000-0005-0000-0000-00005A620000}"/>
    <cellStyle name="Normal 2 4 2 7 2 2 3 2" xfId="15927" xr:uid="{00000000-0005-0000-0000-00005B620000}"/>
    <cellStyle name="Normal 2 4 2 7 2 2 3 2 2" xfId="32223" xr:uid="{00000000-0005-0000-0000-00005C620000}"/>
    <cellStyle name="Normal 2 4 2 7 2 2 3 3" xfId="24077" xr:uid="{00000000-0005-0000-0000-00005D620000}"/>
    <cellStyle name="Normal 2 4 2 7 2 2 4" xfId="10628" xr:uid="{00000000-0005-0000-0000-00005E620000}"/>
    <cellStyle name="Normal 2 4 2 7 2 2 4 2" xfId="26924" xr:uid="{00000000-0005-0000-0000-00005F620000}"/>
    <cellStyle name="Normal 2 4 2 7 2 2 5" xfId="18778" xr:uid="{00000000-0005-0000-0000-000060620000}"/>
    <cellStyle name="Normal 2 4 2 7 2 3" xfId="3767" xr:uid="{00000000-0005-0000-0000-000061620000}"/>
    <cellStyle name="Normal 2 4 2 7 2 3 2" xfId="11913" xr:uid="{00000000-0005-0000-0000-000062620000}"/>
    <cellStyle name="Normal 2 4 2 7 2 3 2 2" xfId="28209" xr:uid="{00000000-0005-0000-0000-000063620000}"/>
    <cellStyle name="Normal 2 4 2 7 2 3 3" xfId="20063" xr:uid="{00000000-0005-0000-0000-000064620000}"/>
    <cellStyle name="Normal 2 4 2 7 2 4" xfId="6371" xr:uid="{00000000-0005-0000-0000-000065620000}"/>
    <cellStyle name="Normal 2 4 2 7 2 4 2" xfId="14517" xr:uid="{00000000-0005-0000-0000-000066620000}"/>
    <cellStyle name="Normal 2 4 2 7 2 4 2 2" xfId="30813" xr:uid="{00000000-0005-0000-0000-000067620000}"/>
    <cellStyle name="Normal 2 4 2 7 2 4 3" xfId="22667" xr:uid="{00000000-0005-0000-0000-000068620000}"/>
    <cellStyle name="Normal 2 4 2 7 2 5" xfId="9218" xr:uid="{00000000-0005-0000-0000-000069620000}"/>
    <cellStyle name="Normal 2 4 2 7 2 5 2" xfId="25514" xr:uid="{00000000-0005-0000-0000-00006A620000}"/>
    <cellStyle name="Normal 2 4 2 7 2 6" xfId="17368" xr:uid="{00000000-0005-0000-0000-00006B620000}"/>
    <cellStyle name="Normal 2 4 2 7 3" xfId="1777" xr:uid="{00000000-0005-0000-0000-00006C620000}"/>
    <cellStyle name="Normal 2 4 2 7 3 2" xfId="4376" xr:uid="{00000000-0005-0000-0000-00006D620000}"/>
    <cellStyle name="Normal 2 4 2 7 3 2 2" xfId="12522" xr:uid="{00000000-0005-0000-0000-00006E620000}"/>
    <cellStyle name="Normal 2 4 2 7 3 2 2 2" xfId="28818" xr:uid="{00000000-0005-0000-0000-00006F620000}"/>
    <cellStyle name="Normal 2 4 2 7 3 2 3" xfId="20672" xr:uid="{00000000-0005-0000-0000-000070620000}"/>
    <cellStyle name="Normal 2 4 2 7 3 3" xfId="7076" xr:uid="{00000000-0005-0000-0000-000071620000}"/>
    <cellStyle name="Normal 2 4 2 7 3 3 2" xfId="15222" xr:uid="{00000000-0005-0000-0000-000072620000}"/>
    <cellStyle name="Normal 2 4 2 7 3 3 2 2" xfId="31518" xr:uid="{00000000-0005-0000-0000-000073620000}"/>
    <cellStyle name="Normal 2 4 2 7 3 3 3" xfId="23372" xr:uid="{00000000-0005-0000-0000-000074620000}"/>
    <cellStyle name="Normal 2 4 2 7 3 4" xfId="9923" xr:uid="{00000000-0005-0000-0000-000075620000}"/>
    <cellStyle name="Normal 2 4 2 7 3 4 2" xfId="26219" xr:uid="{00000000-0005-0000-0000-000076620000}"/>
    <cellStyle name="Normal 2 4 2 7 3 5" xfId="18073" xr:uid="{00000000-0005-0000-0000-000077620000}"/>
    <cellStyle name="Normal 2 4 2 7 4" xfId="3158" xr:uid="{00000000-0005-0000-0000-000078620000}"/>
    <cellStyle name="Normal 2 4 2 7 4 2" xfId="11304" xr:uid="{00000000-0005-0000-0000-000079620000}"/>
    <cellStyle name="Normal 2 4 2 7 4 2 2" xfId="27600" xr:uid="{00000000-0005-0000-0000-00007A620000}"/>
    <cellStyle name="Normal 2 4 2 7 4 3" xfId="19454" xr:uid="{00000000-0005-0000-0000-00007B620000}"/>
    <cellStyle name="Normal 2 4 2 7 5" xfId="5666" xr:uid="{00000000-0005-0000-0000-00007C620000}"/>
    <cellStyle name="Normal 2 4 2 7 5 2" xfId="13812" xr:uid="{00000000-0005-0000-0000-00007D620000}"/>
    <cellStyle name="Normal 2 4 2 7 5 2 2" xfId="30108" xr:uid="{00000000-0005-0000-0000-00007E620000}"/>
    <cellStyle name="Normal 2 4 2 7 5 3" xfId="21962" xr:uid="{00000000-0005-0000-0000-00007F620000}"/>
    <cellStyle name="Normal 2 4 2 7 6" xfId="8513" xr:uid="{00000000-0005-0000-0000-000080620000}"/>
    <cellStyle name="Normal 2 4 2 7 6 2" xfId="24809" xr:uid="{00000000-0005-0000-0000-000081620000}"/>
    <cellStyle name="Normal 2 4 2 7 7" xfId="16663" xr:uid="{00000000-0005-0000-0000-000082620000}"/>
    <cellStyle name="Normal 2 4 2 8" xfId="728" xr:uid="{00000000-0005-0000-0000-000083620000}"/>
    <cellStyle name="Normal 2 4 2 8 2" xfId="2138" xr:uid="{00000000-0005-0000-0000-000084620000}"/>
    <cellStyle name="Normal 2 4 2 8 2 2" xfId="4689" xr:uid="{00000000-0005-0000-0000-000085620000}"/>
    <cellStyle name="Normal 2 4 2 8 2 2 2" xfId="12835" xr:uid="{00000000-0005-0000-0000-000086620000}"/>
    <cellStyle name="Normal 2 4 2 8 2 2 2 2" xfId="29131" xr:uid="{00000000-0005-0000-0000-000087620000}"/>
    <cellStyle name="Normal 2 4 2 8 2 2 3" xfId="20985" xr:uid="{00000000-0005-0000-0000-000088620000}"/>
    <cellStyle name="Normal 2 4 2 8 2 3" xfId="7437" xr:uid="{00000000-0005-0000-0000-000089620000}"/>
    <cellStyle name="Normal 2 4 2 8 2 3 2" xfId="15583" xr:uid="{00000000-0005-0000-0000-00008A620000}"/>
    <cellStyle name="Normal 2 4 2 8 2 3 2 2" xfId="31879" xr:uid="{00000000-0005-0000-0000-00008B620000}"/>
    <cellStyle name="Normal 2 4 2 8 2 3 3" xfId="23733" xr:uid="{00000000-0005-0000-0000-00008C620000}"/>
    <cellStyle name="Normal 2 4 2 8 2 4" xfId="10284" xr:uid="{00000000-0005-0000-0000-00008D620000}"/>
    <cellStyle name="Normal 2 4 2 8 2 4 2" xfId="26580" xr:uid="{00000000-0005-0000-0000-00008E620000}"/>
    <cellStyle name="Normal 2 4 2 8 2 5" xfId="18434" xr:uid="{00000000-0005-0000-0000-00008F620000}"/>
    <cellStyle name="Normal 2 4 2 8 3" xfId="3471" xr:uid="{00000000-0005-0000-0000-000090620000}"/>
    <cellStyle name="Normal 2 4 2 8 3 2" xfId="11617" xr:uid="{00000000-0005-0000-0000-000091620000}"/>
    <cellStyle name="Normal 2 4 2 8 3 2 2" xfId="27913" xr:uid="{00000000-0005-0000-0000-000092620000}"/>
    <cellStyle name="Normal 2 4 2 8 3 3" xfId="19767" xr:uid="{00000000-0005-0000-0000-000093620000}"/>
    <cellStyle name="Normal 2 4 2 8 4" xfId="6027" xr:uid="{00000000-0005-0000-0000-000094620000}"/>
    <cellStyle name="Normal 2 4 2 8 4 2" xfId="14173" xr:uid="{00000000-0005-0000-0000-000095620000}"/>
    <cellStyle name="Normal 2 4 2 8 4 2 2" xfId="30469" xr:uid="{00000000-0005-0000-0000-000096620000}"/>
    <cellStyle name="Normal 2 4 2 8 4 3" xfId="22323" xr:uid="{00000000-0005-0000-0000-000097620000}"/>
    <cellStyle name="Normal 2 4 2 8 5" xfId="8874" xr:uid="{00000000-0005-0000-0000-000098620000}"/>
    <cellStyle name="Normal 2 4 2 8 5 2" xfId="25170" xr:uid="{00000000-0005-0000-0000-000099620000}"/>
    <cellStyle name="Normal 2 4 2 8 6" xfId="17024" xr:uid="{00000000-0005-0000-0000-00009A620000}"/>
    <cellStyle name="Normal 2 4 2 9" xfId="1433" xr:uid="{00000000-0005-0000-0000-00009B620000}"/>
    <cellStyle name="Normal 2 4 2 9 2" xfId="4080" xr:uid="{00000000-0005-0000-0000-00009C620000}"/>
    <cellStyle name="Normal 2 4 2 9 2 2" xfId="12226" xr:uid="{00000000-0005-0000-0000-00009D620000}"/>
    <cellStyle name="Normal 2 4 2 9 2 2 2" xfId="28522" xr:uid="{00000000-0005-0000-0000-00009E620000}"/>
    <cellStyle name="Normal 2 4 2 9 2 3" xfId="20376" xr:uid="{00000000-0005-0000-0000-00009F620000}"/>
    <cellStyle name="Normal 2 4 2 9 3" xfId="6732" xr:uid="{00000000-0005-0000-0000-0000A0620000}"/>
    <cellStyle name="Normal 2 4 2 9 3 2" xfId="14878" xr:uid="{00000000-0005-0000-0000-0000A1620000}"/>
    <cellStyle name="Normal 2 4 2 9 3 2 2" xfId="31174" xr:uid="{00000000-0005-0000-0000-0000A2620000}"/>
    <cellStyle name="Normal 2 4 2 9 3 3" xfId="23028" xr:uid="{00000000-0005-0000-0000-0000A3620000}"/>
    <cellStyle name="Normal 2 4 2 9 4" xfId="9579" xr:uid="{00000000-0005-0000-0000-0000A4620000}"/>
    <cellStyle name="Normal 2 4 2 9 4 2" xfId="25875" xr:uid="{00000000-0005-0000-0000-0000A5620000}"/>
    <cellStyle name="Normal 2 4 2 9 5" xfId="17729" xr:uid="{00000000-0005-0000-0000-0000A6620000}"/>
    <cellStyle name="Normal 2 4 3" xfId="33" xr:uid="{00000000-0005-0000-0000-0000A7620000}"/>
    <cellStyle name="Normal 2 4 3 10" xfId="5333" xr:uid="{00000000-0005-0000-0000-0000A8620000}"/>
    <cellStyle name="Normal 2 4 3 10 2" xfId="13479" xr:uid="{00000000-0005-0000-0000-0000A9620000}"/>
    <cellStyle name="Normal 2 4 3 10 2 2" xfId="29775" xr:uid="{00000000-0005-0000-0000-0000AA620000}"/>
    <cellStyle name="Normal 2 4 3 10 3" xfId="21629" xr:uid="{00000000-0005-0000-0000-0000AB620000}"/>
    <cellStyle name="Normal 2 4 3 11" xfId="8180" xr:uid="{00000000-0005-0000-0000-0000AC620000}"/>
    <cellStyle name="Normal 2 4 3 11 2" xfId="24476" xr:uid="{00000000-0005-0000-0000-0000AD620000}"/>
    <cellStyle name="Normal 2 4 3 12" xfId="16330" xr:uid="{00000000-0005-0000-0000-0000AE620000}"/>
    <cellStyle name="Normal 2 4 3 2" xfId="77" xr:uid="{00000000-0005-0000-0000-0000AF620000}"/>
    <cellStyle name="Normal 2 4 3 2 10" xfId="8224" xr:uid="{00000000-0005-0000-0000-0000B0620000}"/>
    <cellStyle name="Normal 2 4 3 2 10 2" xfId="24520" xr:uid="{00000000-0005-0000-0000-0000B1620000}"/>
    <cellStyle name="Normal 2 4 3 2 11" xfId="16374" xr:uid="{00000000-0005-0000-0000-0000B2620000}"/>
    <cellStyle name="Normal 2 4 3 2 2" xfId="167" xr:uid="{00000000-0005-0000-0000-0000B3620000}"/>
    <cellStyle name="Normal 2 4 3 2 2 2" xfId="511" xr:uid="{00000000-0005-0000-0000-0000B4620000}"/>
    <cellStyle name="Normal 2 4 3 2 2 2 2" xfId="1217" xr:uid="{00000000-0005-0000-0000-0000B5620000}"/>
    <cellStyle name="Normal 2 4 3 2 2 2 2 2" xfId="2627" xr:uid="{00000000-0005-0000-0000-0000B6620000}"/>
    <cellStyle name="Normal 2 4 3 2 2 2 2 2 2" xfId="5104" xr:uid="{00000000-0005-0000-0000-0000B7620000}"/>
    <cellStyle name="Normal 2 4 3 2 2 2 2 2 2 2" xfId="13250" xr:uid="{00000000-0005-0000-0000-0000B8620000}"/>
    <cellStyle name="Normal 2 4 3 2 2 2 2 2 2 2 2" xfId="29546" xr:uid="{00000000-0005-0000-0000-0000B9620000}"/>
    <cellStyle name="Normal 2 4 3 2 2 2 2 2 2 3" xfId="21400" xr:uid="{00000000-0005-0000-0000-0000BA620000}"/>
    <cellStyle name="Normal 2 4 3 2 2 2 2 2 3" xfId="7926" xr:uid="{00000000-0005-0000-0000-0000BB620000}"/>
    <cellStyle name="Normal 2 4 3 2 2 2 2 2 3 2" xfId="16072" xr:uid="{00000000-0005-0000-0000-0000BC620000}"/>
    <cellStyle name="Normal 2 4 3 2 2 2 2 2 3 2 2" xfId="32368" xr:uid="{00000000-0005-0000-0000-0000BD620000}"/>
    <cellStyle name="Normal 2 4 3 2 2 2 2 2 3 3" xfId="24222" xr:uid="{00000000-0005-0000-0000-0000BE620000}"/>
    <cellStyle name="Normal 2 4 3 2 2 2 2 2 4" xfId="10773" xr:uid="{00000000-0005-0000-0000-0000BF620000}"/>
    <cellStyle name="Normal 2 4 3 2 2 2 2 2 4 2" xfId="27069" xr:uid="{00000000-0005-0000-0000-0000C0620000}"/>
    <cellStyle name="Normal 2 4 3 2 2 2 2 2 5" xfId="18923" xr:uid="{00000000-0005-0000-0000-0000C1620000}"/>
    <cellStyle name="Normal 2 4 3 2 2 2 2 3" xfId="3886" xr:uid="{00000000-0005-0000-0000-0000C2620000}"/>
    <cellStyle name="Normal 2 4 3 2 2 2 2 3 2" xfId="12032" xr:uid="{00000000-0005-0000-0000-0000C3620000}"/>
    <cellStyle name="Normal 2 4 3 2 2 2 2 3 2 2" xfId="28328" xr:uid="{00000000-0005-0000-0000-0000C4620000}"/>
    <cellStyle name="Normal 2 4 3 2 2 2 2 3 3" xfId="20182" xr:uid="{00000000-0005-0000-0000-0000C5620000}"/>
    <cellStyle name="Normal 2 4 3 2 2 2 2 4" xfId="6516" xr:uid="{00000000-0005-0000-0000-0000C6620000}"/>
    <cellStyle name="Normal 2 4 3 2 2 2 2 4 2" xfId="14662" xr:uid="{00000000-0005-0000-0000-0000C7620000}"/>
    <cellStyle name="Normal 2 4 3 2 2 2 2 4 2 2" xfId="30958" xr:uid="{00000000-0005-0000-0000-0000C8620000}"/>
    <cellStyle name="Normal 2 4 3 2 2 2 2 4 3" xfId="22812" xr:uid="{00000000-0005-0000-0000-0000C9620000}"/>
    <cellStyle name="Normal 2 4 3 2 2 2 2 5" xfId="9363" xr:uid="{00000000-0005-0000-0000-0000CA620000}"/>
    <cellStyle name="Normal 2 4 3 2 2 2 2 5 2" xfId="25659" xr:uid="{00000000-0005-0000-0000-0000CB620000}"/>
    <cellStyle name="Normal 2 4 3 2 2 2 2 6" xfId="17513" xr:uid="{00000000-0005-0000-0000-0000CC620000}"/>
    <cellStyle name="Normal 2 4 3 2 2 2 3" xfId="1922" xr:uid="{00000000-0005-0000-0000-0000CD620000}"/>
    <cellStyle name="Normal 2 4 3 2 2 2 3 2" xfId="4495" xr:uid="{00000000-0005-0000-0000-0000CE620000}"/>
    <cellStyle name="Normal 2 4 3 2 2 2 3 2 2" xfId="12641" xr:uid="{00000000-0005-0000-0000-0000CF620000}"/>
    <cellStyle name="Normal 2 4 3 2 2 2 3 2 2 2" xfId="28937" xr:uid="{00000000-0005-0000-0000-0000D0620000}"/>
    <cellStyle name="Normal 2 4 3 2 2 2 3 2 3" xfId="20791" xr:uid="{00000000-0005-0000-0000-0000D1620000}"/>
    <cellStyle name="Normal 2 4 3 2 2 2 3 3" xfId="7221" xr:uid="{00000000-0005-0000-0000-0000D2620000}"/>
    <cellStyle name="Normal 2 4 3 2 2 2 3 3 2" xfId="15367" xr:uid="{00000000-0005-0000-0000-0000D3620000}"/>
    <cellStyle name="Normal 2 4 3 2 2 2 3 3 2 2" xfId="31663" xr:uid="{00000000-0005-0000-0000-0000D4620000}"/>
    <cellStyle name="Normal 2 4 3 2 2 2 3 3 3" xfId="23517" xr:uid="{00000000-0005-0000-0000-0000D5620000}"/>
    <cellStyle name="Normal 2 4 3 2 2 2 3 4" xfId="10068" xr:uid="{00000000-0005-0000-0000-0000D6620000}"/>
    <cellStyle name="Normal 2 4 3 2 2 2 3 4 2" xfId="26364" xr:uid="{00000000-0005-0000-0000-0000D7620000}"/>
    <cellStyle name="Normal 2 4 3 2 2 2 3 5" xfId="18218" xr:uid="{00000000-0005-0000-0000-0000D8620000}"/>
    <cellStyle name="Normal 2 4 3 2 2 2 4" xfId="3277" xr:uid="{00000000-0005-0000-0000-0000D9620000}"/>
    <cellStyle name="Normal 2 4 3 2 2 2 4 2" xfId="11423" xr:uid="{00000000-0005-0000-0000-0000DA620000}"/>
    <cellStyle name="Normal 2 4 3 2 2 2 4 2 2" xfId="27719" xr:uid="{00000000-0005-0000-0000-0000DB620000}"/>
    <cellStyle name="Normal 2 4 3 2 2 2 4 3" xfId="19573" xr:uid="{00000000-0005-0000-0000-0000DC620000}"/>
    <cellStyle name="Normal 2 4 3 2 2 2 5" xfId="5811" xr:uid="{00000000-0005-0000-0000-0000DD620000}"/>
    <cellStyle name="Normal 2 4 3 2 2 2 5 2" xfId="13957" xr:uid="{00000000-0005-0000-0000-0000DE620000}"/>
    <cellStyle name="Normal 2 4 3 2 2 2 5 2 2" xfId="30253" xr:uid="{00000000-0005-0000-0000-0000DF620000}"/>
    <cellStyle name="Normal 2 4 3 2 2 2 5 3" xfId="22107" xr:uid="{00000000-0005-0000-0000-0000E0620000}"/>
    <cellStyle name="Normal 2 4 3 2 2 2 6" xfId="8658" xr:uid="{00000000-0005-0000-0000-0000E1620000}"/>
    <cellStyle name="Normal 2 4 3 2 2 2 6 2" xfId="24954" xr:uid="{00000000-0005-0000-0000-0000E2620000}"/>
    <cellStyle name="Normal 2 4 3 2 2 2 7" xfId="16808" xr:uid="{00000000-0005-0000-0000-0000E3620000}"/>
    <cellStyle name="Normal 2 4 3 2 2 3" xfId="873" xr:uid="{00000000-0005-0000-0000-0000E4620000}"/>
    <cellStyle name="Normal 2 4 3 2 2 3 2" xfId="2283" xr:uid="{00000000-0005-0000-0000-0000E5620000}"/>
    <cellStyle name="Normal 2 4 3 2 2 3 2 2" xfId="4808" xr:uid="{00000000-0005-0000-0000-0000E6620000}"/>
    <cellStyle name="Normal 2 4 3 2 2 3 2 2 2" xfId="12954" xr:uid="{00000000-0005-0000-0000-0000E7620000}"/>
    <cellStyle name="Normal 2 4 3 2 2 3 2 2 2 2" xfId="29250" xr:uid="{00000000-0005-0000-0000-0000E8620000}"/>
    <cellStyle name="Normal 2 4 3 2 2 3 2 2 3" xfId="21104" xr:uid="{00000000-0005-0000-0000-0000E9620000}"/>
    <cellStyle name="Normal 2 4 3 2 2 3 2 3" xfId="7582" xr:uid="{00000000-0005-0000-0000-0000EA620000}"/>
    <cellStyle name="Normal 2 4 3 2 2 3 2 3 2" xfId="15728" xr:uid="{00000000-0005-0000-0000-0000EB620000}"/>
    <cellStyle name="Normal 2 4 3 2 2 3 2 3 2 2" xfId="32024" xr:uid="{00000000-0005-0000-0000-0000EC620000}"/>
    <cellStyle name="Normal 2 4 3 2 2 3 2 3 3" xfId="23878" xr:uid="{00000000-0005-0000-0000-0000ED620000}"/>
    <cellStyle name="Normal 2 4 3 2 2 3 2 4" xfId="10429" xr:uid="{00000000-0005-0000-0000-0000EE620000}"/>
    <cellStyle name="Normal 2 4 3 2 2 3 2 4 2" xfId="26725" xr:uid="{00000000-0005-0000-0000-0000EF620000}"/>
    <cellStyle name="Normal 2 4 3 2 2 3 2 5" xfId="18579" xr:uid="{00000000-0005-0000-0000-0000F0620000}"/>
    <cellStyle name="Normal 2 4 3 2 2 3 3" xfId="3590" xr:uid="{00000000-0005-0000-0000-0000F1620000}"/>
    <cellStyle name="Normal 2 4 3 2 2 3 3 2" xfId="11736" xr:uid="{00000000-0005-0000-0000-0000F2620000}"/>
    <cellStyle name="Normal 2 4 3 2 2 3 3 2 2" xfId="28032" xr:uid="{00000000-0005-0000-0000-0000F3620000}"/>
    <cellStyle name="Normal 2 4 3 2 2 3 3 3" xfId="19886" xr:uid="{00000000-0005-0000-0000-0000F4620000}"/>
    <cellStyle name="Normal 2 4 3 2 2 3 4" xfId="6172" xr:uid="{00000000-0005-0000-0000-0000F5620000}"/>
    <cellStyle name="Normal 2 4 3 2 2 3 4 2" xfId="14318" xr:uid="{00000000-0005-0000-0000-0000F6620000}"/>
    <cellStyle name="Normal 2 4 3 2 2 3 4 2 2" xfId="30614" xr:uid="{00000000-0005-0000-0000-0000F7620000}"/>
    <cellStyle name="Normal 2 4 3 2 2 3 4 3" xfId="22468" xr:uid="{00000000-0005-0000-0000-0000F8620000}"/>
    <cellStyle name="Normal 2 4 3 2 2 3 5" xfId="9019" xr:uid="{00000000-0005-0000-0000-0000F9620000}"/>
    <cellStyle name="Normal 2 4 3 2 2 3 5 2" xfId="25315" xr:uid="{00000000-0005-0000-0000-0000FA620000}"/>
    <cellStyle name="Normal 2 4 3 2 2 3 6" xfId="17169" xr:uid="{00000000-0005-0000-0000-0000FB620000}"/>
    <cellStyle name="Normal 2 4 3 2 2 4" xfId="1578" xr:uid="{00000000-0005-0000-0000-0000FC620000}"/>
    <cellStyle name="Normal 2 4 3 2 2 4 2" xfId="4199" xr:uid="{00000000-0005-0000-0000-0000FD620000}"/>
    <cellStyle name="Normal 2 4 3 2 2 4 2 2" xfId="12345" xr:uid="{00000000-0005-0000-0000-0000FE620000}"/>
    <cellStyle name="Normal 2 4 3 2 2 4 2 2 2" xfId="28641" xr:uid="{00000000-0005-0000-0000-0000FF620000}"/>
    <cellStyle name="Normal 2 4 3 2 2 4 2 3" xfId="20495" xr:uid="{00000000-0005-0000-0000-000000630000}"/>
    <cellStyle name="Normal 2 4 3 2 2 4 3" xfId="6877" xr:uid="{00000000-0005-0000-0000-000001630000}"/>
    <cellStyle name="Normal 2 4 3 2 2 4 3 2" xfId="15023" xr:uid="{00000000-0005-0000-0000-000002630000}"/>
    <cellStyle name="Normal 2 4 3 2 2 4 3 2 2" xfId="31319" xr:uid="{00000000-0005-0000-0000-000003630000}"/>
    <cellStyle name="Normal 2 4 3 2 2 4 3 3" xfId="23173" xr:uid="{00000000-0005-0000-0000-000004630000}"/>
    <cellStyle name="Normal 2 4 3 2 2 4 4" xfId="9724" xr:uid="{00000000-0005-0000-0000-000005630000}"/>
    <cellStyle name="Normal 2 4 3 2 2 4 4 2" xfId="26020" xr:uid="{00000000-0005-0000-0000-000006630000}"/>
    <cellStyle name="Normal 2 4 3 2 2 4 5" xfId="17874" xr:uid="{00000000-0005-0000-0000-000007630000}"/>
    <cellStyle name="Normal 2 4 3 2 2 5" xfId="2981" xr:uid="{00000000-0005-0000-0000-000008630000}"/>
    <cellStyle name="Normal 2 4 3 2 2 5 2" xfId="11127" xr:uid="{00000000-0005-0000-0000-000009630000}"/>
    <cellStyle name="Normal 2 4 3 2 2 5 2 2" xfId="27423" xr:uid="{00000000-0005-0000-0000-00000A630000}"/>
    <cellStyle name="Normal 2 4 3 2 2 5 3" xfId="19277" xr:uid="{00000000-0005-0000-0000-00000B630000}"/>
    <cellStyle name="Normal 2 4 3 2 2 6" xfId="5467" xr:uid="{00000000-0005-0000-0000-00000C630000}"/>
    <cellStyle name="Normal 2 4 3 2 2 6 2" xfId="13613" xr:uid="{00000000-0005-0000-0000-00000D630000}"/>
    <cellStyle name="Normal 2 4 3 2 2 6 2 2" xfId="29909" xr:uid="{00000000-0005-0000-0000-00000E630000}"/>
    <cellStyle name="Normal 2 4 3 2 2 6 3" xfId="21763" xr:uid="{00000000-0005-0000-0000-00000F630000}"/>
    <cellStyle name="Normal 2 4 3 2 2 7" xfId="8314" xr:uid="{00000000-0005-0000-0000-000010630000}"/>
    <cellStyle name="Normal 2 4 3 2 2 7 2" xfId="24610" xr:uid="{00000000-0005-0000-0000-000011630000}"/>
    <cellStyle name="Normal 2 4 3 2 2 8" xfId="16464" xr:uid="{00000000-0005-0000-0000-000012630000}"/>
    <cellStyle name="Normal 2 4 3 2 3" xfId="244" xr:uid="{00000000-0005-0000-0000-000013630000}"/>
    <cellStyle name="Normal 2 4 3 2 3 2" xfId="588" xr:uid="{00000000-0005-0000-0000-000014630000}"/>
    <cellStyle name="Normal 2 4 3 2 3 2 2" xfId="1294" xr:uid="{00000000-0005-0000-0000-000015630000}"/>
    <cellStyle name="Normal 2 4 3 2 3 2 2 2" xfId="2704" xr:uid="{00000000-0005-0000-0000-000016630000}"/>
    <cellStyle name="Normal 2 4 3 2 3 2 2 2 2" xfId="5178" xr:uid="{00000000-0005-0000-0000-000017630000}"/>
    <cellStyle name="Normal 2 4 3 2 3 2 2 2 2 2" xfId="13324" xr:uid="{00000000-0005-0000-0000-000018630000}"/>
    <cellStyle name="Normal 2 4 3 2 3 2 2 2 2 2 2" xfId="29620" xr:uid="{00000000-0005-0000-0000-000019630000}"/>
    <cellStyle name="Normal 2 4 3 2 3 2 2 2 2 3" xfId="21474" xr:uid="{00000000-0005-0000-0000-00001A630000}"/>
    <cellStyle name="Normal 2 4 3 2 3 2 2 2 3" xfId="8003" xr:uid="{00000000-0005-0000-0000-00001B630000}"/>
    <cellStyle name="Normal 2 4 3 2 3 2 2 2 3 2" xfId="16149" xr:uid="{00000000-0005-0000-0000-00001C630000}"/>
    <cellStyle name="Normal 2 4 3 2 3 2 2 2 3 2 2" xfId="32445" xr:uid="{00000000-0005-0000-0000-00001D630000}"/>
    <cellStyle name="Normal 2 4 3 2 3 2 2 2 3 3" xfId="24299" xr:uid="{00000000-0005-0000-0000-00001E630000}"/>
    <cellStyle name="Normal 2 4 3 2 3 2 2 2 4" xfId="10850" xr:uid="{00000000-0005-0000-0000-00001F630000}"/>
    <cellStyle name="Normal 2 4 3 2 3 2 2 2 4 2" xfId="27146" xr:uid="{00000000-0005-0000-0000-000020630000}"/>
    <cellStyle name="Normal 2 4 3 2 3 2 2 2 5" xfId="19000" xr:uid="{00000000-0005-0000-0000-000021630000}"/>
    <cellStyle name="Normal 2 4 3 2 3 2 2 3" xfId="3960" xr:uid="{00000000-0005-0000-0000-000022630000}"/>
    <cellStyle name="Normal 2 4 3 2 3 2 2 3 2" xfId="12106" xr:uid="{00000000-0005-0000-0000-000023630000}"/>
    <cellStyle name="Normal 2 4 3 2 3 2 2 3 2 2" xfId="28402" xr:uid="{00000000-0005-0000-0000-000024630000}"/>
    <cellStyle name="Normal 2 4 3 2 3 2 2 3 3" xfId="20256" xr:uid="{00000000-0005-0000-0000-000025630000}"/>
    <cellStyle name="Normal 2 4 3 2 3 2 2 4" xfId="6593" xr:uid="{00000000-0005-0000-0000-000026630000}"/>
    <cellStyle name="Normal 2 4 3 2 3 2 2 4 2" xfId="14739" xr:uid="{00000000-0005-0000-0000-000027630000}"/>
    <cellStyle name="Normal 2 4 3 2 3 2 2 4 2 2" xfId="31035" xr:uid="{00000000-0005-0000-0000-000028630000}"/>
    <cellStyle name="Normal 2 4 3 2 3 2 2 4 3" xfId="22889" xr:uid="{00000000-0005-0000-0000-000029630000}"/>
    <cellStyle name="Normal 2 4 3 2 3 2 2 5" xfId="9440" xr:uid="{00000000-0005-0000-0000-00002A630000}"/>
    <cellStyle name="Normal 2 4 3 2 3 2 2 5 2" xfId="25736" xr:uid="{00000000-0005-0000-0000-00002B630000}"/>
    <cellStyle name="Normal 2 4 3 2 3 2 2 6" xfId="17590" xr:uid="{00000000-0005-0000-0000-00002C630000}"/>
    <cellStyle name="Normal 2 4 3 2 3 2 3" xfId="1999" xr:uid="{00000000-0005-0000-0000-00002D630000}"/>
    <cellStyle name="Normal 2 4 3 2 3 2 3 2" xfId="4569" xr:uid="{00000000-0005-0000-0000-00002E630000}"/>
    <cellStyle name="Normal 2 4 3 2 3 2 3 2 2" xfId="12715" xr:uid="{00000000-0005-0000-0000-00002F630000}"/>
    <cellStyle name="Normal 2 4 3 2 3 2 3 2 2 2" xfId="29011" xr:uid="{00000000-0005-0000-0000-000030630000}"/>
    <cellStyle name="Normal 2 4 3 2 3 2 3 2 3" xfId="20865" xr:uid="{00000000-0005-0000-0000-000031630000}"/>
    <cellStyle name="Normal 2 4 3 2 3 2 3 3" xfId="7298" xr:uid="{00000000-0005-0000-0000-000032630000}"/>
    <cellStyle name="Normal 2 4 3 2 3 2 3 3 2" xfId="15444" xr:uid="{00000000-0005-0000-0000-000033630000}"/>
    <cellStyle name="Normal 2 4 3 2 3 2 3 3 2 2" xfId="31740" xr:uid="{00000000-0005-0000-0000-000034630000}"/>
    <cellStyle name="Normal 2 4 3 2 3 2 3 3 3" xfId="23594" xr:uid="{00000000-0005-0000-0000-000035630000}"/>
    <cellStyle name="Normal 2 4 3 2 3 2 3 4" xfId="10145" xr:uid="{00000000-0005-0000-0000-000036630000}"/>
    <cellStyle name="Normal 2 4 3 2 3 2 3 4 2" xfId="26441" xr:uid="{00000000-0005-0000-0000-000037630000}"/>
    <cellStyle name="Normal 2 4 3 2 3 2 3 5" xfId="18295" xr:uid="{00000000-0005-0000-0000-000038630000}"/>
    <cellStyle name="Normal 2 4 3 2 3 2 4" xfId="3351" xr:uid="{00000000-0005-0000-0000-000039630000}"/>
    <cellStyle name="Normal 2 4 3 2 3 2 4 2" xfId="11497" xr:uid="{00000000-0005-0000-0000-00003A630000}"/>
    <cellStyle name="Normal 2 4 3 2 3 2 4 2 2" xfId="27793" xr:uid="{00000000-0005-0000-0000-00003B630000}"/>
    <cellStyle name="Normal 2 4 3 2 3 2 4 3" xfId="19647" xr:uid="{00000000-0005-0000-0000-00003C630000}"/>
    <cellStyle name="Normal 2 4 3 2 3 2 5" xfId="5888" xr:uid="{00000000-0005-0000-0000-00003D630000}"/>
    <cellStyle name="Normal 2 4 3 2 3 2 5 2" xfId="14034" xr:uid="{00000000-0005-0000-0000-00003E630000}"/>
    <cellStyle name="Normal 2 4 3 2 3 2 5 2 2" xfId="30330" xr:uid="{00000000-0005-0000-0000-00003F630000}"/>
    <cellStyle name="Normal 2 4 3 2 3 2 5 3" xfId="22184" xr:uid="{00000000-0005-0000-0000-000040630000}"/>
    <cellStyle name="Normal 2 4 3 2 3 2 6" xfId="8735" xr:uid="{00000000-0005-0000-0000-000041630000}"/>
    <cellStyle name="Normal 2 4 3 2 3 2 6 2" xfId="25031" xr:uid="{00000000-0005-0000-0000-000042630000}"/>
    <cellStyle name="Normal 2 4 3 2 3 2 7" xfId="16885" xr:uid="{00000000-0005-0000-0000-000043630000}"/>
    <cellStyle name="Normal 2 4 3 2 3 3" xfId="950" xr:uid="{00000000-0005-0000-0000-000044630000}"/>
    <cellStyle name="Normal 2 4 3 2 3 3 2" xfId="2360" xr:uid="{00000000-0005-0000-0000-000045630000}"/>
    <cellStyle name="Normal 2 4 3 2 3 3 2 2" xfId="4882" xr:uid="{00000000-0005-0000-0000-000046630000}"/>
    <cellStyle name="Normal 2 4 3 2 3 3 2 2 2" xfId="13028" xr:uid="{00000000-0005-0000-0000-000047630000}"/>
    <cellStyle name="Normal 2 4 3 2 3 3 2 2 2 2" xfId="29324" xr:uid="{00000000-0005-0000-0000-000048630000}"/>
    <cellStyle name="Normal 2 4 3 2 3 3 2 2 3" xfId="21178" xr:uid="{00000000-0005-0000-0000-000049630000}"/>
    <cellStyle name="Normal 2 4 3 2 3 3 2 3" xfId="7659" xr:uid="{00000000-0005-0000-0000-00004A630000}"/>
    <cellStyle name="Normal 2 4 3 2 3 3 2 3 2" xfId="15805" xr:uid="{00000000-0005-0000-0000-00004B630000}"/>
    <cellStyle name="Normal 2 4 3 2 3 3 2 3 2 2" xfId="32101" xr:uid="{00000000-0005-0000-0000-00004C630000}"/>
    <cellStyle name="Normal 2 4 3 2 3 3 2 3 3" xfId="23955" xr:uid="{00000000-0005-0000-0000-00004D630000}"/>
    <cellStyle name="Normal 2 4 3 2 3 3 2 4" xfId="10506" xr:uid="{00000000-0005-0000-0000-00004E630000}"/>
    <cellStyle name="Normal 2 4 3 2 3 3 2 4 2" xfId="26802" xr:uid="{00000000-0005-0000-0000-00004F630000}"/>
    <cellStyle name="Normal 2 4 3 2 3 3 2 5" xfId="18656" xr:uid="{00000000-0005-0000-0000-000050630000}"/>
    <cellStyle name="Normal 2 4 3 2 3 3 3" xfId="3664" xr:uid="{00000000-0005-0000-0000-000051630000}"/>
    <cellStyle name="Normal 2 4 3 2 3 3 3 2" xfId="11810" xr:uid="{00000000-0005-0000-0000-000052630000}"/>
    <cellStyle name="Normal 2 4 3 2 3 3 3 2 2" xfId="28106" xr:uid="{00000000-0005-0000-0000-000053630000}"/>
    <cellStyle name="Normal 2 4 3 2 3 3 3 3" xfId="19960" xr:uid="{00000000-0005-0000-0000-000054630000}"/>
    <cellStyle name="Normal 2 4 3 2 3 3 4" xfId="6249" xr:uid="{00000000-0005-0000-0000-000055630000}"/>
    <cellStyle name="Normal 2 4 3 2 3 3 4 2" xfId="14395" xr:uid="{00000000-0005-0000-0000-000056630000}"/>
    <cellStyle name="Normal 2 4 3 2 3 3 4 2 2" xfId="30691" xr:uid="{00000000-0005-0000-0000-000057630000}"/>
    <cellStyle name="Normal 2 4 3 2 3 3 4 3" xfId="22545" xr:uid="{00000000-0005-0000-0000-000058630000}"/>
    <cellStyle name="Normal 2 4 3 2 3 3 5" xfId="9096" xr:uid="{00000000-0005-0000-0000-000059630000}"/>
    <cellStyle name="Normal 2 4 3 2 3 3 5 2" xfId="25392" xr:uid="{00000000-0005-0000-0000-00005A630000}"/>
    <cellStyle name="Normal 2 4 3 2 3 3 6" xfId="17246" xr:uid="{00000000-0005-0000-0000-00005B630000}"/>
    <cellStyle name="Normal 2 4 3 2 3 4" xfId="1655" xr:uid="{00000000-0005-0000-0000-00005C630000}"/>
    <cellStyle name="Normal 2 4 3 2 3 4 2" xfId="4273" xr:uid="{00000000-0005-0000-0000-00005D630000}"/>
    <cellStyle name="Normal 2 4 3 2 3 4 2 2" xfId="12419" xr:uid="{00000000-0005-0000-0000-00005E630000}"/>
    <cellStyle name="Normal 2 4 3 2 3 4 2 2 2" xfId="28715" xr:uid="{00000000-0005-0000-0000-00005F630000}"/>
    <cellStyle name="Normal 2 4 3 2 3 4 2 3" xfId="20569" xr:uid="{00000000-0005-0000-0000-000060630000}"/>
    <cellStyle name="Normal 2 4 3 2 3 4 3" xfId="6954" xr:uid="{00000000-0005-0000-0000-000061630000}"/>
    <cellStyle name="Normal 2 4 3 2 3 4 3 2" xfId="15100" xr:uid="{00000000-0005-0000-0000-000062630000}"/>
    <cellStyle name="Normal 2 4 3 2 3 4 3 2 2" xfId="31396" xr:uid="{00000000-0005-0000-0000-000063630000}"/>
    <cellStyle name="Normal 2 4 3 2 3 4 3 3" xfId="23250" xr:uid="{00000000-0005-0000-0000-000064630000}"/>
    <cellStyle name="Normal 2 4 3 2 3 4 4" xfId="9801" xr:uid="{00000000-0005-0000-0000-000065630000}"/>
    <cellStyle name="Normal 2 4 3 2 3 4 4 2" xfId="26097" xr:uid="{00000000-0005-0000-0000-000066630000}"/>
    <cellStyle name="Normal 2 4 3 2 3 4 5" xfId="17951" xr:uid="{00000000-0005-0000-0000-000067630000}"/>
    <cellStyle name="Normal 2 4 3 2 3 5" xfId="3055" xr:uid="{00000000-0005-0000-0000-000068630000}"/>
    <cellStyle name="Normal 2 4 3 2 3 5 2" xfId="11201" xr:uid="{00000000-0005-0000-0000-000069630000}"/>
    <cellStyle name="Normal 2 4 3 2 3 5 2 2" xfId="27497" xr:uid="{00000000-0005-0000-0000-00006A630000}"/>
    <cellStyle name="Normal 2 4 3 2 3 5 3" xfId="19351" xr:uid="{00000000-0005-0000-0000-00006B630000}"/>
    <cellStyle name="Normal 2 4 3 2 3 6" xfId="5544" xr:uid="{00000000-0005-0000-0000-00006C630000}"/>
    <cellStyle name="Normal 2 4 3 2 3 6 2" xfId="13690" xr:uid="{00000000-0005-0000-0000-00006D630000}"/>
    <cellStyle name="Normal 2 4 3 2 3 6 2 2" xfId="29986" xr:uid="{00000000-0005-0000-0000-00006E630000}"/>
    <cellStyle name="Normal 2 4 3 2 3 6 3" xfId="21840" xr:uid="{00000000-0005-0000-0000-00006F630000}"/>
    <cellStyle name="Normal 2 4 3 2 3 7" xfId="8391" xr:uid="{00000000-0005-0000-0000-000070630000}"/>
    <cellStyle name="Normal 2 4 3 2 3 7 2" xfId="24687" xr:uid="{00000000-0005-0000-0000-000071630000}"/>
    <cellStyle name="Normal 2 4 3 2 3 8" xfId="16541" xr:uid="{00000000-0005-0000-0000-000072630000}"/>
    <cellStyle name="Normal 2 4 3 2 4" xfId="331" xr:uid="{00000000-0005-0000-0000-000073630000}"/>
    <cellStyle name="Normal 2 4 3 2 4 2" xfId="675" xr:uid="{00000000-0005-0000-0000-000074630000}"/>
    <cellStyle name="Normal 2 4 3 2 4 2 2" xfId="1381" xr:uid="{00000000-0005-0000-0000-000075630000}"/>
    <cellStyle name="Normal 2 4 3 2 4 2 2 2" xfId="2791" xr:uid="{00000000-0005-0000-0000-000076630000}"/>
    <cellStyle name="Normal 2 4 3 2 4 2 2 2 2" xfId="5252" xr:uid="{00000000-0005-0000-0000-000077630000}"/>
    <cellStyle name="Normal 2 4 3 2 4 2 2 2 2 2" xfId="13398" xr:uid="{00000000-0005-0000-0000-000078630000}"/>
    <cellStyle name="Normal 2 4 3 2 4 2 2 2 2 2 2" xfId="29694" xr:uid="{00000000-0005-0000-0000-000079630000}"/>
    <cellStyle name="Normal 2 4 3 2 4 2 2 2 2 3" xfId="21548" xr:uid="{00000000-0005-0000-0000-00007A630000}"/>
    <cellStyle name="Normal 2 4 3 2 4 2 2 2 3" xfId="8090" xr:uid="{00000000-0005-0000-0000-00007B630000}"/>
    <cellStyle name="Normal 2 4 3 2 4 2 2 2 3 2" xfId="16236" xr:uid="{00000000-0005-0000-0000-00007C630000}"/>
    <cellStyle name="Normal 2 4 3 2 4 2 2 2 3 2 2" xfId="32532" xr:uid="{00000000-0005-0000-0000-00007D630000}"/>
    <cellStyle name="Normal 2 4 3 2 4 2 2 2 3 3" xfId="24386" xr:uid="{00000000-0005-0000-0000-00007E630000}"/>
    <cellStyle name="Normal 2 4 3 2 4 2 2 2 4" xfId="10937" xr:uid="{00000000-0005-0000-0000-00007F630000}"/>
    <cellStyle name="Normal 2 4 3 2 4 2 2 2 4 2" xfId="27233" xr:uid="{00000000-0005-0000-0000-000080630000}"/>
    <cellStyle name="Normal 2 4 3 2 4 2 2 2 5" xfId="19087" xr:uid="{00000000-0005-0000-0000-000081630000}"/>
    <cellStyle name="Normal 2 4 3 2 4 2 2 3" xfId="4034" xr:uid="{00000000-0005-0000-0000-000082630000}"/>
    <cellStyle name="Normal 2 4 3 2 4 2 2 3 2" xfId="12180" xr:uid="{00000000-0005-0000-0000-000083630000}"/>
    <cellStyle name="Normal 2 4 3 2 4 2 2 3 2 2" xfId="28476" xr:uid="{00000000-0005-0000-0000-000084630000}"/>
    <cellStyle name="Normal 2 4 3 2 4 2 2 3 3" xfId="20330" xr:uid="{00000000-0005-0000-0000-000085630000}"/>
    <cellStyle name="Normal 2 4 3 2 4 2 2 4" xfId="6680" xr:uid="{00000000-0005-0000-0000-000086630000}"/>
    <cellStyle name="Normal 2 4 3 2 4 2 2 4 2" xfId="14826" xr:uid="{00000000-0005-0000-0000-000087630000}"/>
    <cellStyle name="Normal 2 4 3 2 4 2 2 4 2 2" xfId="31122" xr:uid="{00000000-0005-0000-0000-000088630000}"/>
    <cellStyle name="Normal 2 4 3 2 4 2 2 4 3" xfId="22976" xr:uid="{00000000-0005-0000-0000-000089630000}"/>
    <cellStyle name="Normal 2 4 3 2 4 2 2 5" xfId="9527" xr:uid="{00000000-0005-0000-0000-00008A630000}"/>
    <cellStyle name="Normal 2 4 3 2 4 2 2 5 2" xfId="25823" xr:uid="{00000000-0005-0000-0000-00008B630000}"/>
    <cellStyle name="Normal 2 4 3 2 4 2 2 6" xfId="17677" xr:uid="{00000000-0005-0000-0000-00008C630000}"/>
    <cellStyle name="Normal 2 4 3 2 4 2 3" xfId="2086" xr:uid="{00000000-0005-0000-0000-00008D630000}"/>
    <cellStyle name="Normal 2 4 3 2 4 2 3 2" xfId="4643" xr:uid="{00000000-0005-0000-0000-00008E630000}"/>
    <cellStyle name="Normal 2 4 3 2 4 2 3 2 2" xfId="12789" xr:uid="{00000000-0005-0000-0000-00008F630000}"/>
    <cellStyle name="Normal 2 4 3 2 4 2 3 2 2 2" xfId="29085" xr:uid="{00000000-0005-0000-0000-000090630000}"/>
    <cellStyle name="Normal 2 4 3 2 4 2 3 2 3" xfId="20939" xr:uid="{00000000-0005-0000-0000-000091630000}"/>
    <cellStyle name="Normal 2 4 3 2 4 2 3 3" xfId="7385" xr:uid="{00000000-0005-0000-0000-000092630000}"/>
    <cellStyle name="Normal 2 4 3 2 4 2 3 3 2" xfId="15531" xr:uid="{00000000-0005-0000-0000-000093630000}"/>
    <cellStyle name="Normal 2 4 3 2 4 2 3 3 2 2" xfId="31827" xr:uid="{00000000-0005-0000-0000-000094630000}"/>
    <cellStyle name="Normal 2 4 3 2 4 2 3 3 3" xfId="23681" xr:uid="{00000000-0005-0000-0000-000095630000}"/>
    <cellStyle name="Normal 2 4 3 2 4 2 3 4" xfId="10232" xr:uid="{00000000-0005-0000-0000-000096630000}"/>
    <cellStyle name="Normal 2 4 3 2 4 2 3 4 2" xfId="26528" xr:uid="{00000000-0005-0000-0000-000097630000}"/>
    <cellStyle name="Normal 2 4 3 2 4 2 3 5" xfId="18382" xr:uid="{00000000-0005-0000-0000-000098630000}"/>
    <cellStyle name="Normal 2 4 3 2 4 2 4" xfId="3425" xr:uid="{00000000-0005-0000-0000-000099630000}"/>
    <cellStyle name="Normal 2 4 3 2 4 2 4 2" xfId="11571" xr:uid="{00000000-0005-0000-0000-00009A630000}"/>
    <cellStyle name="Normal 2 4 3 2 4 2 4 2 2" xfId="27867" xr:uid="{00000000-0005-0000-0000-00009B630000}"/>
    <cellStyle name="Normal 2 4 3 2 4 2 4 3" xfId="19721" xr:uid="{00000000-0005-0000-0000-00009C630000}"/>
    <cellStyle name="Normal 2 4 3 2 4 2 5" xfId="5975" xr:uid="{00000000-0005-0000-0000-00009D630000}"/>
    <cellStyle name="Normal 2 4 3 2 4 2 5 2" xfId="14121" xr:uid="{00000000-0005-0000-0000-00009E630000}"/>
    <cellStyle name="Normal 2 4 3 2 4 2 5 2 2" xfId="30417" xr:uid="{00000000-0005-0000-0000-00009F630000}"/>
    <cellStyle name="Normal 2 4 3 2 4 2 5 3" xfId="22271" xr:uid="{00000000-0005-0000-0000-0000A0630000}"/>
    <cellStyle name="Normal 2 4 3 2 4 2 6" xfId="8822" xr:uid="{00000000-0005-0000-0000-0000A1630000}"/>
    <cellStyle name="Normal 2 4 3 2 4 2 6 2" xfId="25118" xr:uid="{00000000-0005-0000-0000-0000A2630000}"/>
    <cellStyle name="Normal 2 4 3 2 4 2 7" xfId="16972" xr:uid="{00000000-0005-0000-0000-0000A3630000}"/>
    <cellStyle name="Normal 2 4 3 2 4 3" xfId="1037" xr:uid="{00000000-0005-0000-0000-0000A4630000}"/>
    <cellStyle name="Normal 2 4 3 2 4 3 2" xfId="2447" xr:uid="{00000000-0005-0000-0000-0000A5630000}"/>
    <cellStyle name="Normal 2 4 3 2 4 3 2 2" xfId="4956" xr:uid="{00000000-0005-0000-0000-0000A6630000}"/>
    <cellStyle name="Normal 2 4 3 2 4 3 2 2 2" xfId="13102" xr:uid="{00000000-0005-0000-0000-0000A7630000}"/>
    <cellStyle name="Normal 2 4 3 2 4 3 2 2 2 2" xfId="29398" xr:uid="{00000000-0005-0000-0000-0000A8630000}"/>
    <cellStyle name="Normal 2 4 3 2 4 3 2 2 3" xfId="21252" xr:uid="{00000000-0005-0000-0000-0000A9630000}"/>
    <cellStyle name="Normal 2 4 3 2 4 3 2 3" xfId="7746" xr:uid="{00000000-0005-0000-0000-0000AA630000}"/>
    <cellStyle name="Normal 2 4 3 2 4 3 2 3 2" xfId="15892" xr:uid="{00000000-0005-0000-0000-0000AB630000}"/>
    <cellStyle name="Normal 2 4 3 2 4 3 2 3 2 2" xfId="32188" xr:uid="{00000000-0005-0000-0000-0000AC630000}"/>
    <cellStyle name="Normal 2 4 3 2 4 3 2 3 3" xfId="24042" xr:uid="{00000000-0005-0000-0000-0000AD630000}"/>
    <cellStyle name="Normal 2 4 3 2 4 3 2 4" xfId="10593" xr:uid="{00000000-0005-0000-0000-0000AE630000}"/>
    <cellStyle name="Normal 2 4 3 2 4 3 2 4 2" xfId="26889" xr:uid="{00000000-0005-0000-0000-0000AF630000}"/>
    <cellStyle name="Normal 2 4 3 2 4 3 2 5" xfId="18743" xr:uid="{00000000-0005-0000-0000-0000B0630000}"/>
    <cellStyle name="Normal 2 4 3 2 4 3 3" xfId="3738" xr:uid="{00000000-0005-0000-0000-0000B1630000}"/>
    <cellStyle name="Normal 2 4 3 2 4 3 3 2" xfId="11884" xr:uid="{00000000-0005-0000-0000-0000B2630000}"/>
    <cellStyle name="Normal 2 4 3 2 4 3 3 2 2" xfId="28180" xr:uid="{00000000-0005-0000-0000-0000B3630000}"/>
    <cellStyle name="Normal 2 4 3 2 4 3 3 3" xfId="20034" xr:uid="{00000000-0005-0000-0000-0000B4630000}"/>
    <cellStyle name="Normal 2 4 3 2 4 3 4" xfId="6336" xr:uid="{00000000-0005-0000-0000-0000B5630000}"/>
    <cellStyle name="Normal 2 4 3 2 4 3 4 2" xfId="14482" xr:uid="{00000000-0005-0000-0000-0000B6630000}"/>
    <cellStyle name="Normal 2 4 3 2 4 3 4 2 2" xfId="30778" xr:uid="{00000000-0005-0000-0000-0000B7630000}"/>
    <cellStyle name="Normal 2 4 3 2 4 3 4 3" xfId="22632" xr:uid="{00000000-0005-0000-0000-0000B8630000}"/>
    <cellStyle name="Normal 2 4 3 2 4 3 5" xfId="9183" xr:uid="{00000000-0005-0000-0000-0000B9630000}"/>
    <cellStyle name="Normal 2 4 3 2 4 3 5 2" xfId="25479" xr:uid="{00000000-0005-0000-0000-0000BA630000}"/>
    <cellStyle name="Normal 2 4 3 2 4 3 6" xfId="17333" xr:uid="{00000000-0005-0000-0000-0000BB630000}"/>
    <cellStyle name="Normal 2 4 3 2 4 4" xfId="1742" xr:uid="{00000000-0005-0000-0000-0000BC630000}"/>
    <cellStyle name="Normal 2 4 3 2 4 4 2" xfId="4347" xr:uid="{00000000-0005-0000-0000-0000BD630000}"/>
    <cellStyle name="Normal 2 4 3 2 4 4 2 2" xfId="12493" xr:uid="{00000000-0005-0000-0000-0000BE630000}"/>
    <cellStyle name="Normal 2 4 3 2 4 4 2 2 2" xfId="28789" xr:uid="{00000000-0005-0000-0000-0000BF630000}"/>
    <cellStyle name="Normal 2 4 3 2 4 4 2 3" xfId="20643" xr:uid="{00000000-0005-0000-0000-0000C0630000}"/>
    <cellStyle name="Normal 2 4 3 2 4 4 3" xfId="7041" xr:uid="{00000000-0005-0000-0000-0000C1630000}"/>
    <cellStyle name="Normal 2 4 3 2 4 4 3 2" xfId="15187" xr:uid="{00000000-0005-0000-0000-0000C2630000}"/>
    <cellStyle name="Normal 2 4 3 2 4 4 3 2 2" xfId="31483" xr:uid="{00000000-0005-0000-0000-0000C3630000}"/>
    <cellStyle name="Normal 2 4 3 2 4 4 3 3" xfId="23337" xr:uid="{00000000-0005-0000-0000-0000C4630000}"/>
    <cellStyle name="Normal 2 4 3 2 4 4 4" xfId="9888" xr:uid="{00000000-0005-0000-0000-0000C5630000}"/>
    <cellStyle name="Normal 2 4 3 2 4 4 4 2" xfId="26184" xr:uid="{00000000-0005-0000-0000-0000C6630000}"/>
    <cellStyle name="Normal 2 4 3 2 4 4 5" xfId="18038" xr:uid="{00000000-0005-0000-0000-0000C7630000}"/>
    <cellStyle name="Normal 2 4 3 2 4 5" xfId="3129" xr:uid="{00000000-0005-0000-0000-0000C8630000}"/>
    <cellStyle name="Normal 2 4 3 2 4 5 2" xfId="11275" xr:uid="{00000000-0005-0000-0000-0000C9630000}"/>
    <cellStyle name="Normal 2 4 3 2 4 5 2 2" xfId="27571" xr:uid="{00000000-0005-0000-0000-0000CA630000}"/>
    <cellStyle name="Normal 2 4 3 2 4 5 3" xfId="19425" xr:uid="{00000000-0005-0000-0000-0000CB630000}"/>
    <cellStyle name="Normal 2 4 3 2 4 6" xfId="5631" xr:uid="{00000000-0005-0000-0000-0000CC630000}"/>
    <cellStyle name="Normal 2 4 3 2 4 6 2" xfId="13777" xr:uid="{00000000-0005-0000-0000-0000CD630000}"/>
    <cellStyle name="Normal 2 4 3 2 4 6 2 2" xfId="30073" xr:uid="{00000000-0005-0000-0000-0000CE630000}"/>
    <cellStyle name="Normal 2 4 3 2 4 6 3" xfId="21927" xr:uid="{00000000-0005-0000-0000-0000CF630000}"/>
    <cellStyle name="Normal 2 4 3 2 4 7" xfId="8478" xr:uid="{00000000-0005-0000-0000-0000D0630000}"/>
    <cellStyle name="Normal 2 4 3 2 4 7 2" xfId="24774" xr:uid="{00000000-0005-0000-0000-0000D1630000}"/>
    <cellStyle name="Normal 2 4 3 2 4 8" xfId="16628" xr:uid="{00000000-0005-0000-0000-0000D2630000}"/>
    <cellStyle name="Normal 2 4 3 2 5" xfId="421" xr:uid="{00000000-0005-0000-0000-0000D3630000}"/>
    <cellStyle name="Normal 2 4 3 2 5 2" xfId="1127" xr:uid="{00000000-0005-0000-0000-0000D4630000}"/>
    <cellStyle name="Normal 2 4 3 2 5 2 2" xfId="2537" xr:uid="{00000000-0005-0000-0000-0000D5630000}"/>
    <cellStyle name="Normal 2 4 3 2 5 2 2 2" xfId="5030" xr:uid="{00000000-0005-0000-0000-0000D6630000}"/>
    <cellStyle name="Normal 2 4 3 2 5 2 2 2 2" xfId="13176" xr:uid="{00000000-0005-0000-0000-0000D7630000}"/>
    <cellStyle name="Normal 2 4 3 2 5 2 2 2 2 2" xfId="29472" xr:uid="{00000000-0005-0000-0000-0000D8630000}"/>
    <cellStyle name="Normal 2 4 3 2 5 2 2 2 3" xfId="21326" xr:uid="{00000000-0005-0000-0000-0000D9630000}"/>
    <cellStyle name="Normal 2 4 3 2 5 2 2 3" xfId="7836" xr:uid="{00000000-0005-0000-0000-0000DA630000}"/>
    <cellStyle name="Normal 2 4 3 2 5 2 2 3 2" xfId="15982" xr:uid="{00000000-0005-0000-0000-0000DB630000}"/>
    <cellStyle name="Normal 2 4 3 2 5 2 2 3 2 2" xfId="32278" xr:uid="{00000000-0005-0000-0000-0000DC630000}"/>
    <cellStyle name="Normal 2 4 3 2 5 2 2 3 3" xfId="24132" xr:uid="{00000000-0005-0000-0000-0000DD630000}"/>
    <cellStyle name="Normal 2 4 3 2 5 2 2 4" xfId="10683" xr:uid="{00000000-0005-0000-0000-0000DE630000}"/>
    <cellStyle name="Normal 2 4 3 2 5 2 2 4 2" xfId="26979" xr:uid="{00000000-0005-0000-0000-0000DF630000}"/>
    <cellStyle name="Normal 2 4 3 2 5 2 2 5" xfId="18833" xr:uid="{00000000-0005-0000-0000-0000E0630000}"/>
    <cellStyle name="Normal 2 4 3 2 5 2 3" xfId="3812" xr:uid="{00000000-0005-0000-0000-0000E1630000}"/>
    <cellStyle name="Normal 2 4 3 2 5 2 3 2" xfId="11958" xr:uid="{00000000-0005-0000-0000-0000E2630000}"/>
    <cellStyle name="Normal 2 4 3 2 5 2 3 2 2" xfId="28254" xr:uid="{00000000-0005-0000-0000-0000E3630000}"/>
    <cellStyle name="Normal 2 4 3 2 5 2 3 3" xfId="20108" xr:uid="{00000000-0005-0000-0000-0000E4630000}"/>
    <cellStyle name="Normal 2 4 3 2 5 2 4" xfId="6426" xr:uid="{00000000-0005-0000-0000-0000E5630000}"/>
    <cellStyle name="Normal 2 4 3 2 5 2 4 2" xfId="14572" xr:uid="{00000000-0005-0000-0000-0000E6630000}"/>
    <cellStyle name="Normal 2 4 3 2 5 2 4 2 2" xfId="30868" xr:uid="{00000000-0005-0000-0000-0000E7630000}"/>
    <cellStyle name="Normal 2 4 3 2 5 2 4 3" xfId="22722" xr:uid="{00000000-0005-0000-0000-0000E8630000}"/>
    <cellStyle name="Normal 2 4 3 2 5 2 5" xfId="9273" xr:uid="{00000000-0005-0000-0000-0000E9630000}"/>
    <cellStyle name="Normal 2 4 3 2 5 2 5 2" xfId="25569" xr:uid="{00000000-0005-0000-0000-0000EA630000}"/>
    <cellStyle name="Normal 2 4 3 2 5 2 6" xfId="17423" xr:uid="{00000000-0005-0000-0000-0000EB630000}"/>
    <cellStyle name="Normal 2 4 3 2 5 3" xfId="1832" xr:uid="{00000000-0005-0000-0000-0000EC630000}"/>
    <cellStyle name="Normal 2 4 3 2 5 3 2" xfId="4421" xr:uid="{00000000-0005-0000-0000-0000ED630000}"/>
    <cellStyle name="Normal 2 4 3 2 5 3 2 2" xfId="12567" xr:uid="{00000000-0005-0000-0000-0000EE630000}"/>
    <cellStyle name="Normal 2 4 3 2 5 3 2 2 2" xfId="28863" xr:uid="{00000000-0005-0000-0000-0000EF630000}"/>
    <cellStyle name="Normal 2 4 3 2 5 3 2 3" xfId="20717" xr:uid="{00000000-0005-0000-0000-0000F0630000}"/>
    <cellStyle name="Normal 2 4 3 2 5 3 3" xfId="7131" xr:uid="{00000000-0005-0000-0000-0000F1630000}"/>
    <cellStyle name="Normal 2 4 3 2 5 3 3 2" xfId="15277" xr:uid="{00000000-0005-0000-0000-0000F2630000}"/>
    <cellStyle name="Normal 2 4 3 2 5 3 3 2 2" xfId="31573" xr:uid="{00000000-0005-0000-0000-0000F3630000}"/>
    <cellStyle name="Normal 2 4 3 2 5 3 3 3" xfId="23427" xr:uid="{00000000-0005-0000-0000-0000F4630000}"/>
    <cellStyle name="Normal 2 4 3 2 5 3 4" xfId="9978" xr:uid="{00000000-0005-0000-0000-0000F5630000}"/>
    <cellStyle name="Normal 2 4 3 2 5 3 4 2" xfId="26274" xr:uid="{00000000-0005-0000-0000-0000F6630000}"/>
    <cellStyle name="Normal 2 4 3 2 5 3 5" xfId="18128" xr:uid="{00000000-0005-0000-0000-0000F7630000}"/>
    <cellStyle name="Normal 2 4 3 2 5 4" xfId="3203" xr:uid="{00000000-0005-0000-0000-0000F8630000}"/>
    <cellStyle name="Normal 2 4 3 2 5 4 2" xfId="11349" xr:uid="{00000000-0005-0000-0000-0000F9630000}"/>
    <cellStyle name="Normal 2 4 3 2 5 4 2 2" xfId="27645" xr:uid="{00000000-0005-0000-0000-0000FA630000}"/>
    <cellStyle name="Normal 2 4 3 2 5 4 3" xfId="19499" xr:uid="{00000000-0005-0000-0000-0000FB630000}"/>
    <cellStyle name="Normal 2 4 3 2 5 5" xfId="5721" xr:uid="{00000000-0005-0000-0000-0000FC630000}"/>
    <cellStyle name="Normal 2 4 3 2 5 5 2" xfId="13867" xr:uid="{00000000-0005-0000-0000-0000FD630000}"/>
    <cellStyle name="Normal 2 4 3 2 5 5 2 2" xfId="30163" xr:uid="{00000000-0005-0000-0000-0000FE630000}"/>
    <cellStyle name="Normal 2 4 3 2 5 5 3" xfId="22017" xr:uid="{00000000-0005-0000-0000-0000FF630000}"/>
    <cellStyle name="Normal 2 4 3 2 5 6" xfId="8568" xr:uid="{00000000-0005-0000-0000-000000640000}"/>
    <cellStyle name="Normal 2 4 3 2 5 6 2" xfId="24864" xr:uid="{00000000-0005-0000-0000-000001640000}"/>
    <cellStyle name="Normal 2 4 3 2 5 7" xfId="16718" xr:uid="{00000000-0005-0000-0000-000002640000}"/>
    <cellStyle name="Normal 2 4 3 2 6" xfId="783" xr:uid="{00000000-0005-0000-0000-000003640000}"/>
    <cellStyle name="Normal 2 4 3 2 6 2" xfId="2193" xr:uid="{00000000-0005-0000-0000-000004640000}"/>
    <cellStyle name="Normal 2 4 3 2 6 2 2" xfId="4734" xr:uid="{00000000-0005-0000-0000-000005640000}"/>
    <cellStyle name="Normal 2 4 3 2 6 2 2 2" xfId="12880" xr:uid="{00000000-0005-0000-0000-000006640000}"/>
    <cellStyle name="Normal 2 4 3 2 6 2 2 2 2" xfId="29176" xr:uid="{00000000-0005-0000-0000-000007640000}"/>
    <cellStyle name="Normal 2 4 3 2 6 2 2 3" xfId="21030" xr:uid="{00000000-0005-0000-0000-000008640000}"/>
    <cellStyle name="Normal 2 4 3 2 6 2 3" xfId="7492" xr:uid="{00000000-0005-0000-0000-000009640000}"/>
    <cellStyle name="Normal 2 4 3 2 6 2 3 2" xfId="15638" xr:uid="{00000000-0005-0000-0000-00000A640000}"/>
    <cellStyle name="Normal 2 4 3 2 6 2 3 2 2" xfId="31934" xr:uid="{00000000-0005-0000-0000-00000B640000}"/>
    <cellStyle name="Normal 2 4 3 2 6 2 3 3" xfId="23788" xr:uid="{00000000-0005-0000-0000-00000C640000}"/>
    <cellStyle name="Normal 2 4 3 2 6 2 4" xfId="10339" xr:uid="{00000000-0005-0000-0000-00000D640000}"/>
    <cellStyle name="Normal 2 4 3 2 6 2 4 2" xfId="26635" xr:uid="{00000000-0005-0000-0000-00000E640000}"/>
    <cellStyle name="Normal 2 4 3 2 6 2 5" xfId="18489" xr:uid="{00000000-0005-0000-0000-00000F640000}"/>
    <cellStyle name="Normal 2 4 3 2 6 3" xfId="3516" xr:uid="{00000000-0005-0000-0000-000010640000}"/>
    <cellStyle name="Normal 2 4 3 2 6 3 2" xfId="11662" xr:uid="{00000000-0005-0000-0000-000011640000}"/>
    <cellStyle name="Normal 2 4 3 2 6 3 2 2" xfId="27958" xr:uid="{00000000-0005-0000-0000-000012640000}"/>
    <cellStyle name="Normal 2 4 3 2 6 3 3" xfId="19812" xr:uid="{00000000-0005-0000-0000-000013640000}"/>
    <cellStyle name="Normal 2 4 3 2 6 4" xfId="6082" xr:uid="{00000000-0005-0000-0000-000014640000}"/>
    <cellStyle name="Normal 2 4 3 2 6 4 2" xfId="14228" xr:uid="{00000000-0005-0000-0000-000015640000}"/>
    <cellStyle name="Normal 2 4 3 2 6 4 2 2" xfId="30524" xr:uid="{00000000-0005-0000-0000-000016640000}"/>
    <cellStyle name="Normal 2 4 3 2 6 4 3" xfId="22378" xr:uid="{00000000-0005-0000-0000-000017640000}"/>
    <cellStyle name="Normal 2 4 3 2 6 5" xfId="8929" xr:uid="{00000000-0005-0000-0000-000018640000}"/>
    <cellStyle name="Normal 2 4 3 2 6 5 2" xfId="25225" xr:uid="{00000000-0005-0000-0000-000019640000}"/>
    <cellStyle name="Normal 2 4 3 2 6 6" xfId="17079" xr:uid="{00000000-0005-0000-0000-00001A640000}"/>
    <cellStyle name="Normal 2 4 3 2 7" xfId="1488" xr:uid="{00000000-0005-0000-0000-00001B640000}"/>
    <cellStyle name="Normal 2 4 3 2 7 2" xfId="4125" xr:uid="{00000000-0005-0000-0000-00001C640000}"/>
    <cellStyle name="Normal 2 4 3 2 7 2 2" xfId="12271" xr:uid="{00000000-0005-0000-0000-00001D640000}"/>
    <cellStyle name="Normal 2 4 3 2 7 2 2 2" xfId="28567" xr:uid="{00000000-0005-0000-0000-00001E640000}"/>
    <cellStyle name="Normal 2 4 3 2 7 2 3" xfId="20421" xr:uid="{00000000-0005-0000-0000-00001F640000}"/>
    <cellStyle name="Normal 2 4 3 2 7 3" xfId="6787" xr:uid="{00000000-0005-0000-0000-000020640000}"/>
    <cellStyle name="Normal 2 4 3 2 7 3 2" xfId="14933" xr:uid="{00000000-0005-0000-0000-000021640000}"/>
    <cellStyle name="Normal 2 4 3 2 7 3 2 2" xfId="31229" xr:uid="{00000000-0005-0000-0000-000022640000}"/>
    <cellStyle name="Normal 2 4 3 2 7 3 3" xfId="23083" xr:uid="{00000000-0005-0000-0000-000023640000}"/>
    <cellStyle name="Normal 2 4 3 2 7 4" xfId="9634" xr:uid="{00000000-0005-0000-0000-000024640000}"/>
    <cellStyle name="Normal 2 4 3 2 7 4 2" xfId="25930" xr:uid="{00000000-0005-0000-0000-000025640000}"/>
    <cellStyle name="Normal 2 4 3 2 7 5" xfId="17784" xr:uid="{00000000-0005-0000-0000-000026640000}"/>
    <cellStyle name="Normal 2 4 3 2 8" xfId="2907" xr:uid="{00000000-0005-0000-0000-000027640000}"/>
    <cellStyle name="Normal 2 4 3 2 8 2" xfId="11053" xr:uid="{00000000-0005-0000-0000-000028640000}"/>
    <cellStyle name="Normal 2 4 3 2 8 2 2" xfId="27349" xr:uid="{00000000-0005-0000-0000-000029640000}"/>
    <cellStyle name="Normal 2 4 3 2 8 3" xfId="19203" xr:uid="{00000000-0005-0000-0000-00002A640000}"/>
    <cellStyle name="Normal 2 4 3 2 9" xfId="5377" xr:uid="{00000000-0005-0000-0000-00002B640000}"/>
    <cellStyle name="Normal 2 4 3 2 9 2" xfId="13523" xr:uid="{00000000-0005-0000-0000-00002C640000}"/>
    <cellStyle name="Normal 2 4 3 2 9 2 2" xfId="29819" xr:uid="{00000000-0005-0000-0000-00002D640000}"/>
    <cellStyle name="Normal 2 4 3 2 9 3" xfId="21673" xr:uid="{00000000-0005-0000-0000-00002E640000}"/>
    <cellStyle name="Normal 2 4 3 3" xfId="123" xr:uid="{00000000-0005-0000-0000-00002F640000}"/>
    <cellStyle name="Normal 2 4 3 3 2" xfId="467" xr:uid="{00000000-0005-0000-0000-000030640000}"/>
    <cellStyle name="Normal 2 4 3 3 2 2" xfId="1173" xr:uid="{00000000-0005-0000-0000-000031640000}"/>
    <cellStyle name="Normal 2 4 3 3 2 2 2" xfId="2583" xr:uid="{00000000-0005-0000-0000-000032640000}"/>
    <cellStyle name="Normal 2 4 3 3 2 2 2 2" xfId="5068" xr:uid="{00000000-0005-0000-0000-000033640000}"/>
    <cellStyle name="Normal 2 4 3 3 2 2 2 2 2" xfId="13214" xr:uid="{00000000-0005-0000-0000-000034640000}"/>
    <cellStyle name="Normal 2 4 3 3 2 2 2 2 2 2" xfId="29510" xr:uid="{00000000-0005-0000-0000-000035640000}"/>
    <cellStyle name="Normal 2 4 3 3 2 2 2 2 3" xfId="21364" xr:uid="{00000000-0005-0000-0000-000036640000}"/>
    <cellStyle name="Normal 2 4 3 3 2 2 2 3" xfId="7882" xr:uid="{00000000-0005-0000-0000-000037640000}"/>
    <cellStyle name="Normal 2 4 3 3 2 2 2 3 2" xfId="16028" xr:uid="{00000000-0005-0000-0000-000038640000}"/>
    <cellStyle name="Normal 2 4 3 3 2 2 2 3 2 2" xfId="32324" xr:uid="{00000000-0005-0000-0000-000039640000}"/>
    <cellStyle name="Normal 2 4 3 3 2 2 2 3 3" xfId="24178" xr:uid="{00000000-0005-0000-0000-00003A640000}"/>
    <cellStyle name="Normal 2 4 3 3 2 2 2 4" xfId="10729" xr:uid="{00000000-0005-0000-0000-00003B640000}"/>
    <cellStyle name="Normal 2 4 3 3 2 2 2 4 2" xfId="27025" xr:uid="{00000000-0005-0000-0000-00003C640000}"/>
    <cellStyle name="Normal 2 4 3 3 2 2 2 5" xfId="18879" xr:uid="{00000000-0005-0000-0000-00003D640000}"/>
    <cellStyle name="Normal 2 4 3 3 2 2 3" xfId="3850" xr:uid="{00000000-0005-0000-0000-00003E640000}"/>
    <cellStyle name="Normal 2 4 3 3 2 2 3 2" xfId="11996" xr:uid="{00000000-0005-0000-0000-00003F640000}"/>
    <cellStyle name="Normal 2 4 3 3 2 2 3 2 2" xfId="28292" xr:uid="{00000000-0005-0000-0000-000040640000}"/>
    <cellStyle name="Normal 2 4 3 3 2 2 3 3" xfId="20146" xr:uid="{00000000-0005-0000-0000-000041640000}"/>
    <cellStyle name="Normal 2 4 3 3 2 2 4" xfId="6472" xr:uid="{00000000-0005-0000-0000-000042640000}"/>
    <cellStyle name="Normal 2 4 3 3 2 2 4 2" xfId="14618" xr:uid="{00000000-0005-0000-0000-000043640000}"/>
    <cellStyle name="Normal 2 4 3 3 2 2 4 2 2" xfId="30914" xr:uid="{00000000-0005-0000-0000-000044640000}"/>
    <cellStyle name="Normal 2 4 3 3 2 2 4 3" xfId="22768" xr:uid="{00000000-0005-0000-0000-000045640000}"/>
    <cellStyle name="Normal 2 4 3 3 2 2 5" xfId="9319" xr:uid="{00000000-0005-0000-0000-000046640000}"/>
    <cellStyle name="Normal 2 4 3 3 2 2 5 2" xfId="25615" xr:uid="{00000000-0005-0000-0000-000047640000}"/>
    <cellStyle name="Normal 2 4 3 3 2 2 6" xfId="17469" xr:uid="{00000000-0005-0000-0000-000048640000}"/>
    <cellStyle name="Normal 2 4 3 3 2 3" xfId="1878" xr:uid="{00000000-0005-0000-0000-000049640000}"/>
    <cellStyle name="Normal 2 4 3 3 2 3 2" xfId="4459" xr:uid="{00000000-0005-0000-0000-00004A640000}"/>
    <cellStyle name="Normal 2 4 3 3 2 3 2 2" xfId="12605" xr:uid="{00000000-0005-0000-0000-00004B640000}"/>
    <cellStyle name="Normal 2 4 3 3 2 3 2 2 2" xfId="28901" xr:uid="{00000000-0005-0000-0000-00004C640000}"/>
    <cellStyle name="Normal 2 4 3 3 2 3 2 3" xfId="20755" xr:uid="{00000000-0005-0000-0000-00004D640000}"/>
    <cellStyle name="Normal 2 4 3 3 2 3 3" xfId="7177" xr:uid="{00000000-0005-0000-0000-00004E640000}"/>
    <cellStyle name="Normal 2 4 3 3 2 3 3 2" xfId="15323" xr:uid="{00000000-0005-0000-0000-00004F640000}"/>
    <cellStyle name="Normal 2 4 3 3 2 3 3 2 2" xfId="31619" xr:uid="{00000000-0005-0000-0000-000050640000}"/>
    <cellStyle name="Normal 2 4 3 3 2 3 3 3" xfId="23473" xr:uid="{00000000-0005-0000-0000-000051640000}"/>
    <cellStyle name="Normal 2 4 3 3 2 3 4" xfId="10024" xr:uid="{00000000-0005-0000-0000-000052640000}"/>
    <cellStyle name="Normal 2 4 3 3 2 3 4 2" xfId="26320" xr:uid="{00000000-0005-0000-0000-000053640000}"/>
    <cellStyle name="Normal 2 4 3 3 2 3 5" xfId="18174" xr:uid="{00000000-0005-0000-0000-000054640000}"/>
    <cellStyle name="Normal 2 4 3 3 2 4" xfId="3241" xr:uid="{00000000-0005-0000-0000-000055640000}"/>
    <cellStyle name="Normal 2 4 3 3 2 4 2" xfId="11387" xr:uid="{00000000-0005-0000-0000-000056640000}"/>
    <cellStyle name="Normal 2 4 3 3 2 4 2 2" xfId="27683" xr:uid="{00000000-0005-0000-0000-000057640000}"/>
    <cellStyle name="Normal 2 4 3 3 2 4 3" xfId="19537" xr:uid="{00000000-0005-0000-0000-000058640000}"/>
    <cellStyle name="Normal 2 4 3 3 2 5" xfId="5767" xr:uid="{00000000-0005-0000-0000-000059640000}"/>
    <cellStyle name="Normal 2 4 3 3 2 5 2" xfId="13913" xr:uid="{00000000-0005-0000-0000-00005A640000}"/>
    <cellStyle name="Normal 2 4 3 3 2 5 2 2" xfId="30209" xr:uid="{00000000-0005-0000-0000-00005B640000}"/>
    <cellStyle name="Normal 2 4 3 3 2 5 3" xfId="22063" xr:uid="{00000000-0005-0000-0000-00005C640000}"/>
    <cellStyle name="Normal 2 4 3 3 2 6" xfId="8614" xr:uid="{00000000-0005-0000-0000-00005D640000}"/>
    <cellStyle name="Normal 2 4 3 3 2 6 2" xfId="24910" xr:uid="{00000000-0005-0000-0000-00005E640000}"/>
    <cellStyle name="Normal 2 4 3 3 2 7" xfId="16764" xr:uid="{00000000-0005-0000-0000-00005F640000}"/>
    <cellStyle name="Normal 2 4 3 3 3" xfId="829" xr:uid="{00000000-0005-0000-0000-000060640000}"/>
    <cellStyle name="Normal 2 4 3 3 3 2" xfId="2239" xr:uid="{00000000-0005-0000-0000-000061640000}"/>
    <cellStyle name="Normal 2 4 3 3 3 2 2" xfId="4772" xr:uid="{00000000-0005-0000-0000-000062640000}"/>
    <cellStyle name="Normal 2 4 3 3 3 2 2 2" xfId="12918" xr:uid="{00000000-0005-0000-0000-000063640000}"/>
    <cellStyle name="Normal 2 4 3 3 3 2 2 2 2" xfId="29214" xr:uid="{00000000-0005-0000-0000-000064640000}"/>
    <cellStyle name="Normal 2 4 3 3 3 2 2 3" xfId="21068" xr:uid="{00000000-0005-0000-0000-000065640000}"/>
    <cellStyle name="Normal 2 4 3 3 3 2 3" xfId="7538" xr:uid="{00000000-0005-0000-0000-000066640000}"/>
    <cellStyle name="Normal 2 4 3 3 3 2 3 2" xfId="15684" xr:uid="{00000000-0005-0000-0000-000067640000}"/>
    <cellStyle name="Normal 2 4 3 3 3 2 3 2 2" xfId="31980" xr:uid="{00000000-0005-0000-0000-000068640000}"/>
    <cellStyle name="Normal 2 4 3 3 3 2 3 3" xfId="23834" xr:uid="{00000000-0005-0000-0000-000069640000}"/>
    <cellStyle name="Normal 2 4 3 3 3 2 4" xfId="10385" xr:uid="{00000000-0005-0000-0000-00006A640000}"/>
    <cellStyle name="Normal 2 4 3 3 3 2 4 2" xfId="26681" xr:uid="{00000000-0005-0000-0000-00006B640000}"/>
    <cellStyle name="Normal 2 4 3 3 3 2 5" xfId="18535" xr:uid="{00000000-0005-0000-0000-00006C640000}"/>
    <cellStyle name="Normal 2 4 3 3 3 3" xfId="3554" xr:uid="{00000000-0005-0000-0000-00006D640000}"/>
    <cellStyle name="Normal 2 4 3 3 3 3 2" xfId="11700" xr:uid="{00000000-0005-0000-0000-00006E640000}"/>
    <cellStyle name="Normal 2 4 3 3 3 3 2 2" xfId="27996" xr:uid="{00000000-0005-0000-0000-00006F640000}"/>
    <cellStyle name="Normal 2 4 3 3 3 3 3" xfId="19850" xr:uid="{00000000-0005-0000-0000-000070640000}"/>
    <cellStyle name="Normal 2 4 3 3 3 4" xfId="6128" xr:uid="{00000000-0005-0000-0000-000071640000}"/>
    <cellStyle name="Normal 2 4 3 3 3 4 2" xfId="14274" xr:uid="{00000000-0005-0000-0000-000072640000}"/>
    <cellStyle name="Normal 2 4 3 3 3 4 2 2" xfId="30570" xr:uid="{00000000-0005-0000-0000-000073640000}"/>
    <cellStyle name="Normal 2 4 3 3 3 4 3" xfId="22424" xr:uid="{00000000-0005-0000-0000-000074640000}"/>
    <cellStyle name="Normal 2 4 3 3 3 5" xfId="8975" xr:uid="{00000000-0005-0000-0000-000075640000}"/>
    <cellStyle name="Normal 2 4 3 3 3 5 2" xfId="25271" xr:uid="{00000000-0005-0000-0000-000076640000}"/>
    <cellStyle name="Normal 2 4 3 3 3 6" xfId="17125" xr:uid="{00000000-0005-0000-0000-000077640000}"/>
    <cellStyle name="Normal 2 4 3 3 4" xfId="1534" xr:uid="{00000000-0005-0000-0000-000078640000}"/>
    <cellStyle name="Normal 2 4 3 3 4 2" xfId="4163" xr:uid="{00000000-0005-0000-0000-000079640000}"/>
    <cellStyle name="Normal 2 4 3 3 4 2 2" xfId="12309" xr:uid="{00000000-0005-0000-0000-00007A640000}"/>
    <cellStyle name="Normal 2 4 3 3 4 2 2 2" xfId="28605" xr:uid="{00000000-0005-0000-0000-00007B640000}"/>
    <cellStyle name="Normal 2 4 3 3 4 2 3" xfId="20459" xr:uid="{00000000-0005-0000-0000-00007C640000}"/>
    <cellStyle name="Normal 2 4 3 3 4 3" xfId="6833" xr:uid="{00000000-0005-0000-0000-00007D640000}"/>
    <cellStyle name="Normal 2 4 3 3 4 3 2" xfId="14979" xr:uid="{00000000-0005-0000-0000-00007E640000}"/>
    <cellStyle name="Normal 2 4 3 3 4 3 2 2" xfId="31275" xr:uid="{00000000-0005-0000-0000-00007F640000}"/>
    <cellStyle name="Normal 2 4 3 3 4 3 3" xfId="23129" xr:uid="{00000000-0005-0000-0000-000080640000}"/>
    <cellStyle name="Normal 2 4 3 3 4 4" xfId="9680" xr:uid="{00000000-0005-0000-0000-000081640000}"/>
    <cellStyle name="Normal 2 4 3 3 4 4 2" xfId="25976" xr:uid="{00000000-0005-0000-0000-000082640000}"/>
    <cellStyle name="Normal 2 4 3 3 4 5" xfId="17830" xr:uid="{00000000-0005-0000-0000-000083640000}"/>
    <cellStyle name="Normal 2 4 3 3 5" xfId="2945" xr:uid="{00000000-0005-0000-0000-000084640000}"/>
    <cellStyle name="Normal 2 4 3 3 5 2" xfId="11091" xr:uid="{00000000-0005-0000-0000-000085640000}"/>
    <cellStyle name="Normal 2 4 3 3 5 2 2" xfId="27387" xr:uid="{00000000-0005-0000-0000-000086640000}"/>
    <cellStyle name="Normal 2 4 3 3 5 3" xfId="19241" xr:uid="{00000000-0005-0000-0000-000087640000}"/>
    <cellStyle name="Normal 2 4 3 3 6" xfId="5423" xr:uid="{00000000-0005-0000-0000-000088640000}"/>
    <cellStyle name="Normal 2 4 3 3 6 2" xfId="13569" xr:uid="{00000000-0005-0000-0000-000089640000}"/>
    <cellStyle name="Normal 2 4 3 3 6 2 2" xfId="29865" xr:uid="{00000000-0005-0000-0000-00008A640000}"/>
    <cellStyle name="Normal 2 4 3 3 6 3" xfId="21719" xr:uid="{00000000-0005-0000-0000-00008B640000}"/>
    <cellStyle name="Normal 2 4 3 3 7" xfId="8270" xr:uid="{00000000-0005-0000-0000-00008C640000}"/>
    <cellStyle name="Normal 2 4 3 3 7 2" xfId="24566" xr:uid="{00000000-0005-0000-0000-00008D640000}"/>
    <cellStyle name="Normal 2 4 3 3 8" xfId="16420" xr:uid="{00000000-0005-0000-0000-00008E640000}"/>
    <cellStyle name="Normal 2 4 3 4" xfId="208" xr:uid="{00000000-0005-0000-0000-00008F640000}"/>
    <cellStyle name="Normal 2 4 3 4 2" xfId="552" xr:uid="{00000000-0005-0000-0000-000090640000}"/>
    <cellStyle name="Normal 2 4 3 4 2 2" xfId="1258" xr:uid="{00000000-0005-0000-0000-000091640000}"/>
    <cellStyle name="Normal 2 4 3 4 2 2 2" xfId="2668" xr:uid="{00000000-0005-0000-0000-000092640000}"/>
    <cellStyle name="Normal 2 4 3 4 2 2 2 2" xfId="5142" xr:uid="{00000000-0005-0000-0000-000093640000}"/>
    <cellStyle name="Normal 2 4 3 4 2 2 2 2 2" xfId="13288" xr:uid="{00000000-0005-0000-0000-000094640000}"/>
    <cellStyle name="Normal 2 4 3 4 2 2 2 2 2 2" xfId="29584" xr:uid="{00000000-0005-0000-0000-000095640000}"/>
    <cellStyle name="Normal 2 4 3 4 2 2 2 2 3" xfId="21438" xr:uid="{00000000-0005-0000-0000-000096640000}"/>
    <cellStyle name="Normal 2 4 3 4 2 2 2 3" xfId="7967" xr:uid="{00000000-0005-0000-0000-000097640000}"/>
    <cellStyle name="Normal 2 4 3 4 2 2 2 3 2" xfId="16113" xr:uid="{00000000-0005-0000-0000-000098640000}"/>
    <cellStyle name="Normal 2 4 3 4 2 2 2 3 2 2" xfId="32409" xr:uid="{00000000-0005-0000-0000-000099640000}"/>
    <cellStyle name="Normal 2 4 3 4 2 2 2 3 3" xfId="24263" xr:uid="{00000000-0005-0000-0000-00009A640000}"/>
    <cellStyle name="Normal 2 4 3 4 2 2 2 4" xfId="10814" xr:uid="{00000000-0005-0000-0000-00009B640000}"/>
    <cellStyle name="Normal 2 4 3 4 2 2 2 4 2" xfId="27110" xr:uid="{00000000-0005-0000-0000-00009C640000}"/>
    <cellStyle name="Normal 2 4 3 4 2 2 2 5" xfId="18964" xr:uid="{00000000-0005-0000-0000-00009D640000}"/>
    <cellStyle name="Normal 2 4 3 4 2 2 3" xfId="3924" xr:uid="{00000000-0005-0000-0000-00009E640000}"/>
    <cellStyle name="Normal 2 4 3 4 2 2 3 2" xfId="12070" xr:uid="{00000000-0005-0000-0000-00009F640000}"/>
    <cellStyle name="Normal 2 4 3 4 2 2 3 2 2" xfId="28366" xr:uid="{00000000-0005-0000-0000-0000A0640000}"/>
    <cellStyle name="Normal 2 4 3 4 2 2 3 3" xfId="20220" xr:uid="{00000000-0005-0000-0000-0000A1640000}"/>
    <cellStyle name="Normal 2 4 3 4 2 2 4" xfId="6557" xr:uid="{00000000-0005-0000-0000-0000A2640000}"/>
    <cellStyle name="Normal 2 4 3 4 2 2 4 2" xfId="14703" xr:uid="{00000000-0005-0000-0000-0000A3640000}"/>
    <cellStyle name="Normal 2 4 3 4 2 2 4 2 2" xfId="30999" xr:uid="{00000000-0005-0000-0000-0000A4640000}"/>
    <cellStyle name="Normal 2 4 3 4 2 2 4 3" xfId="22853" xr:uid="{00000000-0005-0000-0000-0000A5640000}"/>
    <cellStyle name="Normal 2 4 3 4 2 2 5" xfId="9404" xr:uid="{00000000-0005-0000-0000-0000A6640000}"/>
    <cellStyle name="Normal 2 4 3 4 2 2 5 2" xfId="25700" xr:uid="{00000000-0005-0000-0000-0000A7640000}"/>
    <cellStyle name="Normal 2 4 3 4 2 2 6" xfId="17554" xr:uid="{00000000-0005-0000-0000-0000A8640000}"/>
    <cellStyle name="Normal 2 4 3 4 2 3" xfId="1963" xr:uid="{00000000-0005-0000-0000-0000A9640000}"/>
    <cellStyle name="Normal 2 4 3 4 2 3 2" xfId="4533" xr:uid="{00000000-0005-0000-0000-0000AA640000}"/>
    <cellStyle name="Normal 2 4 3 4 2 3 2 2" xfId="12679" xr:uid="{00000000-0005-0000-0000-0000AB640000}"/>
    <cellStyle name="Normal 2 4 3 4 2 3 2 2 2" xfId="28975" xr:uid="{00000000-0005-0000-0000-0000AC640000}"/>
    <cellStyle name="Normal 2 4 3 4 2 3 2 3" xfId="20829" xr:uid="{00000000-0005-0000-0000-0000AD640000}"/>
    <cellStyle name="Normal 2 4 3 4 2 3 3" xfId="7262" xr:uid="{00000000-0005-0000-0000-0000AE640000}"/>
    <cellStyle name="Normal 2 4 3 4 2 3 3 2" xfId="15408" xr:uid="{00000000-0005-0000-0000-0000AF640000}"/>
    <cellStyle name="Normal 2 4 3 4 2 3 3 2 2" xfId="31704" xr:uid="{00000000-0005-0000-0000-0000B0640000}"/>
    <cellStyle name="Normal 2 4 3 4 2 3 3 3" xfId="23558" xr:uid="{00000000-0005-0000-0000-0000B1640000}"/>
    <cellStyle name="Normal 2 4 3 4 2 3 4" xfId="10109" xr:uid="{00000000-0005-0000-0000-0000B2640000}"/>
    <cellStyle name="Normal 2 4 3 4 2 3 4 2" xfId="26405" xr:uid="{00000000-0005-0000-0000-0000B3640000}"/>
    <cellStyle name="Normal 2 4 3 4 2 3 5" xfId="18259" xr:uid="{00000000-0005-0000-0000-0000B4640000}"/>
    <cellStyle name="Normal 2 4 3 4 2 4" xfId="3315" xr:uid="{00000000-0005-0000-0000-0000B5640000}"/>
    <cellStyle name="Normal 2 4 3 4 2 4 2" xfId="11461" xr:uid="{00000000-0005-0000-0000-0000B6640000}"/>
    <cellStyle name="Normal 2 4 3 4 2 4 2 2" xfId="27757" xr:uid="{00000000-0005-0000-0000-0000B7640000}"/>
    <cellStyle name="Normal 2 4 3 4 2 4 3" xfId="19611" xr:uid="{00000000-0005-0000-0000-0000B8640000}"/>
    <cellStyle name="Normal 2 4 3 4 2 5" xfId="5852" xr:uid="{00000000-0005-0000-0000-0000B9640000}"/>
    <cellStyle name="Normal 2 4 3 4 2 5 2" xfId="13998" xr:uid="{00000000-0005-0000-0000-0000BA640000}"/>
    <cellStyle name="Normal 2 4 3 4 2 5 2 2" xfId="30294" xr:uid="{00000000-0005-0000-0000-0000BB640000}"/>
    <cellStyle name="Normal 2 4 3 4 2 5 3" xfId="22148" xr:uid="{00000000-0005-0000-0000-0000BC640000}"/>
    <cellStyle name="Normal 2 4 3 4 2 6" xfId="8699" xr:uid="{00000000-0005-0000-0000-0000BD640000}"/>
    <cellStyle name="Normal 2 4 3 4 2 6 2" xfId="24995" xr:uid="{00000000-0005-0000-0000-0000BE640000}"/>
    <cellStyle name="Normal 2 4 3 4 2 7" xfId="16849" xr:uid="{00000000-0005-0000-0000-0000BF640000}"/>
    <cellStyle name="Normal 2 4 3 4 3" xfId="914" xr:uid="{00000000-0005-0000-0000-0000C0640000}"/>
    <cellStyle name="Normal 2 4 3 4 3 2" xfId="2324" xr:uid="{00000000-0005-0000-0000-0000C1640000}"/>
    <cellStyle name="Normal 2 4 3 4 3 2 2" xfId="4846" xr:uid="{00000000-0005-0000-0000-0000C2640000}"/>
    <cellStyle name="Normal 2 4 3 4 3 2 2 2" xfId="12992" xr:uid="{00000000-0005-0000-0000-0000C3640000}"/>
    <cellStyle name="Normal 2 4 3 4 3 2 2 2 2" xfId="29288" xr:uid="{00000000-0005-0000-0000-0000C4640000}"/>
    <cellStyle name="Normal 2 4 3 4 3 2 2 3" xfId="21142" xr:uid="{00000000-0005-0000-0000-0000C5640000}"/>
    <cellStyle name="Normal 2 4 3 4 3 2 3" xfId="7623" xr:uid="{00000000-0005-0000-0000-0000C6640000}"/>
    <cellStyle name="Normal 2 4 3 4 3 2 3 2" xfId="15769" xr:uid="{00000000-0005-0000-0000-0000C7640000}"/>
    <cellStyle name="Normal 2 4 3 4 3 2 3 2 2" xfId="32065" xr:uid="{00000000-0005-0000-0000-0000C8640000}"/>
    <cellStyle name="Normal 2 4 3 4 3 2 3 3" xfId="23919" xr:uid="{00000000-0005-0000-0000-0000C9640000}"/>
    <cellStyle name="Normal 2 4 3 4 3 2 4" xfId="10470" xr:uid="{00000000-0005-0000-0000-0000CA640000}"/>
    <cellStyle name="Normal 2 4 3 4 3 2 4 2" xfId="26766" xr:uid="{00000000-0005-0000-0000-0000CB640000}"/>
    <cellStyle name="Normal 2 4 3 4 3 2 5" xfId="18620" xr:uid="{00000000-0005-0000-0000-0000CC640000}"/>
    <cellStyle name="Normal 2 4 3 4 3 3" xfId="3628" xr:uid="{00000000-0005-0000-0000-0000CD640000}"/>
    <cellStyle name="Normal 2 4 3 4 3 3 2" xfId="11774" xr:uid="{00000000-0005-0000-0000-0000CE640000}"/>
    <cellStyle name="Normal 2 4 3 4 3 3 2 2" xfId="28070" xr:uid="{00000000-0005-0000-0000-0000CF640000}"/>
    <cellStyle name="Normal 2 4 3 4 3 3 3" xfId="19924" xr:uid="{00000000-0005-0000-0000-0000D0640000}"/>
    <cellStyle name="Normal 2 4 3 4 3 4" xfId="6213" xr:uid="{00000000-0005-0000-0000-0000D1640000}"/>
    <cellStyle name="Normal 2 4 3 4 3 4 2" xfId="14359" xr:uid="{00000000-0005-0000-0000-0000D2640000}"/>
    <cellStyle name="Normal 2 4 3 4 3 4 2 2" xfId="30655" xr:uid="{00000000-0005-0000-0000-0000D3640000}"/>
    <cellStyle name="Normal 2 4 3 4 3 4 3" xfId="22509" xr:uid="{00000000-0005-0000-0000-0000D4640000}"/>
    <cellStyle name="Normal 2 4 3 4 3 5" xfId="9060" xr:uid="{00000000-0005-0000-0000-0000D5640000}"/>
    <cellStyle name="Normal 2 4 3 4 3 5 2" xfId="25356" xr:uid="{00000000-0005-0000-0000-0000D6640000}"/>
    <cellStyle name="Normal 2 4 3 4 3 6" xfId="17210" xr:uid="{00000000-0005-0000-0000-0000D7640000}"/>
    <cellStyle name="Normal 2 4 3 4 4" xfId="1619" xr:uid="{00000000-0005-0000-0000-0000D8640000}"/>
    <cellStyle name="Normal 2 4 3 4 4 2" xfId="4237" xr:uid="{00000000-0005-0000-0000-0000D9640000}"/>
    <cellStyle name="Normal 2 4 3 4 4 2 2" xfId="12383" xr:uid="{00000000-0005-0000-0000-0000DA640000}"/>
    <cellStyle name="Normal 2 4 3 4 4 2 2 2" xfId="28679" xr:uid="{00000000-0005-0000-0000-0000DB640000}"/>
    <cellStyle name="Normal 2 4 3 4 4 2 3" xfId="20533" xr:uid="{00000000-0005-0000-0000-0000DC640000}"/>
    <cellStyle name="Normal 2 4 3 4 4 3" xfId="6918" xr:uid="{00000000-0005-0000-0000-0000DD640000}"/>
    <cellStyle name="Normal 2 4 3 4 4 3 2" xfId="15064" xr:uid="{00000000-0005-0000-0000-0000DE640000}"/>
    <cellStyle name="Normal 2 4 3 4 4 3 2 2" xfId="31360" xr:uid="{00000000-0005-0000-0000-0000DF640000}"/>
    <cellStyle name="Normal 2 4 3 4 4 3 3" xfId="23214" xr:uid="{00000000-0005-0000-0000-0000E0640000}"/>
    <cellStyle name="Normal 2 4 3 4 4 4" xfId="9765" xr:uid="{00000000-0005-0000-0000-0000E1640000}"/>
    <cellStyle name="Normal 2 4 3 4 4 4 2" xfId="26061" xr:uid="{00000000-0005-0000-0000-0000E2640000}"/>
    <cellStyle name="Normal 2 4 3 4 4 5" xfId="17915" xr:uid="{00000000-0005-0000-0000-0000E3640000}"/>
    <cellStyle name="Normal 2 4 3 4 5" xfId="3019" xr:uid="{00000000-0005-0000-0000-0000E4640000}"/>
    <cellStyle name="Normal 2 4 3 4 5 2" xfId="11165" xr:uid="{00000000-0005-0000-0000-0000E5640000}"/>
    <cellStyle name="Normal 2 4 3 4 5 2 2" xfId="27461" xr:uid="{00000000-0005-0000-0000-0000E6640000}"/>
    <cellStyle name="Normal 2 4 3 4 5 3" xfId="19315" xr:uid="{00000000-0005-0000-0000-0000E7640000}"/>
    <cellStyle name="Normal 2 4 3 4 6" xfId="5508" xr:uid="{00000000-0005-0000-0000-0000E8640000}"/>
    <cellStyle name="Normal 2 4 3 4 6 2" xfId="13654" xr:uid="{00000000-0005-0000-0000-0000E9640000}"/>
    <cellStyle name="Normal 2 4 3 4 6 2 2" xfId="29950" xr:uid="{00000000-0005-0000-0000-0000EA640000}"/>
    <cellStyle name="Normal 2 4 3 4 6 3" xfId="21804" xr:uid="{00000000-0005-0000-0000-0000EB640000}"/>
    <cellStyle name="Normal 2 4 3 4 7" xfId="8355" xr:uid="{00000000-0005-0000-0000-0000EC640000}"/>
    <cellStyle name="Normal 2 4 3 4 7 2" xfId="24651" xr:uid="{00000000-0005-0000-0000-0000ED640000}"/>
    <cellStyle name="Normal 2 4 3 4 8" xfId="16505" xr:uid="{00000000-0005-0000-0000-0000EE640000}"/>
    <cellStyle name="Normal 2 4 3 5" xfId="287" xr:uid="{00000000-0005-0000-0000-0000EF640000}"/>
    <cellStyle name="Normal 2 4 3 5 2" xfId="631" xr:uid="{00000000-0005-0000-0000-0000F0640000}"/>
    <cellStyle name="Normal 2 4 3 5 2 2" xfId="1337" xr:uid="{00000000-0005-0000-0000-0000F1640000}"/>
    <cellStyle name="Normal 2 4 3 5 2 2 2" xfId="2747" xr:uid="{00000000-0005-0000-0000-0000F2640000}"/>
    <cellStyle name="Normal 2 4 3 5 2 2 2 2" xfId="5216" xr:uid="{00000000-0005-0000-0000-0000F3640000}"/>
    <cellStyle name="Normal 2 4 3 5 2 2 2 2 2" xfId="13362" xr:uid="{00000000-0005-0000-0000-0000F4640000}"/>
    <cellStyle name="Normal 2 4 3 5 2 2 2 2 2 2" xfId="29658" xr:uid="{00000000-0005-0000-0000-0000F5640000}"/>
    <cellStyle name="Normal 2 4 3 5 2 2 2 2 3" xfId="21512" xr:uid="{00000000-0005-0000-0000-0000F6640000}"/>
    <cellStyle name="Normal 2 4 3 5 2 2 2 3" xfId="8046" xr:uid="{00000000-0005-0000-0000-0000F7640000}"/>
    <cellStyle name="Normal 2 4 3 5 2 2 2 3 2" xfId="16192" xr:uid="{00000000-0005-0000-0000-0000F8640000}"/>
    <cellStyle name="Normal 2 4 3 5 2 2 2 3 2 2" xfId="32488" xr:uid="{00000000-0005-0000-0000-0000F9640000}"/>
    <cellStyle name="Normal 2 4 3 5 2 2 2 3 3" xfId="24342" xr:uid="{00000000-0005-0000-0000-0000FA640000}"/>
    <cellStyle name="Normal 2 4 3 5 2 2 2 4" xfId="10893" xr:uid="{00000000-0005-0000-0000-0000FB640000}"/>
    <cellStyle name="Normal 2 4 3 5 2 2 2 4 2" xfId="27189" xr:uid="{00000000-0005-0000-0000-0000FC640000}"/>
    <cellStyle name="Normal 2 4 3 5 2 2 2 5" xfId="19043" xr:uid="{00000000-0005-0000-0000-0000FD640000}"/>
    <cellStyle name="Normal 2 4 3 5 2 2 3" xfId="3998" xr:uid="{00000000-0005-0000-0000-0000FE640000}"/>
    <cellStyle name="Normal 2 4 3 5 2 2 3 2" xfId="12144" xr:uid="{00000000-0005-0000-0000-0000FF640000}"/>
    <cellStyle name="Normal 2 4 3 5 2 2 3 2 2" xfId="28440" xr:uid="{00000000-0005-0000-0000-000000650000}"/>
    <cellStyle name="Normal 2 4 3 5 2 2 3 3" xfId="20294" xr:uid="{00000000-0005-0000-0000-000001650000}"/>
    <cellStyle name="Normal 2 4 3 5 2 2 4" xfId="6636" xr:uid="{00000000-0005-0000-0000-000002650000}"/>
    <cellStyle name="Normal 2 4 3 5 2 2 4 2" xfId="14782" xr:uid="{00000000-0005-0000-0000-000003650000}"/>
    <cellStyle name="Normal 2 4 3 5 2 2 4 2 2" xfId="31078" xr:uid="{00000000-0005-0000-0000-000004650000}"/>
    <cellStyle name="Normal 2 4 3 5 2 2 4 3" xfId="22932" xr:uid="{00000000-0005-0000-0000-000005650000}"/>
    <cellStyle name="Normal 2 4 3 5 2 2 5" xfId="9483" xr:uid="{00000000-0005-0000-0000-000006650000}"/>
    <cellStyle name="Normal 2 4 3 5 2 2 5 2" xfId="25779" xr:uid="{00000000-0005-0000-0000-000007650000}"/>
    <cellStyle name="Normal 2 4 3 5 2 2 6" xfId="17633" xr:uid="{00000000-0005-0000-0000-000008650000}"/>
    <cellStyle name="Normal 2 4 3 5 2 3" xfId="2042" xr:uid="{00000000-0005-0000-0000-000009650000}"/>
    <cellStyle name="Normal 2 4 3 5 2 3 2" xfId="4607" xr:uid="{00000000-0005-0000-0000-00000A650000}"/>
    <cellStyle name="Normal 2 4 3 5 2 3 2 2" xfId="12753" xr:uid="{00000000-0005-0000-0000-00000B650000}"/>
    <cellStyle name="Normal 2 4 3 5 2 3 2 2 2" xfId="29049" xr:uid="{00000000-0005-0000-0000-00000C650000}"/>
    <cellStyle name="Normal 2 4 3 5 2 3 2 3" xfId="20903" xr:uid="{00000000-0005-0000-0000-00000D650000}"/>
    <cellStyle name="Normal 2 4 3 5 2 3 3" xfId="7341" xr:uid="{00000000-0005-0000-0000-00000E650000}"/>
    <cellStyle name="Normal 2 4 3 5 2 3 3 2" xfId="15487" xr:uid="{00000000-0005-0000-0000-00000F650000}"/>
    <cellStyle name="Normal 2 4 3 5 2 3 3 2 2" xfId="31783" xr:uid="{00000000-0005-0000-0000-000010650000}"/>
    <cellStyle name="Normal 2 4 3 5 2 3 3 3" xfId="23637" xr:uid="{00000000-0005-0000-0000-000011650000}"/>
    <cellStyle name="Normal 2 4 3 5 2 3 4" xfId="10188" xr:uid="{00000000-0005-0000-0000-000012650000}"/>
    <cellStyle name="Normal 2 4 3 5 2 3 4 2" xfId="26484" xr:uid="{00000000-0005-0000-0000-000013650000}"/>
    <cellStyle name="Normal 2 4 3 5 2 3 5" xfId="18338" xr:uid="{00000000-0005-0000-0000-000014650000}"/>
    <cellStyle name="Normal 2 4 3 5 2 4" xfId="3389" xr:uid="{00000000-0005-0000-0000-000015650000}"/>
    <cellStyle name="Normal 2 4 3 5 2 4 2" xfId="11535" xr:uid="{00000000-0005-0000-0000-000016650000}"/>
    <cellStyle name="Normal 2 4 3 5 2 4 2 2" xfId="27831" xr:uid="{00000000-0005-0000-0000-000017650000}"/>
    <cellStyle name="Normal 2 4 3 5 2 4 3" xfId="19685" xr:uid="{00000000-0005-0000-0000-000018650000}"/>
    <cellStyle name="Normal 2 4 3 5 2 5" xfId="5931" xr:uid="{00000000-0005-0000-0000-000019650000}"/>
    <cellStyle name="Normal 2 4 3 5 2 5 2" xfId="14077" xr:uid="{00000000-0005-0000-0000-00001A650000}"/>
    <cellStyle name="Normal 2 4 3 5 2 5 2 2" xfId="30373" xr:uid="{00000000-0005-0000-0000-00001B650000}"/>
    <cellStyle name="Normal 2 4 3 5 2 5 3" xfId="22227" xr:uid="{00000000-0005-0000-0000-00001C650000}"/>
    <cellStyle name="Normal 2 4 3 5 2 6" xfId="8778" xr:uid="{00000000-0005-0000-0000-00001D650000}"/>
    <cellStyle name="Normal 2 4 3 5 2 6 2" xfId="25074" xr:uid="{00000000-0005-0000-0000-00001E650000}"/>
    <cellStyle name="Normal 2 4 3 5 2 7" xfId="16928" xr:uid="{00000000-0005-0000-0000-00001F650000}"/>
    <cellStyle name="Normal 2 4 3 5 3" xfId="993" xr:uid="{00000000-0005-0000-0000-000020650000}"/>
    <cellStyle name="Normal 2 4 3 5 3 2" xfId="2403" xr:uid="{00000000-0005-0000-0000-000021650000}"/>
    <cellStyle name="Normal 2 4 3 5 3 2 2" xfId="4920" xr:uid="{00000000-0005-0000-0000-000022650000}"/>
    <cellStyle name="Normal 2 4 3 5 3 2 2 2" xfId="13066" xr:uid="{00000000-0005-0000-0000-000023650000}"/>
    <cellStyle name="Normal 2 4 3 5 3 2 2 2 2" xfId="29362" xr:uid="{00000000-0005-0000-0000-000024650000}"/>
    <cellStyle name="Normal 2 4 3 5 3 2 2 3" xfId="21216" xr:uid="{00000000-0005-0000-0000-000025650000}"/>
    <cellStyle name="Normal 2 4 3 5 3 2 3" xfId="7702" xr:uid="{00000000-0005-0000-0000-000026650000}"/>
    <cellStyle name="Normal 2 4 3 5 3 2 3 2" xfId="15848" xr:uid="{00000000-0005-0000-0000-000027650000}"/>
    <cellStyle name="Normal 2 4 3 5 3 2 3 2 2" xfId="32144" xr:uid="{00000000-0005-0000-0000-000028650000}"/>
    <cellStyle name="Normal 2 4 3 5 3 2 3 3" xfId="23998" xr:uid="{00000000-0005-0000-0000-000029650000}"/>
    <cellStyle name="Normal 2 4 3 5 3 2 4" xfId="10549" xr:uid="{00000000-0005-0000-0000-00002A650000}"/>
    <cellStyle name="Normal 2 4 3 5 3 2 4 2" xfId="26845" xr:uid="{00000000-0005-0000-0000-00002B650000}"/>
    <cellStyle name="Normal 2 4 3 5 3 2 5" xfId="18699" xr:uid="{00000000-0005-0000-0000-00002C650000}"/>
    <cellStyle name="Normal 2 4 3 5 3 3" xfId="3702" xr:uid="{00000000-0005-0000-0000-00002D650000}"/>
    <cellStyle name="Normal 2 4 3 5 3 3 2" xfId="11848" xr:uid="{00000000-0005-0000-0000-00002E650000}"/>
    <cellStyle name="Normal 2 4 3 5 3 3 2 2" xfId="28144" xr:uid="{00000000-0005-0000-0000-00002F650000}"/>
    <cellStyle name="Normal 2 4 3 5 3 3 3" xfId="19998" xr:uid="{00000000-0005-0000-0000-000030650000}"/>
    <cellStyle name="Normal 2 4 3 5 3 4" xfId="6292" xr:uid="{00000000-0005-0000-0000-000031650000}"/>
    <cellStyle name="Normal 2 4 3 5 3 4 2" xfId="14438" xr:uid="{00000000-0005-0000-0000-000032650000}"/>
    <cellStyle name="Normal 2 4 3 5 3 4 2 2" xfId="30734" xr:uid="{00000000-0005-0000-0000-000033650000}"/>
    <cellStyle name="Normal 2 4 3 5 3 4 3" xfId="22588" xr:uid="{00000000-0005-0000-0000-000034650000}"/>
    <cellStyle name="Normal 2 4 3 5 3 5" xfId="9139" xr:uid="{00000000-0005-0000-0000-000035650000}"/>
    <cellStyle name="Normal 2 4 3 5 3 5 2" xfId="25435" xr:uid="{00000000-0005-0000-0000-000036650000}"/>
    <cellStyle name="Normal 2 4 3 5 3 6" xfId="17289" xr:uid="{00000000-0005-0000-0000-000037650000}"/>
    <cellStyle name="Normal 2 4 3 5 4" xfId="1698" xr:uid="{00000000-0005-0000-0000-000038650000}"/>
    <cellStyle name="Normal 2 4 3 5 4 2" xfId="4311" xr:uid="{00000000-0005-0000-0000-000039650000}"/>
    <cellStyle name="Normal 2 4 3 5 4 2 2" xfId="12457" xr:uid="{00000000-0005-0000-0000-00003A650000}"/>
    <cellStyle name="Normal 2 4 3 5 4 2 2 2" xfId="28753" xr:uid="{00000000-0005-0000-0000-00003B650000}"/>
    <cellStyle name="Normal 2 4 3 5 4 2 3" xfId="20607" xr:uid="{00000000-0005-0000-0000-00003C650000}"/>
    <cellStyle name="Normal 2 4 3 5 4 3" xfId="6997" xr:uid="{00000000-0005-0000-0000-00003D650000}"/>
    <cellStyle name="Normal 2 4 3 5 4 3 2" xfId="15143" xr:uid="{00000000-0005-0000-0000-00003E650000}"/>
    <cellStyle name="Normal 2 4 3 5 4 3 2 2" xfId="31439" xr:uid="{00000000-0005-0000-0000-00003F650000}"/>
    <cellStyle name="Normal 2 4 3 5 4 3 3" xfId="23293" xr:uid="{00000000-0005-0000-0000-000040650000}"/>
    <cellStyle name="Normal 2 4 3 5 4 4" xfId="9844" xr:uid="{00000000-0005-0000-0000-000041650000}"/>
    <cellStyle name="Normal 2 4 3 5 4 4 2" xfId="26140" xr:uid="{00000000-0005-0000-0000-000042650000}"/>
    <cellStyle name="Normal 2 4 3 5 4 5" xfId="17994" xr:uid="{00000000-0005-0000-0000-000043650000}"/>
    <cellStyle name="Normal 2 4 3 5 5" xfId="3093" xr:uid="{00000000-0005-0000-0000-000044650000}"/>
    <cellStyle name="Normal 2 4 3 5 5 2" xfId="11239" xr:uid="{00000000-0005-0000-0000-000045650000}"/>
    <cellStyle name="Normal 2 4 3 5 5 2 2" xfId="27535" xr:uid="{00000000-0005-0000-0000-000046650000}"/>
    <cellStyle name="Normal 2 4 3 5 5 3" xfId="19389" xr:uid="{00000000-0005-0000-0000-000047650000}"/>
    <cellStyle name="Normal 2 4 3 5 6" xfId="5587" xr:uid="{00000000-0005-0000-0000-000048650000}"/>
    <cellStyle name="Normal 2 4 3 5 6 2" xfId="13733" xr:uid="{00000000-0005-0000-0000-000049650000}"/>
    <cellStyle name="Normal 2 4 3 5 6 2 2" xfId="30029" xr:uid="{00000000-0005-0000-0000-00004A650000}"/>
    <cellStyle name="Normal 2 4 3 5 6 3" xfId="21883" xr:uid="{00000000-0005-0000-0000-00004B650000}"/>
    <cellStyle name="Normal 2 4 3 5 7" xfId="8434" xr:uid="{00000000-0005-0000-0000-00004C650000}"/>
    <cellStyle name="Normal 2 4 3 5 7 2" xfId="24730" xr:uid="{00000000-0005-0000-0000-00004D650000}"/>
    <cellStyle name="Normal 2 4 3 5 8" xfId="16584" xr:uid="{00000000-0005-0000-0000-00004E650000}"/>
    <cellStyle name="Normal 2 4 3 6" xfId="377" xr:uid="{00000000-0005-0000-0000-00004F650000}"/>
    <cellStyle name="Normal 2 4 3 6 2" xfId="1083" xr:uid="{00000000-0005-0000-0000-000050650000}"/>
    <cellStyle name="Normal 2 4 3 6 2 2" xfId="2493" xr:uid="{00000000-0005-0000-0000-000051650000}"/>
    <cellStyle name="Normal 2 4 3 6 2 2 2" xfId="4994" xr:uid="{00000000-0005-0000-0000-000052650000}"/>
    <cellStyle name="Normal 2 4 3 6 2 2 2 2" xfId="13140" xr:uid="{00000000-0005-0000-0000-000053650000}"/>
    <cellStyle name="Normal 2 4 3 6 2 2 2 2 2" xfId="29436" xr:uid="{00000000-0005-0000-0000-000054650000}"/>
    <cellStyle name="Normal 2 4 3 6 2 2 2 3" xfId="21290" xr:uid="{00000000-0005-0000-0000-000055650000}"/>
    <cellStyle name="Normal 2 4 3 6 2 2 3" xfId="7792" xr:uid="{00000000-0005-0000-0000-000056650000}"/>
    <cellStyle name="Normal 2 4 3 6 2 2 3 2" xfId="15938" xr:uid="{00000000-0005-0000-0000-000057650000}"/>
    <cellStyle name="Normal 2 4 3 6 2 2 3 2 2" xfId="32234" xr:uid="{00000000-0005-0000-0000-000058650000}"/>
    <cellStyle name="Normal 2 4 3 6 2 2 3 3" xfId="24088" xr:uid="{00000000-0005-0000-0000-000059650000}"/>
    <cellStyle name="Normal 2 4 3 6 2 2 4" xfId="10639" xr:uid="{00000000-0005-0000-0000-00005A650000}"/>
    <cellStyle name="Normal 2 4 3 6 2 2 4 2" xfId="26935" xr:uid="{00000000-0005-0000-0000-00005B650000}"/>
    <cellStyle name="Normal 2 4 3 6 2 2 5" xfId="18789" xr:uid="{00000000-0005-0000-0000-00005C650000}"/>
    <cellStyle name="Normal 2 4 3 6 2 3" xfId="3776" xr:uid="{00000000-0005-0000-0000-00005D650000}"/>
    <cellStyle name="Normal 2 4 3 6 2 3 2" xfId="11922" xr:uid="{00000000-0005-0000-0000-00005E650000}"/>
    <cellStyle name="Normal 2 4 3 6 2 3 2 2" xfId="28218" xr:uid="{00000000-0005-0000-0000-00005F650000}"/>
    <cellStyle name="Normal 2 4 3 6 2 3 3" xfId="20072" xr:uid="{00000000-0005-0000-0000-000060650000}"/>
    <cellStyle name="Normal 2 4 3 6 2 4" xfId="6382" xr:uid="{00000000-0005-0000-0000-000061650000}"/>
    <cellStyle name="Normal 2 4 3 6 2 4 2" xfId="14528" xr:uid="{00000000-0005-0000-0000-000062650000}"/>
    <cellStyle name="Normal 2 4 3 6 2 4 2 2" xfId="30824" xr:uid="{00000000-0005-0000-0000-000063650000}"/>
    <cellStyle name="Normal 2 4 3 6 2 4 3" xfId="22678" xr:uid="{00000000-0005-0000-0000-000064650000}"/>
    <cellStyle name="Normal 2 4 3 6 2 5" xfId="9229" xr:uid="{00000000-0005-0000-0000-000065650000}"/>
    <cellStyle name="Normal 2 4 3 6 2 5 2" xfId="25525" xr:uid="{00000000-0005-0000-0000-000066650000}"/>
    <cellStyle name="Normal 2 4 3 6 2 6" xfId="17379" xr:uid="{00000000-0005-0000-0000-000067650000}"/>
    <cellStyle name="Normal 2 4 3 6 3" xfId="1788" xr:uid="{00000000-0005-0000-0000-000068650000}"/>
    <cellStyle name="Normal 2 4 3 6 3 2" xfId="4385" xr:uid="{00000000-0005-0000-0000-000069650000}"/>
    <cellStyle name="Normal 2 4 3 6 3 2 2" xfId="12531" xr:uid="{00000000-0005-0000-0000-00006A650000}"/>
    <cellStyle name="Normal 2 4 3 6 3 2 2 2" xfId="28827" xr:uid="{00000000-0005-0000-0000-00006B650000}"/>
    <cellStyle name="Normal 2 4 3 6 3 2 3" xfId="20681" xr:uid="{00000000-0005-0000-0000-00006C650000}"/>
    <cellStyle name="Normal 2 4 3 6 3 3" xfId="7087" xr:uid="{00000000-0005-0000-0000-00006D650000}"/>
    <cellStyle name="Normal 2 4 3 6 3 3 2" xfId="15233" xr:uid="{00000000-0005-0000-0000-00006E650000}"/>
    <cellStyle name="Normal 2 4 3 6 3 3 2 2" xfId="31529" xr:uid="{00000000-0005-0000-0000-00006F650000}"/>
    <cellStyle name="Normal 2 4 3 6 3 3 3" xfId="23383" xr:uid="{00000000-0005-0000-0000-000070650000}"/>
    <cellStyle name="Normal 2 4 3 6 3 4" xfId="9934" xr:uid="{00000000-0005-0000-0000-000071650000}"/>
    <cellStyle name="Normal 2 4 3 6 3 4 2" xfId="26230" xr:uid="{00000000-0005-0000-0000-000072650000}"/>
    <cellStyle name="Normal 2 4 3 6 3 5" xfId="18084" xr:uid="{00000000-0005-0000-0000-000073650000}"/>
    <cellStyle name="Normal 2 4 3 6 4" xfId="3167" xr:uid="{00000000-0005-0000-0000-000074650000}"/>
    <cellStyle name="Normal 2 4 3 6 4 2" xfId="11313" xr:uid="{00000000-0005-0000-0000-000075650000}"/>
    <cellStyle name="Normal 2 4 3 6 4 2 2" xfId="27609" xr:uid="{00000000-0005-0000-0000-000076650000}"/>
    <cellStyle name="Normal 2 4 3 6 4 3" xfId="19463" xr:uid="{00000000-0005-0000-0000-000077650000}"/>
    <cellStyle name="Normal 2 4 3 6 5" xfId="5677" xr:uid="{00000000-0005-0000-0000-000078650000}"/>
    <cellStyle name="Normal 2 4 3 6 5 2" xfId="13823" xr:uid="{00000000-0005-0000-0000-000079650000}"/>
    <cellStyle name="Normal 2 4 3 6 5 2 2" xfId="30119" xr:uid="{00000000-0005-0000-0000-00007A650000}"/>
    <cellStyle name="Normal 2 4 3 6 5 3" xfId="21973" xr:uid="{00000000-0005-0000-0000-00007B650000}"/>
    <cellStyle name="Normal 2 4 3 6 6" xfId="8524" xr:uid="{00000000-0005-0000-0000-00007C650000}"/>
    <cellStyle name="Normal 2 4 3 6 6 2" xfId="24820" xr:uid="{00000000-0005-0000-0000-00007D650000}"/>
    <cellStyle name="Normal 2 4 3 6 7" xfId="16674" xr:uid="{00000000-0005-0000-0000-00007E650000}"/>
    <cellStyle name="Normal 2 4 3 7" xfId="739" xr:uid="{00000000-0005-0000-0000-00007F650000}"/>
    <cellStyle name="Normal 2 4 3 7 2" xfId="2149" xr:uid="{00000000-0005-0000-0000-000080650000}"/>
    <cellStyle name="Normal 2 4 3 7 2 2" xfId="4698" xr:uid="{00000000-0005-0000-0000-000081650000}"/>
    <cellStyle name="Normal 2 4 3 7 2 2 2" xfId="12844" xr:uid="{00000000-0005-0000-0000-000082650000}"/>
    <cellStyle name="Normal 2 4 3 7 2 2 2 2" xfId="29140" xr:uid="{00000000-0005-0000-0000-000083650000}"/>
    <cellStyle name="Normal 2 4 3 7 2 2 3" xfId="20994" xr:uid="{00000000-0005-0000-0000-000084650000}"/>
    <cellStyle name="Normal 2 4 3 7 2 3" xfId="7448" xr:uid="{00000000-0005-0000-0000-000085650000}"/>
    <cellStyle name="Normal 2 4 3 7 2 3 2" xfId="15594" xr:uid="{00000000-0005-0000-0000-000086650000}"/>
    <cellStyle name="Normal 2 4 3 7 2 3 2 2" xfId="31890" xr:uid="{00000000-0005-0000-0000-000087650000}"/>
    <cellStyle name="Normal 2 4 3 7 2 3 3" xfId="23744" xr:uid="{00000000-0005-0000-0000-000088650000}"/>
    <cellStyle name="Normal 2 4 3 7 2 4" xfId="10295" xr:uid="{00000000-0005-0000-0000-000089650000}"/>
    <cellStyle name="Normal 2 4 3 7 2 4 2" xfId="26591" xr:uid="{00000000-0005-0000-0000-00008A650000}"/>
    <cellStyle name="Normal 2 4 3 7 2 5" xfId="18445" xr:uid="{00000000-0005-0000-0000-00008B650000}"/>
    <cellStyle name="Normal 2 4 3 7 3" xfId="3480" xr:uid="{00000000-0005-0000-0000-00008C650000}"/>
    <cellStyle name="Normal 2 4 3 7 3 2" xfId="11626" xr:uid="{00000000-0005-0000-0000-00008D650000}"/>
    <cellStyle name="Normal 2 4 3 7 3 2 2" xfId="27922" xr:uid="{00000000-0005-0000-0000-00008E650000}"/>
    <cellStyle name="Normal 2 4 3 7 3 3" xfId="19776" xr:uid="{00000000-0005-0000-0000-00008F650000}"/>
    <cellStyle name="Normal 2 4 3 7 4" xfId="6038" xr:uid="{00000000-0005-0000-0000-000090650000}"/>
    <cellStyle name="Normal 2 4 3 7 4 2" xfId="14184" xr:uid="{00000000-0005-0000-0000-000091650000}"/>
    <cellStyle name="Normal 2 4 3 7 4 2 2" xfId="30480" xr:uid="{00000000-0005-0000-0000-000092650000}"/>
    <cellStyle name="Normal 2 4 3 7 4 3" xfId="22334" xr:uid="{00000000-0005-0000-0000-000093650000}"/>
    <cellStyle name="Normal 2 4 3 7 5" xfId="8885" xr:uid="{00000000-0005-0000-0000-000094650000}"/>
    <cellStyle name="Normal 2 4 3 7 5 2" xfId="25181" xr:uid="{00000000-0005-0000-0000-000095650000}"/>
    <cellStyle name="Normal 2 4 3 7 6" xfId="17035" xr:uid="{00000000-0005-0000-0000-000096650000}"/>
    <cellStyle name="Normal 2 4 3 8" xfId="1444" xr:uid="{00000000-0005-0000-0000-000097650000}"/>
    <cellStyle name="Normal 2 4 3 8 2" xfId="4089" xr:uid="{00000000-0005-0000-0000-000098650000}"/>
    <cellStyle name="Normal 2 4 3 8 2 2" xfId="12235" xr:uid="{00000000-0005-0000-0000-000099650000}"/>
    <cellStyle name="Normal 2 4 3 8 2 2 2" xfId="28531" xr:uid="{00000000-0005-0000-0000-00009A650000}"/>
    <cellStyle name="Normal 2 4 3 8 2 3" xfId="20385" xr:uid="{00000000-0005-0000-0000-00009B650000}"/>
    <cellStyle name="Normal 2 4 3 8 3" xfId="6743" xr:uid="{00000000-0005-0000-0000-00009C650000}"/>
    <cellStyle name="Normal 2 4 3 8 3 2" xfId="14889" xr:uid="{00000000-0005-0000-0000-00009D650000}"/>
    <cellStyle name="Normal 2 4 3 8 3 2 2" xfId="31185" xr:uid="{00000000-0005-0000-0000-00009E650000}"/>
    <cellStyle name="Normal 2 4 3 8 3 3" xfId="23039" xr:uid="{00000000-0005-0000-0000-00009F650000}"/>
    <cellStyle name="Normal 2 4 3 8 4" xfId="9590" xr:uid="{00000000-0005-0000-0000-0000A0650000}"/>
    <cellStyle name="Normal 2 4 3 8 4 2" xfId="25886" xr:uid="{00000000-0005-0000-0000-0000A1650000}"/>
    <cellStyle name="Normal 2 4 3 8 5" xfId="17740" xr:uid="{00000000-0005-0000-0000-0000A2650000}"/>
    <cellStyle name="Normal 2 4 3 9" xfId="2871" xr:uid="{00000000-0005-0000-0000-0000A3650000}"/>
    <cellStyle name="Normal 2 4 3 9 2" xfId="11017" xr:uid="{00000000-0005-0000-0000-0000A4650000}"/>
    <cellStyle name="Normal 2 4 3 9 2 2" xfId="27313" xr:uid="{00000000-0005-0000-0000-0000A5650000}"/>
    <cellStyle name="Normal 2 4 3 9 3" xfId="19167" xr:uid="{00000000-0005-0000-0000-0000A6650000}"/>
    <cellStyle name="Normal 2 4 4" xfId="55" xr:uid="{00000000-0005-0000-0000-0000A7650000}"/>
    <cellStyle name="Normal 2 4 4 10" xfId="8202" xr:uid="{00000000-0005-0000-0000-0000A8650000}"/>
    <cellStyle name="Normal 2 4 4 10 2" xfId="24498" xr:uid="{00000000-0005-0000-0000-0000A9650000}"/>
    <cellStyle name="Normal 2 4 4 11" xfId="16352" xr:uid="{00000000-0005-0000-0000-0000AA650000}"/>
    <cellStyle name="Normal 2 4 4 2" xfId="145" xr:uid="{00000000-0005-0000-0000-0000AB650000}"/>
    <cellStyle name="Normal 2 4 4 2 2" xfId="489" xr:uid="{00000000-0005-0000-0000-0000AC650000}"/>
    <cellStyle name="Normal 2 4 4 2 2 2" xfId="1195" xr:uid="{00000000-0005-0000-0000-0000AD650000}"/>
    <cellStyle name="Normal 2 4 4 2 2 2 2" xfId="2605" xr:uid="{00000000-0005-0000-0000-0000AE650000}"/>
    <cellStyle name="Normal 2 4 4 2 2 2 2 2" xfId="5086" xr:uid="{00000000-0005-0000-0000-0000AF650000}"/>
    <cellStyle name="Normal 2 4 4 2 2 2 2 2 2" xfId="13232" xr:uid="{00000000-0005-0000-0000-0000B0650000}"/>
    <cellStyle name="Normal 2 4 4 2 2 2 2 2 2 2" xfId="29528" xr:uid="{00000000-0005-0000-0000-0000B1650000}"/>
    <cellStyle name="Normal 2 4 4 2 2 2 2 2 3" xfId="21382" xr:uid="{00000000-0005-0000-0000-0000B2650000}"/>
    <cellStyle name="Normal 2 4 4 2 2 2 2 3" xfId="7904" xr:uid="{00000000-0005-0000-0000-0000B3650000}"/>
    <cellStyle name="Normal 2 4 4 2 2 2 2 3 2" xfId="16050" xr:uid="{00000000-0005-0000-0000-0000B4650000}"/>
    <cellStyle name="Normal 2 4 4 2 2 2 2 3 2 2" xfId="32346" xr:uid="{00000000-0005-0000-0000-0000B5650000}"/>
    <cellStyle name="Normal 2 4 4 2 2 2 2 3 3" xfId="24200" xr:uid="{00000000-0005-0000-0000-0000B6650000}"/>
    <cellStyle name="Normal 2 4 4 2 2 2 2 4" xfId="10751" xr:uid="{00000000-0005-0000-0000-0000B7650000}"/>
    <cellStyle name="Normal 2 4 4 2 2 2 2 4 2" xfId="27047" xr:uid="{00000000-0005-0000-0000-0000B8650000}"/>
    <cellStyle name="Normal 2 4 4 2 2 2 2 5" xfId="18901" xr:uid="{00000000-0005-0000-0000-0000B9650000}"/>
    <cellStyle name="Normal 2 4 4 2 2 2 3" xfId="3868" xr:uid="{00000000-0005-0000-0000-0000BA650000}"/>
    <cellStyle name="Normal 2 4 4 2 2 2 3 2" xfId="12014" xr:uid="{00000000-0005-0000-0000-0000BB650000}"/>
    <cellStyle name="Normal 2 4 4 2 2 2 3 2 2" xfId="28310" xr:uid="{00000000-0005-0000-0000-0000BC650000}"/>
    <cellStyle name="Normal 2 4 4 2 2 2 3 3" xfId="20164" xr:uid="{00000000-0005-0000-0000-0000BD650000}"/>
    <cellStyle name="Normal 2 4 4 2 2 2 4" xfId="6494" xr:uid="{00000000-0005-0000-0000-0000BE650000}"/>
    <cellStyle name="Normal 2 4 4 2 2 2 4 2" xfId="14640" xr:uid="{00000000-0005-0000-0000-0000BF650000}"/>
    <cellStyle name="Normal 2 4 4 2 2 2 4 2 2" xfId="30936" xr:uid="{00000000-0005-0000-0000-0000C0650000}"/>
    <cellStyle name="Normal 2 4 4 2 2 2 4 3" xfId="22790" xr:uid="{00000000-0005-0000-0000-0000C1650000}"/>
    <cellStyle name="Normal 2 4 4 2 2 2 5" xfId="9341" xr:uid="{00000000-0005-0000-0000-0000C2650000}"/>
    <cellStyle name="Normal 2 4 4 2 2 2 5 2" xfId="25637" xr:uid="{00000000-0005-0000-0000-0000C3650000}"/>
    <cellStyle name="Normal 2 4 4 2 2 2 6" xfId="17491" xr:uid="{00000000-0005-0000-0000-0000C4650000}"/>
    <cellStyle name="Normal 2 4 4 2 2 3" xfId="1900" xr:uid="{00000000-0005-0000-0000-0000C5650000}"/>
    <cellStyle name="Normal 2 4 4 2 2 3 2" xfId="4477" xr:uid="{00000000-0005-0000-0000-0000C6650000}"/>
    <cellStyle name="Normal 2 4 4 2 2 3 2 2" xfId="12623" xr:uid="{00000000-0005-0000-0000-0000C7650000}"/>
    <cellStyle name="Normal 2 4 4 2 2 3 2 2 2" xfId="28919" xr:uid="{00000000-0005-0000-0000-0000C8650000}"/>
    <cellStyle name="Normal 2 4 4 2 2 3 2 3" xfId="20773" xr:uid="{00000000-0005-0000-0000-0000C9650000}"/>
    <cellStyle name="Normal 2 4 4 2 2 3 3" xfId="7199" xr:uid="{00000000-0005-0000-0000-0000CA650000}"/>
    <cellStyle name="Normal 2 4 4 2 2 3 3 2" xfId="15345" xr:uid="{00000000-0005-0000-0000-0000CB650000}"/>
    <cellStyle name="Normal 2 4 4 2 2 3 3 2 2" xfId="31641" xr:uid="{00000000-0005-0000-0000-0000CC650000}"/>
    <cellStyle name="Normal 2 4 4 2 2 3 3 3" xfId="23495" xr:uid="{00000000-0005-0000-0000-0000CD650000}"/>
    <cellStyle name="Normal 2 4 4 2 2 3 4" xfId="10046" xr:uid="{00000000-0005-0000-0000-0000CE650000}"/>
    <cellStyle name="Normal 2 4 4 2 2 3 4 2" xfId="26342" xr:uid="{00000000-0005-0000-0000-0000CF650000}"/>
    <cellStyle name="Normal 2 4 4 2 2 3 5" xfId="18196" xr:uid="{00000000-0005-0000-0000-0000D0650000}"/>
    <cellStyle name="Normal 2 4 4 2 2 4" xfId="3259" xr:uid="{00000000-0005-0000-0000-0000D1650000}"/>
    <cellStyle name="Normal 2 4 4 2 2 4 2" xfId="11405" xr:uid="{00000000-0005-0000-0000-0000D2650000}"/>
    <cellStyle name="Normal 2 4 4 2 2 4 2 2" xfId="27701" xr:uid="{00000000-0005-0000-0000-0000D3650000}"/>
    <cellStyle name="Normal 2 4 4 2 2 4 3" xfId="19555" xr:uid="{00000000-0005-0000-0000-0000D4650000}"/>
    <cellStyle name="Normal 2 4 4 2 2 5" xfId="5789" xr:uid="{00000000-0005-0000-0000-0000D5650000}"/>
    <cellStyle name="Normal 2 4 4 2 2 5 2" xfId="13935" xr:uid="{00000000-0005-0000-0000-0000D6650000}"/>
    <cellStyle name="Normal 2 4 4 2 2 5 2 2" xfId="30231" xr:uid="{00000000-0005-0000-0000-0000D7650000}"/>
    <cellStyle name="Normal 2 4 4 2 2 5 3" xfId="22085" xr:uid="{00000000-0005-0000-0000-0000D8650000}"/>
    <cellStyle name="Normal 2 4 4 2 2 6" xfId="8636" xr:uid="{00000000-0005-0000-0000-0000D9650000}"/>
    <cellStyle name="Normal 2 4 4 2 2 6 2" xfId="24932" xr:uid="{00000000-0005-0000-0000-0000DA650000}"/>
    <cellStyle name="Normal 2 4 4 2 2 7" xfId="16786" xr:uid="{00000000-0005-0000-0000-0000DB650000}"/>
    <cellStyle name="Normal 2 4 4 2 3" xfId="851" xr:uid="{00000000-0005-0000-0000-0000DC650000}"/>
    <cellStyle name="Normal 2 4 4 2 3 2" xfId="2261" xr:uid="{00000000-0005-0000-0000-0000DD650000}"/>
    <cellStyle name="Normal 2 4 4 2 3 2 2" xfId="4790" xr:uid="{00000000-0005-0000-0000-0000DE650000}"/>
    <cellStyle name="Normal 2 4 4 2 3 2 2 2" xfId="12936" xr:uid="{00000000-0005-0000-0000-0000DF650000}"/>
    <cellStyle name="Normal 2 4 4 2 3 2 2 2 2" xfId="29232" xr:uid="{00000000-0005-0000-0000-0000E0650000}"/>
    <cellStyle name="Normal 2 4 4 2 3 2 2 3" xfId="21086" xr:uid="{00000000-0005-0000-0000-0000E1650000}"/>
    <cellStyle name="Normal 2 4 4 2 3 2 3" xfId="7560" xr:uid="{00000000-0005-0000-0000-0000E2650000}"/>
    <cellStyle name="Normal 2 4 4 2 3 2 3 2" xfId="15706" xr:uid="{00000000-0005-0000-0000-0000E3650000}"/>
    <cellStyle name="Normal 2 4 4 2 3 2 3 2 2" xfId="32002" xr:uid="{00000000-0005-0000-0000-0000E4650000}"/>
    <cellStyle name="Normal 2 4 4 2 3 2 3 3" xfId="23856" xr:uid="{00000000-0005-0000-0000-0000E5650000}"/>
    <cellStyle name="Normal 2 4 4 2 3 2 4" xfId="10407" xr:uid="{00000000-0005-0000-0000-0000E6650000}"/>
    <cellStyle name="Normal 2 4 4 2 3 2 4 2" xfId="26703" xr:uid="{00000000-0005-0000-0000-0000E7650000}"/>
    <cellStyle name="Normal 2 4 4 2 3 2 5" xfId="18557" xr:uid="{00000000-0005-0000-0000-0000E8650000}"/>
    <cellStyle name="Normal 2 4 4 2 3 3" xfId="3572" xr:uid="{00000000-0005-0000-0000-0000E9650000}"/>
    <cellStyle name="Normal 2 4 4 2 3 3 2" xfId="11718" xr:uid="{00000000-0005-0000-0000-0000EA650000}"/>
    <cellStyle name="Normal 2 4 4 2 3 3 2 2" xfId="28014" xr:uid="{00000000-0005-0000-0000-0000EB650000}"/>
    <cellStyle name="Normal 2 4 4 2 3 3 3" xfId="19868" xr:uid="{00000000-0005-0000-0000-0000EC650000}"/>
    <cellStyle name="Normal 2 4 4 2 3 4" xfId="6150" xr:uid="{00000000-0005-0000-0000-0000ED650000}"/>
    <cellStyle name="Normal 2 4 4 2 3 4 2" xfId="14296" xr:uid="{00000000-0005-0000-0000-0000EE650000}"/>
    <cellStyle name="Normal 2 4 4 2 3 4 2 2" xfId="30592" xr:uid="{00000000-0005-0000-0000-0000EF650000}"/>
    <cellStyle name="Normal 2 4 4 2 3 4 3" xfId="22446" xr:uid="{00000000-0005-0000-0000-0000F0650000}"/>
    <cellStyle name="Normal 2 4 4 2 3 5" xfId="8997" xr:uid="{00000000-0005-0000-0000-0000F1650000}"/>
    <cellStyle name="Normal 2 4 4 2 3 5 2" xfId="25293" xr:uid="{00000000-0005-0000-0000-0000F2650000}"/>
    <cellStyle name="Normal 2 4 4 2 3 6" xfId="17147" xr:uid="{00000000-0005-0000-0000-0000F3650000}"/>
    <cellStyle name="Normal 2 4 4 2 4" xfId="1556" xr:uid="{00000000-0005-0000-0000-0000F4650000}"/>
    <cellStyle name="Normal 2 4 4 2 4 2" xfId="4181" xr:uid="{00000000-0005-0000-0000-0000F5650000}"/>
    <cellStyle name="Normal 2 4 4 2 4 2 2" xfId="12327" xr:uid="{00000000-0005-0000-0000-0000F6650000}"/>
    <cellStyle name="Normal 2 4 4 2 4 2 2 2" xfId="28623" xr:uid="{00000000-0005-0000-0000-0000F7650000}"/>
    <cellStyle name="Normal 2 4 4 2 4 2 3" xfId="20477" xr:uid="{00000000-0005-0000-0000-0000F8650000}"/>
    <cellStyle name="Normal 2 4 4 2 4 3" xfId="6855" xr:uid="{00000000-0005-0000-0000-0000F9650000}"/>
    <cellStyle name="Normal 2 4 4 2 4 3 2" xfId="15001" xr:uid="{00000000-0005-0000-0000-0000FA650000}"/>
    <cellStyle name="Normal 2 4 4 2 4 3 2 2" xfId="31297" xr:uid="{00000000-0005-0000-0000-0000FB650000}"/>
    <cellStyle name="Normal 2 4 4 2 4 3 3" xfId="23151" xr:uid="{00000000-0005-0000-0000-0000FC650000}"/>
    <cellStyle name="Normal 2 4 4 2 4 4" xfId="9702" xr:uid="{00000000-0005-0000-0000-0000FD650000}"/>
    <cellStyle name="Normal 2 4 4 2 4 4 2" xfId="25998" xr:uid="{00000000-0005-0000-0000-0000FE650000}"/>
    <cellStyle name="Normal 2 4 4 2 4 5" xfId="17852" xr:uid="{00000000-0005-0000-0000-0000FF650000}"/>
    <cellStyle name="Normal 2 4 4 2 5" xfId="2963" xr:uid="{00000000-0005-0000-0000-000000660000}"/>
    <cellStyle name="Normal 2 4 4 2 5 2" xfId="11109" xr:uid="{00000000-0005-0000-0000-000001660000}"/>
    <cellStyle name="Normal 2 4 4 2 5 2 2" xfId="27405" xr:uid="{00000000-0005-0000-0000-000002660000}"/>
    <cellStyle name="Normal 2 4 4 2 5 3" xfId="19259" xr:uid="{00000000-0005-0000-0000-000003660000}"/>
    <cellStyle name="Normal 2 4 4 2 6" xfId="5445" xr:uid="{00000000-0005-0000-0000-000004660000}"/>
    <cellStyle name="Normal 2 4 4 2 6 2" xfId="13591" xr:uid="{00000000-0005-0000-0000-000005660000}"/>
    <cellStyle name="Normal 2 4 4 2 6 2 2" xfId="29887" xr:uid="{00000000-0005-0000-0000-000006660000}"/>
    <cellStyle name="Normal 2 4 4 2 6 3" xfId="21741" xr:uid="{00000000-0005-0000-0000-000007660000}"/>
    <cellStyle name="Normal 2 4 4 2 7" xfId="8292" xr:uid="{00000000-0005-0000-0000-000008660000}"/>
    <cellStyle name="Normal 2 4 4 2 7 2" xfId="24588" xr:uid="{00000000-0005-0000-0000-000009660000}"/>
    <cellStyle name="Normal 2 4 4 2 8" xfId="16442" xr:uid="{00000000-0005-0000-0000-00000A660000}"/>
    <cellStyle name="Normal 2 4 4 3" xfId="226" xr:uid="{00000000-0005-0000-0000-00000B660000}"/>
    <cellStyle name="Normal 2 4 4 3 2" xfId="570" xr:uid="{00000000-0005-0000-0000-00000C660000}"/>
    <cellStyle name="Normal 2 4 4 3 2 2" xfId="1276" xr:uid="{00000000-0005-0000-0000-00000D660000}"/>
    <cellStyle name="Normal 2 4 4 3 2 2 2" xfId="2686" xr:uid="{00000000-0005-0000-0000-00000E660000}"/>
    <cellStyle name="Normal 2 4 4 3 2 2 2 2" xfId="5160" xr:uid="{00000000-0005-0000-0000-00000F660000}"/>
    <cellStyle name="Normal 2 4 4 3 2 2 2 2 2" xfId="13306" xr:uid="{00000000-0005-0000-0000-000010660000}"/>
    <cellStyle name="Normal 2 4 4 3 2 2 2 2 2 2" xfId="29602" xr:uid="{00000000-0005-0000-0000-000011660000}"/>
    <cellStyle name="Normal 2 4 4 3 2 2 2 2 3" xfId="21456" xr:uid="{00000000-0005-0000-0000-000012660000}"/>
    <cellStyle name="Normal 2 4 4 3 2 2 2 3" xfId="7985" xr:uid="{00000000-0005-0000-0000-000013660000}"/>
    <cellStyle name="Normal 2 4 4 3 2 2 2 3 2" xfId="16131" xr:uid="{00000000-0005-0000-0000-000014660000}"/>
    <cellStyle name="Normal 2 4 4 3 2 2 2 3 2 2" xfId="32427" xr:uid="{00000000-0005-0000-0000-000015660000}"/>
    <cellStyle name="Normal 2 4 4 3 2 2 2 3 3" xfId="24281" xr:uid="{00000000-0005-0000-0000-000016660000}"/>
    <cellStyle name="Normal 2 4 4 3 2 2 2 4" xfId="10832" xr:uid="{00000000-0005-0000-0000-000017660000}"/>
    <cellStyle name="Normal 2 4 4 3 2 2 2 4 2" xfId="27128" xr:uid="{00000000-0005-0000-0000-000018660000}"/>
    <cellStyle name="Normal 2 4 4 3 2 2 2 5" xfId="18982" xr:uid="{00000000-0005-0000-0000-000019660000}"/>
    <cellStyle name="Normal 2 4 4 3 2 2 3" xfId="3942" xr:uid="{00000000-0005-0000-0000-00001A660000}"/>
    <cellStyle name="Normal 2 4 4 3 2 2 3 2" xfId="12088" xr:uid="{00000000-0005-0000-0000-00001B660000}"/>
    <cellStyle name="Normal 2 4 4 3 2 2 3 2 2" xfId="28384" xr:uid="{00000000-0005-0000-0000-00001C660000}"/>
    <cellStyle name="Normal 2 4 4 3 2 2 3 3" xfId="20238" xr:uid="{00000000-0005-0000-0000-00001D660000}"/>
    <cellStyle name="Normal 2 4 4 3 2 2 4" xfId="6575" xr:uid="{00000000-0005-0000-0000-00001E660000}"/>
    <cellStyle name="Normal 2 4 4 3 2 2 4 2" xfId="14721" xr:uid="{00000000-0005-0000-0000-00001F660000}"/>
    <cellStyle name="Normal 2 4 4 3 2 2 4 2 2" xfId="31017" xr:uid="{00000000-0005-0000-0000-000020660000}"/>
    <cellStyle name="Normal 2 4 4 3 2 2 4 3" xfId="22871" xr:uid="{00000000-0005-0000-0000-000021660000}"/>
    <cellStyle name="Normal 2 4 4 3 2 2 5" xfId="9422" xr:uid="{00000000-0005-0000-0000-000022660000}"/>
    <cellStyle name="Normal 2 4 4 3 2 2 5 2" xfId="25718" xr:uid="{00000000-0005-0000-0000-000023660000}"/>
    <cellStyle name="Normal 2 4 4 3 2 2 6" xfId="17572" xr:uid="{00000000-0005-0000-0000-000024660000}"/>
    <cellStyle name="Normal 2 4 4 3 2 3" xfId="1981" xr:uid="{00000000-0005-0000-0000-000025660000}"/>
    <cellStyle name="Normal 2 4 4 3 2 3 2" xfId="4551" xr:uid="{00000000-0005-0000-0000-000026660000}"/>
    <cellStyle name="Normal 2 4 4 3 2 3 2 2" xfId="12697" xr:uid="{00000000-0005-0000-0000-000027660000}"/>
    <cellStyle name="Normal 2 4 4 3 2 3 2 2 2" xfId="28993" xr:uid="{00000000-0005-0000-0000-000028660000}"/>
    <cellStyle name="Normal 2 4 4 3 2 3 2 3" xfId="20847" xr:uid="{00000000-0005-0000-0000-000029660000}"/>
    <cellStyle name="Normal 2 4 4 3 2 3 3" xfId="7280" xr:uid="{00000000-0005-0000-0000-00002A660000}"/>
    <cellStyle name="Normal 2 4 4 3 2 3 3 2" xfId="15426" xr:uid="{00000000-0005-0000-0000-00002B660000}"/>
    <cellStyle name="Normal 2 4 4 3 2 3 3 2 2" xfId="31722" xr:uid="{00000000-0005-0000-0000-00002C660000}"/>
    <cellStyle name="Normal 2 4 4 3 2 3 3 3" xfId="23576" xr:uid="{00000000-0005-0000-0000-00002D660000}"/>
    <cellStyle name="Normal 2 4 4 3 2 3 4" xfId="10127" xr:uid="{00000000-0005-0000-0000-00002E660000}"/>
    <cellStyle name="Normal 2 4 4 3 2 3 4 2" xfId="26423" xr:uid="{00000000-0005-0000-0000-00002F660000}"/>
    <cellStyle name="Normal 2 4 4 3 2 3 5" xfId="18277" xr:uid="{00000000-0005-0000-0000-000030660000}"/>
    <cellStyle name="Normal 2 4 4 3 2 4" xfId="3333" xr:uid="{00000000-0005-0000-0000-000031660000}"/>
    <cellStyle name="Normal 2 4 4 3 2 4 2" xfId="11479" xr:uid="{00000000-0005-0000-0000-000032660000}"/>
    <cellStyle name="Normal 2 4 4 3 2 4 2 2" xfId="27775" xr:uid="{00000000-0005-0000-0000-000033660000}"/>
    <cellStyle name="Normal 2 4 4 3 2 4 3" xfId="19629" xr:uid="{00000000-0005-0000-0000-000034660000}"/>
    <cellStyle name="Normal 2 4 4 3 2 5" xfId="5870" xr:uid="{00000000-0005-0000-0000-000035660000}"/>
    <cellStyle name="Normal 2 4 4 3 2 5 2" xfId="14016" xr:uid="{00000000-0005-0000-0000-000036660000}"/>
    <cellStyle name="Normal 2 4 4 3 2 5 2 2" xfId="30312" xr:uid="{00000000-0005-0000-0000-000037660000}"/>
    <cellStyle name="Normal 2 4 4 3 2 5 3" xfId="22166" xr:uid="{00000000-0005-0000-0000-000038660000}"/>
    <cellStyle name="Normal 2 4 4 3 2 6" xfId="8717" xr:uid="{00000000-0005-0000-0000-000039660000}"/>
    <cellStyle name="Normal 2 4 4 3 2 6 2" xfId="25013" xr:uid="{00000000-0005-0000-0000-00003A660000}"/>
    <cellStyle name="Normal 2 4 4 3 2 7" xfId="16867" xr:uid="{00000000-0005-0000-0000-00003B660000}"/>
    <cellStyle name="Normal 2 4 4 3 3" xfId="932" xr:uid="{00000000-0005-0000-0000-00003C660000}"/>
    <cellStyle name="Normal 2 4 4 3 3 2" xfId="2342" xr:uid="{00000000-0005-0000-0000-00003D660000}"/>
    <cellStyle name="Normal 2 4 4 3 3 2 2" xfId="4864" xr:uid="{00000000-0005-0000-0000-00003E660000}"/>
    <cellStyle name="Normal 2 4 4 3 3 2 2 2" xfId="13010" xr:uid="{00000000-0005-0000-0000-00003F660000}"/>
    <cellStyle name="Normal 2 4 4 3 3 2 2 2 2" xfId="29306" xr:uid="{00000000-0005-0000-0000-000040660000}"/>
    <cellStyle name="Normal 2 4 4 3 3 2 2 3" xfId="21160" xr:uid="{00000000-0005-0000-0000-000041660000}"/>
    <cellStyle name="Normal 2 4 4 3 3 2 3" xfId="7641" xr:uid="{00000000-0005-0000-0000-000042660000}"/>
    <cellStyle name="Normal 2 4 4 3 3 2 3 2" xfId="15787" xr:uid="{00000000-0005-0000-0000-000043660000}"/>
    <cellStyle name="Normal 2 4 4 3 3 2 3 2 2" xfId="32083" xr:uid="{00000000-0005-0000-0000-000044660000}"/>
    <cellStyle name="Normal 2 4 4 3 3 2 3 3" xfId="23937" xr:uid="{00000000-0005-0000-0000-000045660000}"/>
    <cellStyle name="Normal 2 4 4 3 3 2 4" xfId="10488" xr:uid="{00000000-0005-0000-0000-000046660000}"/>
    <cellStyle name="Normal 2 4 4 3 3 2 4 2" xfId="26784" xr:uid="{00000000-0005-0000-0000-000047660000}"/>
    <cellStyle name="Normal 2 4 4 3 3 2 5" xfId="18638" xr:uid="{00000000-0005-0000-0000-000048660000}"/>
    <cellStyle name="Normal 2 4 4 3 3 3" xfId="3646" xr:uid="{00000000-0005-0000-0000-000049660000}"/>
    <cellStyle name="Normal 2 4 4 3 3 3 2" xfId="11792" xr:uid="{00000000-0005-0000-0000-00004A660000}"/>
    <cellStyle name="Normal 2 4 4 3 3 3 2 2" xfId="28088" xr:uid="{00000000-0005-0000-0000-00004B660000}"/>
    <cellStyle name="Normal 2 4 4 3 3 3 3" xfId="19942" xr:uid="{00000000-0005-0000-0000-00004C660000}"/>
    <cellStyle name="Normal 2 4 4 3 3 4" xfId="6231" xr:uid="{00000000-0005-0000-0000-00004D660000}"/>
    <cellStyle name="Normal 2 4 4 3 3 4 2" xfId="14377" xr:uid="{00000000-0005-0000-0000-00004E660000}"/>
    <cellStyle name="Normal 2 4 4 3 3 4 2 2" xfId="30673" xr:uid="{00000000-0005-0000-0000-00004F660000}"/>
    <cellStyle name="Normal 2 4 4 3 3 4 3" xfId="22527" xr:uid="{00000000-0005-0000-0000-000050660000}"/>
    <cellStyle name="Normal 2 4 4 3 3 5" xfId="9078" xr:uid="{00000000-0005-0000-0000-000051660000}"/>
    <cellStyle name="Normal 2 4 4 3 3 5 2" xfId="25374" xr:uid="{00000000-0005-0000-0000-000052660000}"/>
    <cellStyle name="Normal 2 4 4 3 3 6" xfId="17228" xr:uid="{00000000-0005-0000-0000-000053660000}"/>
    <cellStyle name="Normal 2 4 4 3 4" xfId="1637" xr:uid="{00000000-0005-0000-0000-000054660000}"/>
    <cellStyle name="Normal 2 4 4 3 4 2" xfId="4255" xr:uid="{00000000-0005-0000-0000-000055660000}"/>
    <cellStyle name="Normal 2 4 4 3 4 2 2" xfId="12401" xr:uid="{00000000-0005-0000-0000-000056660000}"/>
    <cellStyle name="Normal 2 4 4 3 4 2 2 2" xfId="28697" xr:uid="{00000000-0005-0000-0000-000057660000}"/>
    <cellStyle name="Normal 2 4 4 3 4 2 3" xfId="20551" xr:uid="{00000000-0005-0000-0000-000058660000}"/>
    <cellStyle name="Normal 2 4 4 3 4 3" xfId="6936" xr:uid="{00000000-0005-0000-0000-000059660000}"/>
    <cellStyle name="Normal 2 4 4 3 4 3 2" xfId="15082" xr:uid="{00000000-0005-0000-0000-00005A660000}"/>
    <cellStyle name="Normal 2 4 4 3 4 3 2 2" xfId="31378" xr:uid="{00000000-0005-0000-0000-00005B660000}"/>
    <cellStyle name="Normal 2 4 4 3 4 3 3" xfId="23232" xr:uid="{00000000-0005-0000-0000-00005C660000}"/>
    <cellStyle name="Normal 2 4 4 3 4 4" xfId="9783" xr:uid="{00000000-0005-0000-0000-00005D660000}"/>
    <cellStyle name="Normal 2 4 4 3 4 4 2" xfId="26079" xr:uid="{00000000-0005-0000-0000-00005E660000}"/>
    <cellStyle name="Normal 2 4 4 3 4 5" xfId="17933" xr:uid="{00000000-0005-0000-0000-00005F660000}"/>
    <cellStyle name="Normal 2 4 4 3 5" xfId="3037" xr:uid="{00000000-0005-0000-0000-000060660000}"/>
    <cellStyle name="Normal 2 4 4 3 5 2" xfId="11183" xr:uid="{00000000-0005-0000-0000-000061660000}"/>
    <cellStyle name="Normal 2 4 4 3 5 2 2" xfId="27479" xr:uid="{00000000-0005-0000-0000-000062660000}"/>
    <cellStyle name="Normal 2 4 4 3 5 3" xfId="19333" xr:uid="{00000000-0005-0000-0000-000063660000}"/>
    <cellStyle name="Normal 2 4 4 3 6" xfId="5526" xr:uid="{00000000-0005-0000-0000-000064660000}"/>
    <cellStyle name="Normal 2 4 4 3 6 2" xfId="13672" xr:uid="{00000000-0005-0000-0000-000065660000}"/>
    <cellStyle name="Normal 2 4 4 3 6 2 2" xfId="29968" xr:uid="{00000000-0005-0000-0000-000066660000}"/>
    <cellStyle name="Normal 2 4 4 3 6 3" xfId="21822" xr:uid="{00000000-0005-0000-0000-000067660000}"/>
    <cellStyle name="Normal 2 4 4 3 7" xfId="8373" xr:uid="{00000000-0005-0000-0000-000068660000}"/>
    <cellStyle name="Normal 2 4 4 3 7 2" xfId="24669" xr:uid="{00000000-0005-0000-0000-000069660000}"/>
    <cellStyle name="Normal 2 4 4 3 8" xfId="16523" xr:uid="{00000000-0005-0000-0000-00006A660000}"/>
    <cellStyle name="Normal 2 4 4 4" xfId="309" xr:uid="{00000000-0005-0000-0000-00006B660000}"/>
    <cellStyle name="Normal 2 4 4 4 2" xfId="653" xr:uid="{00000000-0005-0000-0000-00006C660000}"/>
    <cellStyle name="Normal 2 4 4 4 2 2" xfId="1359" xr:uid="{00000000-0005-0000-0000-00006D660000}"/>
    <cellStyle name="Normal 2 4 4 4 2 2 2" xfId="2769" xr:uid="{00000000-0005-0000-0000-00006E660000}"/>
    <cellStyle name="Normal 2 4 4 4 2 2 2 2" xfId="5234" xr:uid="{00000000-0005-0000-0000-00006F660000}"/>
    <cellStyle name="Normal 2 4 4 4 2 2 2 2 2" xfId="13380" xr:uid="{00000000-0005-0000-0000-000070660000}"/>
    <cellStyle name="Normal 2 4 4 4 2 2 2 2 2 2" xfId="29676" xr:uid="{00000000-0005-0000-0000-000071660000}"/>
    <cellStyle name="Normal 2 4 4 4 2 2 2 2 3" xfId="21530" xr:uid="{00000000-0005-0000-0000-000072660000}"/>
    <cellStyle name="Normal 2 4 4 4 2 2 2 3" xfId="8068" xr:uid="{00000000-0005-0000-0000-000073660000}"/>
    <cellStyle name="Normal 2 4 4 4 2 2 2 3 2" xfId="16214" xr:uid="{00000000-0005-0000-0000-000074660000}"/>
    <cellStyle name="Normal 2 4 4 4 2 2 2 3 2 2" xfId="32510" xr:uid="{00000000-0005-0000-0000-000075660000}"/>
    <cellStyle name="Normal 2 4 4 4 2 2 2 3 3" xfId="24364" xr:uid="{00000000-0005-0000-0000-000076660000}"/>
    <cellStyle name="Normal 2 4 4 4 2 2 2 4" xfId="10915" xr:uid="{00000000-0005-0000-0000-000077660000}"/>
    <cellStyle name="Normal 2 4 4 4 2 2 2 4 2" xfId="27211" xr:uid="{00000000-0005-0000-0000-000078660000}"/>
    <cellStyle name="Normal 2 4 4 4 2 2 2 5" xfId="19065" xr:uid="{00000000-0005-0000-0000-000079660000}"/>
    <cellStyle name="Normal 2 4 4 4 2 2 3" xfId="4016" xr:uid="{00000000-0005-0000-0000-00007A660000}"/>
    <cellStyle name="Normal 2 4 4 4 2 2 3 2" xfId="12162" xr:uid="{00000000-0005-0000-0000-00007B660000}"/>
    <cellStyle name="Normal 2 4 4 4 2 2 3 2 2" xfId="28458" xr:uid="{00000000-0005-0000-0000-00007C660000}"/>
    <cellStyle name="Normal 2 4 4 4 2 2 3 3" xfId="20312" xr:uid="{00000000-0005-0000-0000-00007D660000}"/>
    <cellStyle name="Normal 2 4 4 4 2 2 4" xfId="6658" xr:uid="{00000000-0005-0000-0000-00007E660000}"/>
    <cellStyle name="Normal 2 4 4 4 2 2 4 2" xfId="14804" xr:uid="{00000000-0005-0000-0000-00007F660000}"/>
    <cellStyle name="Normal 2 4 4 4 2 2 4 2 2" xfId="31100" xr:uid="{00000000-0005-0000-0000-000080660000}"/>
    <cellStyle name="Normal 2 4 4 4 2 2 4 3" xfId="22954" xr:uid="{00000000-0005-0000-0000-000081660000}"/>
    <cellStyle name="Normal 2 4 4 4 2 2 5" xfId="9505" xr:uid="{00000000-0005-0000-0000-000082660000}"/>
    <cellStyle name="Normal 2 4 4 4 2 2 5 2" xfId="25801" xr:uid="{00000000-0005-0000-0000-000083660000}"/>
    <cellStyle name="Normal 2 4 4 4 2 2 6" xfId="17655" xr:uid="{00000000-0005-0000-0000-000084660000}"/>
    <cellStyle name="Normal 2 4 4 4 2 3" xfId="2064" xr:uid="{00000000-0005-0000-0000-000085660000}"/>
    <cellStyle name="Normal 2 4 4 4 2 3 2" xfId="4625" xr:uid="{00000000-0005-0000-0000-000086660000}"/>
    <cellStyle name="Normal 2 4 4 4 2 3 2 2" xfId="12771" xr:uid="{00000000-0005-0000-0000-000087660000}"/>
    <cellStyle name="Normal 2 4 4 4 2 3 2 2 2" xfId="29067" xr:uid="{00000000-0005-0000-0000-000088660000}"/>
    <cellStyle name="Normal 2 4 4 4 2 3 2 3" xfId="20921" xr:uid="{00000000-0005-0000-0000-000089660000}"/>
    <cellStyle name="Normal 2 4 4 4 2 3 3" xfId="7363" xr:uid="{00000000-0005-0000-0000-00008A660000}"/>
    <cellStyle name="Normal 2 4 4 4 2 3 3 2" xfId="15509" xr:uid="{00000000-0005-0000-0000-00008B660000}"/>
    <cellStyle name="Normal 2 4 4 4 2 3 3 2 2" xfId="31805" xr:uid="{00000000-0005-0000-0000-00008C660000}"/>
    <cellStyle name="Normal 2 4 4 4 2 3 3 3" xfId="23659" xr:uid="{00000000-0005-0000-0000-00008D660000}"/>
    <cellStyle name="Normal 2 4 4 4 2 3 4" xfId="10210" xr:uid="{00000000-0005-0000-0000-00008E660000}"/>
    <cellStyle name="Normal 2 4 4 4 2 3 4 2" xfId="26506" xr:uid="{00000000-0005-0000-0000-00008F660000}"/>
    <cellStyle name="Normal 2 4 4 4 2 3 5" xfId="18360" xr:uid="{00000000-0005-0000-0000-000090660000}"/>
    <cellStyle name="Normal 2 4 4 4 2 4" xfId="3407" xr:uid="{00000000-0005-0000-0000-000091660000}"/>
    <cellStyle name="Normal 2 4 4 4 2 4 2" xfId="11553" xr:uid="{00000000-0005-0000-0000-000092660000}"/>
    <cellStyle name="Normal 2 4 4 4 2 4 2 2" xfId="27849" xr:uid="{00000000-0005-0000-0000-000093660000}"/>
    <cellStyle name="Normal 2 4 4 4 2 4 3" xfId="19703" xr:uid="{00000000-0005-0000-0000-000094660000}"/>
    <cellStyle name="Normal 2 4 4 4 2 5" xfId="5953" xr:uid="{00000000-0005-0000-0000-000095660000}"/>
    <cellStyle name="Normal 2 4 4 4 2 5 2" xfId="14099" xr:uid="{00000000-0005-0000-0000-000096660000}"/>
    <cellStyle name="Normal 2 4 4 4 2 5 2 2" xfId="30395" xr:uid="{00000000-0005-0000-0000-000097660000}"/>
    <cellStyle name="Normal 2 4 4 4 2 5 3" xfId="22249" xr:uid="{00000000-0005-0000-0000-000098660000}"/>
    <cellStyle name="Normal 2 4 4 4 2 6" xfId="8800" xr:uid="{00000000-0005-0000-0000-000099660000}"/>
    <cellStyle name="Normal 2 4 4 4 2 6 2" xfId="25096" xr:uid="{00000000-0005-0000-0000-00009A660000}"/>
    <cellStyle name="Normal 2 4 4 4 2 7" xfId="16950" xr:uid="{00000000-0005-0000-0000-00009B660000}"/>
    <cellStyle name="Normal 2 4 4 4 3" xfId="1015" xr:uid="{00000000-0005-0000-0000-00009C660000}"/>
    <cellStyle name="Normal 2 4 4 4 3 2" xfId="2425" xr:uid="{00000000-0005-0000-0000-00009D660000}"/>
    <cellStyle name="Normal 2 4 4 4 3 2 2" xfId="4938" xr:uid="{00000000-0005-0000-0000-00009E660000}"/>
    <cellStyle name="Normal 2 4 4 4 3 2 2 2" xfId="13084" xr:uid="{00000000-0005-0000-0000-00009F660000}"/>
    <cellStyle name="Normal 2 4 4 4 3 2 2 2 2" xfId="29380" xr:uid="{00000000-0005-0000-0000-0000A0660000}"/>
    <cellStyle name="Normal 2 4 4 4 3 2 2 3" xfId="21234" xr:uid="{00000000-0005-0000-0000-0000A1660000}"/>
    <cellStyle name="Normal 2 4 4 4 3 2 3" xfId="7724" xr:uid="{00000000-0005-0000-0000-0000A2660000}"/>
    <cellStyle name="Normal 2 4 4 4 3 2 3 2" xfId="15870" xr:uid="{00000000-0005-0000-0000-0000A3660000}"/>
    <cellStyle name="Normal 2 4 4 4 3 2 3 2 2" xfId="32166" xr:uid="{00000000-0005-0000-0000-0000A4660000}"/>
    <cellStyle name="Normal 2 4 4 4 3 2 3 3" xfId="24020" xr:uid="{00000000-0005-0000-0000-0000A5660000}"/>
    <cellStyle name="Normal 2 4 4 4 3 2 4" xfId="10571" xr:uid="{00000000-0005-0000-0000-0000A6660000}"/>
    <cellStyle name="Normal 2 4 4 4 3 2 4 2" xfId="26867" xr:uid="{00000000-0005-0000-0000-0000A7660000}"/>
    <cellStyle name="Normal 2 4 4 4 3 2 5" xfId="18721" xr:uid="{00000000-0005-0000-0000-0000A8660000}"/>
    <cellStyle name="Normal 2 4 4 4 3 3" xfId="3720" xr:uid="{00000000-0005-0000-0000-0000A9660000}"/>
    <cellStyle name="Normal 2 4 4 4 3 3 2" xfId="11866" xr:uid="{00000000-0005-0000-0000-0000AA660000}"/>
    <cellStyle name="Normal 2 4 4 4 3 3 2 2" xfId="28162" xr:uid="{00000000-0005-0000-0000-0000AB660000}"/>
    <cellStyle name="Normal 2 4 4 4 3 3 3" xfId="20016" xr:uid="{00000000-0005-0000-0000-0000AC660000}"/>
    <cellStyle name="Normal 2 4 4 4 3 4" xfId="6314" xr:uid="{00000000-0005-0000-0000-0000AD660000}"/>
    <cellStyle name="Normal 2 4 4 4 3 4 2" xfId="14460" xr:uid="{00000000-0005-0000-0000-0000AE660000}"/>
    <cellStyle name="Normal 2 4 4 4 3 4 2 2" xfId="30756" xr:uid="{00000000-0005-0000-0000-0000AF660000}"/>
    <cellStyle name="Normal 2 4 4 4 3 4 3" xfId="22610" xr:uid="{00000000-0005-0000-0000-0000B0660000}"/>
    <cellStyle name="Normal 2 4 4 4 3 5" xfId="9161" xr:uid="{00000000-0005-0000-0000-0000B1660000}"/>
    <cellStyle name="Normal 2 4 4 4 3 5 2" xfId="25457" xr:uid="{00000000-0005-0000-0000-0000B2660000}"/>
    <cellStyle name="Normal 2 4 4 4 3 6" xfId="17311" xr:uid="{00000000-0005-0000-0000-0000B3660000}"/>
    <cellStyle name="Normal 2 4 4 4 4" xfId="1720" xr:uid="{00000000-0005-0000-0000-0000B4660000}"/>
    <cellStyle name="Normal 2 4 4 4 4 2" xfId="4329" xr:uid="{00000000-0005-0000-0000-0000B5660000}"/>
    <cellStyle name="Normal 2 4 4 4 4 2 2" xfId="12475" xr:uid="{00000000-0005-0000-0000-0000B6660000}"/>
    <cellStyle name="Normal 2 4 4 4 4 2 2 2" xfId="28771" xr:uid="{00000000-0005-0000-0000-0000B7660000}"/>
    <cellStyle name="Normal 2 4 4 4 4 2 3" xfId="20625" xr:uid="{00000000-0005-0000-0000-0000B8660000}"/>
    <cellStyle name="Normal 2 4 4 4 4 3" xfId="7019" xr:uid="{00000000-0005-0000-0000-0000B9660000}"/>
    <cellStyle name="Normal 2 4 4 4 4 3 2" xfId="15165" xr:uid="{00000000-0005-0000-0000-0000BA660000}"/>
    <cellStyle name="Normal 2 4 4 4 4 3 2 2" xfId="31461" xr:uid="{00000000-0005-0000-0000-0000BB660000}"/>
    <cellStyle name="Normal 2 4 4 4 4 3 3" xfId="23315" xr:uid="{00000000-0005-0000-0000-0000BC660000}"/>
    <cellStyle name="Normal 2 4 4 4 4 4" xfId="9866" xr:uid="{00000000-0005-0000-0000-0000BD660000}"/>
    <cellStyle name="Normal 2 4 4 4 4 4 2" xfId="26162" xr:uid="{00000000-0005-0000-0000-0000BE660000}"/>
    <cellStyle name="Normal 2 4 4 4 4 5" xfId="18016" xr:uid="{00000000-0005-0000-0000-0000BF660000}"/>
    <cellStyle name="Normal 2 4 4 4 5" xfId="3111" xr:uid="{00000000-0005-0000-0000-0000C0660000}"/>
    <cellStyle name="Normal 2 4 4 4 5 2" xfId="11257" xr:uid="{00000000-0005-0000-0000-0000C1660000}"/>
    <cellStyle name="Normal 2 4 4 4 5 2 2" xfId="27553" xr:uid="{00000000-0005-0000-0000-0000C2660000}"/>
    <cellStyle name="Normal 2 4 4 4 5 3" xfId="19407" xr:uid="{00000000-0005-0000-0000-0000C3660000}"/>
    <cellStyle name="Normal 2 4 4 4 6" xfId="5609" xr:uid="{00000000-0005-0000-0000-0000C4660000}"/>
    <cellStyle name="Normal 2 4 4 4 6 2" xfId="13755" xr:uid="{00000000-0005-0000-0000-0000C5660000}"/>
    <cellStyle name="Normal 2 4 4 4 6 2 2" xfId="30051" xr:uid="{00000000-0005-0000-0000-0000C6660000}"/>
    <cellStyle name="Normal 2 4 4 4 6 3" xfId="21905" xr:uid="{00000000-0005-0000-0000-0000C7660000}"/>
    <cellStyle name="Normal 2 4 4 4 7" xfId="8456" xr:uid="{00000000-0005-0000-0000-0000C8660000}"/>
    <cellStyle name="Normal 2 4 4 4 7 2" xfId="24752" xr:uid="{00000000-0005-0000-0000-0000C9660000}"/>
    <cellStyle name="Normal 2 4 4 4 8" xfId="16606" xr:uid="{00000000-0005-0000-0000-0000CA660000}"/>
    <cellStyle name="Normal 2 4 4 5" xfId="399" xr:uid="{00000000-0005-0000-0000-0000CB660000}"/>
    <cellStyle name="Normal 2 4 4 5 2" xfId="1105" xr:uid="{00000000-0005-0000-0000-0000CC660000}"/>
    <cellStyle name="Normal 2 4 4 5 2 2" xfId="2515" xr:uid="{00000000-0005-0000-0000-0000CD660000}"/>
    <cellStyle name="Normal 2 4 4 5 2 2 2" xfId="5012" xr:uid="{00000000-0005-0000-0000-0000CE660000}"/>
    <cellStyle name="Normal 2 4 4 5 2 2 2 2" xfId="13158" xr:uid="{00000000-0005-0000-0000-0000CF660000}"/>
    <cellStyle name="Normal 2 4 4 5 2 2 2 2 2" xfId="29454" xr:uid="{00000000-0005-0000-0000-0000D0660000}"/>
    <cellStyle name="Normal 2 4 4 5 2 2 2 3" xfId="21308" xr:uid="{00000000-0005-0000-0000-0000D1660000}"/>
    <cellStyle name="Normal 2 4 4 5 2 2 3" xfId="7814" xr:uid="{00000000-0005-0000-0000-0000D2660000}"/>
    <cellStyle name="Normal 2 4 4 5 2 2 3 2" xfId="15960" xr:uid="{00000000-0005-0000-0000-0000D3660000}"/>
    <cellStyle name="Normal 2 4 4 5 2 2 3 2 2" xfId="32256" xr:uid="{00000000-0005-0000-0000-0000D4660000}"/>
    <cellStyle name="Normal 2 4 4 5 2 2 3 3" xfId="24110" xr:uid="{00000000-0005-0000-0000-0000D5660000}"/>
    <cellStyle name="Normal 2 4 4 5 2 2 4" xfId="10661" xr:uid="{00000000-0005-0000-0000-0000D6660000}"/>
    <cellStyle name="Normal 2 4 4 5 2 2 4 2" xfId="26957" xr:uid="{00000000-0005-0000-0000-0000D7660000}"/>
    <cellStyle name="Normal 2 4 4 5 2 2 5" xfId="18811" xr:uid="{00000000-0005-0000-0000-0000D8660000}"/>
    <cellStyle name="Normal 2 4 4 5 2 3" xfId="3794" xr:uid="{00000000-0005-0000-0000-0000D9660000}"/>
    <cellStyle name="Normal 2 4 4 5 2 3 2" xfId="11940" xr:uid="{00000000-0005-0000-0000-0000DA660000}"/>
    <cellStyle name="Normal 2 4 4 5 2 3 2 2" xfId="28236" xr:uid="{00000000-0005-0000-0000-0000DB660000}"/>
    <cellStyle name="Normal 2 4 4 5 2 3 3" xfId="20090" xr:uid="{00000000-0005-0000-0000-0000DC660000}"/>
    <cellStyle name="Normal 2 4 4 5 2 4" xfId="6404" xr:uid="{00000000-0005-0000-0000-0000DD660000}"/>
    <cellStyle name="Normal 2 4 4 5 2 4 2" xfId="14550" xr:uid="{00000000-0005-0000-0000-0000DE660000}"/>
    <cellStyle name="Normal 2 4 4 5 2 4 2 2" xfId="30846" xr:uid="{00000000-0005-0000-0000-0000DF660000}"/>
    <cellStyle name="Normal 2 4 4 5 2 4 3" xfId="22700" xr:uid="{00000000-0005-0000-0000-0000E0660000}"/>
    <cellStyle name="Normal 2 4 4 5 2 5" xfId="9251" xr:uid="{00000000-0005-0000-0000-0000E1660000}"/>
    <cellStyle name="Normal 2 4 4 5 2 5 2" xfId="25547" xr:uid="{00000000-0005-0000-0000-0000E2660000}"/>
    <cellStyle name="Normal 2 4 4 5 2 6" xfId="17401" xr:uid="{00000000-0005-0000-0000-0000E3660000}"/>
    <cellStyle name="Normal 2 4 4 5 3" xfId="1810" xr:uid="{00000000-0005-0000-0000-0000E4660000}"/>
    <cellStyle name="Normal 2 4 4 5 3 2" xfId="4403" xr:uid="{00000000-0005-0000-0000-0000E5660000}"/>
    <cellStyle name="Normal 2 4 4 5 3 2 2" xfId="12549" xr:uid="{00000000-0005-0000-0000-0000E6660000}"/>
    <cellStyle name="Normal 2 4 4 5 3 2 2 2" xfId="28845" xr:uid="{00000000-0005-0000-0000-0000E7660000}"/>
    <cellStyle name="Normal 2 4 4 5 3 2 3" xfId="20699" xr:uid="{00000000-0005-0000-0000-0000E8660000}"/>
    <cellStyle name="Normal 2 4 4 5 3 3" xfId="7109" xr:uid="{00000000-0005-0000-0000-0000E9660000}"/>
    <cellStyle name="Normal 2 4 4 5 3 3 2" xfId="15255" xr:uid="{00000000-0005-0000-0000-0000EA660000}"/>
    <cellStyle name="Normal 2 4 4 5 3 3 2 2" xfId="31551" xr:uid="{00000000-0005-0000-0000-0000EB660000}"/>
    <cellStyle name="Normal 2 4 4 5 3 3 3" xfId="23405" xr:uid="{00000000-0005-0000-0000-0000EC660000}"/>
    <cellStyle name="Normal 2 4 4 5 3 4" xfId="9956" xr:uid="{00000000-0005-0000-0000-0000ED660000}"/>
    <cellStyle name="Normal 2 4 4 5 3 4 2" xfId="26252" xr:uid="{00000000-0005-0000-0000-0000EE660000}"/>
    <cellStyle name="Normal 2 4 4 5 3 5" xfId="18106" xr:uid="{00000000-0005-0000-0000-0000EF660000}"/>
    <cellStyle name="Normal 2 4 4 5 4" xfId="3185" xr:uid="{00000000-0005-0000-0000-0000F0660000}"/>
    <cellStyle name="Normal 2 4 4 5 4 2" xfId="11331" xr:uid="{00000000-0005-0000-0000-0000F1660000}"/>
    <cellStyle name="Normal 2 4 4 5 4 2 2" xfId="27627" xr:uid="{00000000-0005-0000-0000-0000F2660000}"/>
    <cellStyle name="Normal 2 4 4 5 4 3" xfId="19481" xr:uid="{00000000-0005-0000-0000-0000F3660000}"/>
    <cellStyle name="Normal 2 4 4 5 5" xfId="5699" xr:uid="{00000000-0005-0000-0000-0000F4660000}"/>
    <cellStyle name="Normal 2 4 4 5 5 2" xfId="13845" xr:uid="{00000000-0005-0000-0000-0000F5660000}"/>
    <cellStyle name="Normal 2 4 4 5 5 2 2" xfId="30141" xr:uid="{00000000-0005-0000-0000-0000F6660000}"/>
    <cellStyle name="Normal 2 4 4 5 5 3" xfId="21995" xr:uid="{00000000-0005-0000-0000-0000F7660000}"/>
    <cellStyle name="Normal 2 4 4 5 6" xfId="8546" xr:uid="{00000000-0005-0000-0000-0000F8660000}"/>
    <cellStyle name="Normal 2 4 4 5 6 2" xfId="24842" xr:uid="{00000000-0005-0000-0000-0000F9660000}"/>
    <cellStyle name="Normal 2 4 4 5 7" xfId="16696" xr:uid="{00000000-0005-0000-0000-0000FA660000}"/>
    <cellStyle name="Normal 2 4 4 6" xfId="761" xr:uid="{00000000-0005-0000-0000-0000FB660000}"/>
    <cellStyle name="Normal 2 4 4 6 2" xfId="2171" xr:uid="{00000000-0005-0000-0000-0000FC660000}"/>
    <cellStyle name="Normal 2 4 4 6 2 2" xfId="4716" xr:uid="{00000000-0005-0000-0000-0000FD660000}"/>
    <cellStyle name="Normal 2 4 4 6 2 2 2" xfId="12862" xr:uid="{00000000-0005-0000-0000-0000FE660000}"/>
    <cellStyle name="Normal 2 4 4 6 2 2 2 2" xfId="29158" xr:uid="{00000000-0005-0000-0000-0000FF660000}"/>
    <cellStyle name="Normal 2 4 4 6 2 2 3" xfId="21012" xr:uid="{00000000-0005-0000-0000-000000670000}"/>
    <cellStyle name="Normal 2 4 4 6 2 3" xfId="7470" xr:uid="{00000000-0005-0000-0000-000001670000}"/>
    <cellStyle name="Normal 2 4 4 6 2 3 2" xfId="15616" xr:uid="{00000000-0005-0000-0000-000002670000}"/>
    <cellStyle name="Normal 2 4 4 6 2 3 2 2" xfId="31912" xr:uid="{00000000-0005-0000-0000-000003670000}"/>
    <cellStyle name="Normal 2 4 4 6 2 3 3" xfId="23766" xr:uid="{00000000-0005-0000-0000-000004670000}"/>
    <cellStyle name="Normal 2 4 4 6 2 4" xfId="10317" xr:uid="{00000000-0005-0000-0000-000005670000}"/>
    <cellStyle name="Normal 2 4 4 6 2 4 2" xfId="26613" xr:uid="{00000000-0005-0000-0000-000006670000}"/>
    <cellStyle name="Normal 2 4 4 6 2 5" xfId="18467" xr:uid="{00000000-0005-0000-0000-000007670000}"/>
    <cellStyle name="Normal 2 4 4 6 3" xfId="3498" xr:uid="{00000000-0005-0000-0000-000008670000}"/>
    <cellStyle name="Normal 2 4 4 6 3 2" xfId="11644" xr:uid="{00000000-0005-0000-0000-000009670000}"/>
    <cellStyle name="Normal 2 4 4 6 3 2 2" xfId="27940" xr:uid="{00000000-0005-0000-0000-00000A670000}"/>
    <cellStyle name="Normal 2 4 4 6 3 3" xfId="19794" xr:uid="{00000000-0005-0000-0000-00000B670000}"/>
    <cellStyle name="Normal 2 4 4 6 4" xfId="6060" xr:uid="{00000000-0005-0000-0000-00000C670000}"/>
    <cellStyle name="Normal 2 4 4 6 4 2" xfId="14206" xr:uid="{00000000-0005-0000-0000-00000D670000}"/>
    <cellStyle name="Normal 2 4 4 6 4 2 2" xfId="30502" xr:uid="{00000000-0005-0000-0000-00000E670000}"/>
    <cellStyle name="Normal 2 4 4 6 4 3" xfId="22356" xr:uid="{00000000-0005-0000-0000-00000F670000}"/>
    <cellStyle name="Normal 2 4 4 6 5" xfId="8907" xr:uid="{00000000-0005-0000-0000-000010670000}"/>
    <cellStyle name="Normal 2 4 4 6 5 2" xfId="25203" xr:uid="{00000000-0005-0000-0000-000011670000}"/>
    <cellStyle name="Normal 2 4 4 6 6" xfId="17057" xr:uid="{00000000-0005-0000-0000-000012670000}"/>
    <cellStyle name="Normal 2 4 4 7" xfId="1466" xr:uid="{00000000-0005-0000-0000-000013670000}"/>
    <cellStyle name="Normal 2 4 4 7 2" xfId="4107" xr:uid="{00000000-0005-0000-0000-000014670000}"/>
    <cellStyle name="Normal 2 4 4 7 2 2" xfId="12253" xr:uid="{00000000-0005-0000-0000-000015670000}"/>
    <cellStyle name="Normal 2 4 4 7 2 2 2" xfId="28549" xr:uid="{00000000-0005-0000-0000-000016670000}"/>
    <cellStyle name="Normal 2 4 4 7 2 3" xfId="20403" xr:uid="{00000000-0005-0000-0000-000017670000}"/>
    <cellStyle name="Normal 2 4 4 7 3" xfId="6765" xr:uid="{00000000-0005-0000-0000-000018670000}"/>
    <cellStyle name="Normal 2 4 4 7 3 2" xfId="14911" xr:uid="{00000000-0005-0000-0000-000019670000}"/>
    <cellStyle name="Normal 2 4 4 7 3 2 2" xfId="31207" xr:uid="{00000000-0005-0000-0000-00001A670000}"/>
    <cellStyle name="Normal 2 4 4 7 3 3" xfId="23061" xr:uid="{00000000-0005-0000-0000-00001B670000}"/>
    <cellStyle name="Normal 2 4 4 7 4" xfId="9612" xr:uid="{00000000-0005-0000-0000-00001C670000}"/>
    <cellStyle name="Normal 2 4 4 7 4 2" xfId="25908" xr:uid="{00000000-0005-0000-0000-00001D670000}"/>
    <cellStyle name="Normal 2 4 4 7 5" xfId="17762" xr:uid="{00000000-0005-0000-0000-00001E670000}"/>
    <cellStyle name="Normal 2 4 4 8" xfId="2889" xr:uid="{00000000-0005-0000-0000-00001F670000}"/>
    <cellStyle name="Normal 2 4 4 8 2" xfId="11035" xr:uid="{00000000-0005-0000-0000-000020670000}"/>
    <cellStyle name="Normal 2 4 4 8 2 2" xfId="27331" xr:uid="{00000000-0005-0000-0000-000021670000}"/>
    <cellStyle name="Normal 2 4 4 8 3" xfId="19185" xr:uid="{00000000-0005-0000-0000-000022670000}"/>
    <cellStyle name="Normal 2 4 4 9" xfId="5355" xr:uid="{00000000-0005-0000-0000-000023670000}"/>
    <cellStyle name="Normal 2 4 4 9 2" xfId="13501" xr:uid="{00000000-0005-0000-0000-000024670000}"/>
    <cellStyle name="Normal 2 4 4 9 2 2" xfId="29797" xr:uid="{00000000-0005-0000-0000-000025670000}"/>
    <cellStyle name="Normal 2 4 4 9 3" xfId="21651" xr:uid="{00000000-0005-0000-0000-000026670000}"/>
    <cellStyle name="Normal 2 4 5" xfId="101" xr:uid="{00000000-0005-0000-0000-000027670000}"/>
    <cellStyle name="Normal 2 4 5 2" xfId="445" xr:uid="{00000000-0005-0000-0000-000028670000}"/>
    <cellStyle name="Normal 2 4 5 2 2" xfId="1151" xr:uid="{00000000-0005-0000-0000-000029670000}"/>
    <cellStyle name="Normal 2 4 5 2 2 2" xfId="2561" xr:uid="{00000000-0005-0000-0000-00002A670000}"/>
    <cellStyle name="Normal 2 4 5 2 2 2 2" xfId="5050" xr:uid="{00000000-0005-0000-0000-00002B670000}"/>
    <cellStyle name="Normal 2 4 5 2 2 2 2 2" xfId="13196" xr:uid="{00000000-0005-0000-0000-00002C670000}"/>
    <cellStyle name="Normal 2 4 5 2 2 2 2 2 2" xfId="29492" xr:uid="{00000000-0005-0000-0000-00002D670000}"/>
    <cellStyle name="Normal 2 4 5 2 2 2 2 3" xfId="21346" xr:uid="{00000000-0005-0000-0000-00002E670000}"/>
    <cellStyle name="Normal 2 4 5 2 2 2 3" xfId="7860" xr:uid="{00000000-0005-0000-0000-00002F670000}"/>
    <cellStyle name="Normal 2 4 5 2 2 2 3 2" xfId="16006" xr:uid="{00000000-0005-0000-0000-000030670000}"/>
    <cellStyle name="Normal 2 4 5 2 2 2 3 2 2" xfId="32302" xr:uid="{00000000-0005-0000-0000-000031670000}"/>
    <cellStyle name="Normal 2 4 5 2 2 2 3 3" xfId="24156" xr:uid="{00000000-0005-0000-0000-000032670000}"/>
    <cellStyle name="Normal 2 4 5 2 2 2 4" xfId="10707" xr:uid="{00000000-0005-0000-0000-000033670000}"/>
    <cellStyle name="Normal 2 4 5 2 2 2 4 2" xfId="27003" xr:uid="{00000000-0005-0000-0000-000034670000}"/>
    <cellStyle name="Normal 2 4 5 2 2 2 5" xfId="18857" xr:uid="{00000000-0005-0000-0000-000035670000}"/>
    <cellStyle name="Normal 2 4 5 2 2 3" xfId="3832" xr:uid="{00000000-0005-0000-0000-000036670000}"/>
    <cellStyle name="Normal 2 4 5 2 2 3 2" xfId="11978" xr:uid="{00000000-0005-0000-0000-000037670000}"/>
    <cellStyle name="Normal 2 4 5 2 2 3 2 2" xfId="28274" xr:uid="{00000000-0005-0000-0000-000038670000}"/>
    <cellStyle name="Normal 2 4 5 2 2 3 3" xfId="20128" xr:uid="{00000000-0005-0000-0000-000039670000}"/>
    <cellStyle name="Normal 2 4 5 2 2 4" xfId="6450" xr:uid="{00000000-0005-0000-0000-00003A670000}"/>
    <cellStyle name="Normal 2 4 5 2 2 4 2" xfId="14596" xr:uid="{00000000-0005-0000-0000-00003B670000}"/>
    <cellStyle name="Normal 2 4 5 2 2 4 2 2" xfId="30892" xr:uid="{00000000-0005-0000-0000-00003C670000}"/>
    <cellStyle name="Normal 2 4 5 2 2 4 3" xfId="22746" xr:uid="{00000000-0005-0000-0000-00003D670000}"/>
    <cellStyle name="Normal 2 4 5 2 2 5" xfId="9297" xr:uid="{00000000-0005-0000-0000-00003E670000}"/>
    <cellStyle name="Normal 2 4 5 2 2 5 2" xfId="25593" xr:uid="{00000000-0005-0000-0000-00003F670000}"/>
    <cellStyle name="Normal 2 4 5 2 2 6" xfId="17447" xr:uid="{00000000-0005-0000-0000-000040670000}"/>
    <cellStyle name="Normal 2 4 5 2 3" xfId="1856" xr:uid="{00000000-0005-0000-0000-000041670000}"/>
    <cellStyle name="Normal 2 4 5 2 3 2" xfId="4441" xr:uid="{00000000-0005-0000-0000-000042670000}"/>
    <cellStyle name="Normal 2 4 5 2 3 2 2" xfId="12587" xr:uid="{00000000-0005-0000-0000-000043670000}"/>
    <cellStyle name="Normal 2 4 5 2 3 2 2 2" xfId="28883" xr:uid="{00000000-0005-0000-0000-000044670000}"/>
    <cellStyle name="Normal 2 4 5 2 3 2 3" xfId="20737" xr:uid="{00000000-0005-0000-0000-000045670000}"/>
    <cellStyle name="Normal 2 4 5 2 3 3" xfId="7155" xr:uid="{00000000-0005-0000-0000-000046670000}"/>
    <cellStyle name="Normal 2 4 5 2 3 3 2" xfId="15301" xr:uid="{00000000-0005-0000-0000-000047670000}"/>
    <cellStyle name="Normal 2 4 5 2 3 3 2 2" xfId="31597" xr:uid="{00000000-0005-0000-0000-000048670000}"/>
    <cellStyle name="Normal 2 4 5 2 3 3 3" xfId="23451" xr:uid="{00000000-0005-0000-0000-000049670000}"/>
    <cellStyle name="Normal 2 4 5 2 3 4" xfId="10002" xr:uid="{00000000-0005-0000-0000-00004A670000}"/>
    <cellStyle name="Normal 2 4 5 2 3 4 2" xfId="26298" xr:uid="{00000000-0005-0000-0000-00004B670000}"/>
    <cellStyle name="Normal 2 4 5 2 3 5" xfId="18152" xr:uid="{00000000-0005-0000-0000-00004C670000}"/>
    <cellStyle name="Normal 2 4 5 2 4" xfId="3223" xr:uid="{00000000-0005-0000-0000-00004D670000}"/>
    <cellStyle name="Normal 2 4 5 2 4 2" xfId="11369" xr:uid="{00000000-0005-0000-0000-00004E670000}"/>
    <cellStyle name="Normal 2 4 5 2 4 2 2" xfId="27665" xr:uid="{00000000-0005-0000-0000-00004F670000}"/>
    <cellStyle name="Normal 2 4 5 2 4 3" xfId="19519" xr:uid="{00000000-0005-0000-0000-000050670000}"/>
    <cellStyle name="Normal 2 4 5 2 5" xfId="5745" xr:uid="{00000000-0005-0000-0000-000051670000}"/>
    <cellStyle name="Normal 2 4 5 2 5 2" xfId="13891" xr:uid="{00000000-0005-0000-0000-000052670000}"/>
    <cellStyle name="Normal 2 4 5 2 5 2 2" xfId="30187" xr:uid="{00000000-0005-0000-0000-000053670000}"/>
    <cellStyle name="Normal 2 4 5 2 5 3" xfId="22041" xr:uid="{00000000-0005-0000-0000-000054670000}"/>
    <cellStyle name="Normal 2 4 5 2 6" xfId="8592" xr:uid="{00000000-0005-0000-0000-000055670000}"/>
    <cellStyle name="Normal 2 4 5 2 6 2" xfId="24888" xr:uid="{00000000-0005-0000-0000-000056670000}"/>
    <cellStyle name="Normal 2 4 5 2 7" xfId="16742" xr:uid="{00000000-0005-0000-0000-000057670000}"/>
    <cellStyle name="Normal 2 4 5 3" xfId="807" xr:uid="{00000000-0005-0000-0000-000058670000}"/>
    <cellStyle name="Normal 2 4 5 3 2" xfId="2217" xr:uid="{00000000-0005-0000-0000-000059670000}"/>
    <cellStyle name="Normal 2 4 5 3 2 2" xfId="4754" xr:uid="{00000000-0005-0000-0000-00005A670000}"/>
    <cellStyle name="Normal 2 4 5 3 2 2 2" xfId="12900" xr:uid="{00000000-0005-0000-0000-00005B670000}"/>
    <cellStyle name="Normal 2 4 5 3 2 2 2 2" xfId="29196" xr:uid="{00000000-0005-0000-0000-00005C670000}"/>
    <cellStyle name="Normal 2 4 5 3 2 2 3" xfId="21050" xr:uid="{00000000-0005-0000-0000-00005D670000}"/>
    <cellStyle name="Normal 2 4 5 3 2 3" xfId="7516" xr:uid="{00000000-0005-0000-0000-00005E670000}"/>
    <cellStyle name="Normal 2 4 5 3 2 3 2" xfId="15662" xr:uid="{00000000-0005-0000-0000-00005F670000}"/>
    <cellStyle name="Normal 2 4 5 3 2 3 2 2" xfId="31958" xr:uid="{00000000-0005-0000-0000-000060670000}"/>
    <cellStyle name="Normal 2 4 5 3 2 3 3" xfId="23812" xr:uid="{00000000-0005-0000-0000-000061670000}"/>
    <cellStyle name="Normal 2 4 5 3 2 4" xfId="10363" xr:uid="{00000000-0005-0000-0000-000062670000}"/>
    <cellStyle name="Normal 2 4 5 3 2 4 2" xfId="26659" xr:uid="{00000000-0005-0000-0000-000063670000}"/>
    <cellStyle name="Normal 2 4 5 3 2 5" xfId="18513" xr:uid="{00000000-0005-0000-0000-000064670000}"/>
    <cellStyle name="Normal 2 4 5 3 3" xfId="3536" xr:uid="{00000000-0005-0000-0000-000065670000}"/>
    <cellStyle name="Normal 2 4 5 3 3 2" xfId="11682" xr:uid="{00000000-0005-0000-0000-000066670000}"/>
    <cellStyle name="Normal 2 4 5 3 3 2 2" xfId="27978" xr:uid="{00000000-0005-0000-0000-000067670000}"/>
    <cellStyle name="Normal 2 4 5 3 3 3" xfId="19832" xr:uid="{00000000-0005-0000-0000-000068670000}"/>
    <cellStyle name="Normal 2 4 5 3 4" xfId="6106" xr:uid="{00000000-0005-0000-0000-000069670000}"/>
    <cellStyle name="Normal 2 4 5 3 4 2" xfId="14252" xr:uid="{00000000-0005-0000-0000-00006A670000}"/>
    <cellStyle name="Normal 2 4 5 3 4 2 2" xfId="30548" xr:uid="{00000000-0005-0000-0000-00006B670000}"/>
    <cellStyle name="Normal 2 4 5 3 4 3" xfId="22402" xr:uid="{00000000-0005-0000-0000-00006C670000}"/>
    <cellStyle name="Normal 2 4 5 3 5" xfId="8953" xr:uid="{00000000-0005-0000-0000-00006D670000}"/>
    <cellStyle name="Normal 2 4 5 3 5 2" xfId="25249" xr:uid="{00000000-0005-0000-0000-00006E670000}"/>
    <cellStyle name="Normal 2 4 5 3 6" xfId="17103" xr:uid="{00000000-0005-0000-0000-00006F670000}"/>
    <cellStyle name="Normal 2 4 5 4" xfId="1512" xr:uid="{00000000-0005-0000-0000-000070670000}"/>
    <cellStyle name="Normal 2 4 5 4 2" xfId="4145" xr:uid="{00000000-0005-0000-0000-000071670000}"/>
    <cellStyle name="Normal 2 4 5 4 2 2" xfId="12291" xr:uid="{00000000-0005-0000-0000-000072670000}"/>
    <cellStyle name="Normal 2 4 5 4 2 2 2" xfId="28587" xr:uid="{00000000-0005-0000-0000-000073670000}"/>
    <cellStyle name="Normal 2 4 5 4 2 3" xfId="20441" xr:uid="{00000000-0005-0000-0000-000074670000}"/>
    <cellStyle name="Normal 2 4 5 4 3" xfId="6811" xr:uid="{00000000-0005-0000-0000-000075670000}"/>
    <cellStyle name="Normal 2 4 5 4 3 2" xfId="14957" xr:uid="{00000000-0005-0000-0000-000076670000}"/>
    <cellStyle name="Normal 2 4 5 4 3 2 2" xfId="31253" xr:uid="{00000000-0005-0000-0000-000077670000}"/>
    <cellStyle name="Normal 2 4 5 4 3 3" xfId="23107" xr:uid="{00000000-0005-0000-0000-000078670000}"/>
    <cellStyle name="Normal 2 4 5 4 4" xfId="9658" xr:uid="{00000000-0005-0000-0000-000079670000}"/>
    <cellStyle name="Normal 2 4 5 4 4 2" xfId="25954" xr:uid="{00000000-0005-0000-0000-00007A670000}"/>
    <cellStyle name="Normal 2 4 5 4 5" xfId="17808" xr:uid="{00000000-0005-0000-0000-00007B670000}"/>
    <cellStyle name="Normal 2 4 5 5" xfId="2927" xr:uid="{00000000-0005-0000-0000-00007C670000}"/>
    <cellStyle name="Normal 2 4 5 5 2" xfId="11073" xr:uid="{00000000-0005-0000-0000-00007D670000}"/>
    <cellStyle name="Normal 2 4 5 5 2 2" xfId="27369" xr:uid="{00000000-0005-0000-0000-00007E670000}"/>
    <cellStyle name="Normal 2 4 5 5 3" xfId="19223" xr:uid="{00000000-0005-0000-0000-00007F670000}"/>
    <cellStyle name="Normal 2 4 5 6" xfId="5401" xr:uid="{00000000-0005-0000-0000-000080670000}"/>
    <cellStyle name="Normal 2 4 5 6 2" xfId="13547" xr:uid="{00000000-0005-0000-0000-000081670000}"/>
    <cellStyle name="Normal 2 4 5 6 2 2" xfId="29843" xr:uid="{00000000-0005-0000-0000-000082670000}"/>
    <cellStyle name="Normal 2 4 5 6 3" xfId="21697" xr:uid="{00000000-0005-0000-0000-000083670000}"/>
    <cellStyle name="Normal 2 4 5 7" xfId="8248" xr:uid="{00000000-0005-0000-0000-000084670000}"/>
    <cellStyle name="Normal 2 4 5 7 2" xfId="24544" xr:uid="{00000000-0005-0000-0000-000085670000}"/>
    <cellStyle name="Normal 2 4 5 8" xfId="16398" xr:uid="{00000000-0005-0000-0000-000086670000}"/>
    <cellStyle name="Normal 2 4 6" xfId="190" xr:uid="{00000000-0005-0000-0000-000087670000}"/>
    <cellStyle name="Normal 2 4 6 2" xfId="534" xr:uid="{00000000-0005-0000-0000-000088670000}"/>
    <cellStyle name="Normal 2 4 6 2 2" xfId="1240" xr:uid="{00000000-0005-0000-0000-000089670000}"/>
    <cellStyle name="Normal 2 4 6 2 2 2" xfId="2650" xr:uid="{00000000-0005-0000-0000-00008A670000}"/>
    <cellStyle name="Normal 2 4 6 2 2 2 2" xfId="5124" xr:uid="{00000000-0005-0000-0000-00008B670000}"/>
    <cellStyle name="Normal 2 4 6 2 2 2 2 2" xfId="13270" xr:uid="{00000000-0005-0000-0000-00008C670000}"/>
    <cellStyle name="Normal 2 4 6 2 2 2 2 2 2" xfId="29566" xr:uid="{00000000-0005-0000-0000-00008D670000}"/>
    <cellStyle name="Normal 2 4 6 2 2 2 2 3" xfId="21420" xr:uid="{00000000-0005-0000-0000-00008E670000}"/>
    <cellStyle name="Normal 2 4 6 2 2 2 3" xfId="7949" xr:uid="{00000000-0005-0000-0000-00008F670000}"/>
    <cellStyle name="Normal 2 4 6 2 2 2 3 2" xfId="16095" xr:uid="{00000000-0005-0000-0000-000090670000}"/>
    <cellStyle name="Normal 2 4 6 2 2 2 3 2 2" xfId="32391" xr:uid="{00000000-0005-0000-0000-000091670000}"/>
    <cellStyle name="Normal 2 4 6 2 2 2 3 3" xfId="24245" xr:uid="{00000000-0005-0000-0000-000092670000}"/>
    <cellStyle name="Normal 2 4 6 2 2 2 4" xfId="10796" xr:uid="{00000000-0005-0000-0000-000093670000}"/>
    <cellStyle name="Normal 2 4 6 2 2 2 4 2" xfId="27092" xr:uid="{00000000-0005-0000-0000-000094670000}"/>
    <cellStyle name="Normal 2 4 6 2 2 2 5" xfId="18946" xr:uid="{00000000-0005-0000-0000-000095670000}"/>
    <cellStyle name="Normal 2 4 6 2 2 3" xfId="3906" xr:uid="{00000000-0005-0000-0000-000096670000}"/>
    <cellStyle name="Normal 2 4 6 2 2 3 2" xfId="12052" xr:uid="{00000000-0005-0000-0000-000097670000}"/>
    <cellStyle name="Normal 2 4 6 2 2 3 2 2" xfId="28348" xr:uid="{00000000-0005-0000-0000-000098670000}"/>
    <cellStyle name="Normal 2 4 6 2 2 3 3" xfId="20202" xr:uid="{00000000-0005-0000-0000-000099670000}"/>
    <cellStyle name="Normal 2 4 6 2 2 4" xfId="6539" xr:uid="{00000000-0005-0000-0000-00009A670000}"/>
    <cellStyle name="Normal 2 4 6 2 2 4 2" xfId="14685" xr:uid="{00000000-0005-0000-0000-00009B670000}"/>
    <cellStyle name="Normal 2 4 6 2 2 4 2 2" xfId="30981" xr:uid="{00000000-0005-0000-0000-00009C670000}"/>
    <cellStyle name="Normal 2 4 6 2 2 4 3" xfId="22835" xr:uid="{00000000-0005-0000-0000-00009D670000}"/>
    <cellStyle name="Normal 2 4 6 2 2 5" xfId="9386" xr:uid="{00000000-0005-0000-0000-00009E670000}"/>
    <cellStyle name="Normal 2 4 6 2 2 5 2" xfId="25682" xr:uid="{00000000-0005-0000-0000-00009F670000}"/>
    <cellStyle name="Normal 2 4 6 2 2 6" xfId="17536" xr:uid="{00000000-0005-0000-0000-0000A0670000}"/>
    <cellStyle name="Normal 2 4 6 2 3" xfId="1945" xr:uid="{00000000-0005-0000-0000-0000A1670000}"/>
    <cellStyle name="Normal 2 4 6 2 3 2" xfId="4515" xr:uid="{00000000-0005-0000-0000-0000A2670000}"/>
    <cellStyle name="Normal 2 4 6 2 3 2 2" xfId="12661" xr:uid="{00000000-0005-0000-0000-0000A3670000}"/>
    <cellStyle name="Normal 2 4 6 2 3 2 2 2" xfId="28957" xr:uid="{00000000-0005-0000-0000-0000A4670000}"/>
    <cellStyle name="Normal 2 4 6 2 3 2 3" xfId="20811" xr:uid="{00000000-0005-0000-0000-0000A5670000}"/>
    <cellStyle name="Normal 2 4 6 2 3 3" xfId="7244" xr:uid="{00000000-0005-0000-0000-0000A6670000}"/>
    <cellStyle name="Normal 2 4 6 2 3 3 2" xfId="15390" xr:uid="{00000000-0005-0000-0000-0000A7670000}"/>
    <cellStyle name="Normal 2 4 6 2 3 3 2 2" xfId="31686" xr:uid="{00000000-0005-0000-0000-0000A8670000}"/>
    <cellStyle name="Normal 2 4 6 2 3 3 3" xfId="23540" xr:uid="{00000000-0005-0000-0000-0000A9670000}"/>
    <cellStyle name="Normal 2 4 6 2 3 4" xfId="10091" xr:uid="{00000000-0005-0000-0000-0000AA670000}"/>
    <cellStyle name="Normal 2 4 6 2 3 4 2" xfId="26387" xr:uid="{00000000-0005-0000-0000-0000AB670000}"/>
    <cellStyle name="Normal 2 4 6 2 3 5" xfId="18241" xr:uid="{00000000-0005-0000-0000-0000AC670000}"/>
    <cellStyle name="Normal 2 4 6 2 4" xfId="3297" xr:uid="{00000000-0005-0000-0000-0000AD670000}"/>
    <cellStyle name="Normal 2 4 6 2 4 2" xfId="11443" xr:uid="{00000000-0005-0000-0000-0000AE670000}"/>
    <cellStyle name="Normal 2 4 6 2 4 2 2" xfId="27739" xr:uid="{00000000-0005-0000-0000-0000AF670000}"/>
    <cellStyle name="Normal 2 4 6 2 4 3" xfId="19593" xr:uid="{00000000-0005-0000-0000-0000B0670000}"/>
    <cellStyle name="Normal 2 4 6 2 5" xfId="5834" xr:uid="{00000000-0005-0000-0000-0000B1670000}"/>
    <cellStyle name="Normal 2 4 6 2 5 2" xfId="13980" xr:uid="{00000000-0005-0000-0000-0000B2670000}"/>
    <cellStyle name="Normal 2 4 6 2 5 2 2" xfId="30276" xr:uid="{00000000-0005-0000-0000-0000B3670000}"/>
    <cellStyle name="Normal 2 4 6 2 5 3" xfId="22130" xr:uid="{00000000-0005-0000-0000-0000B4670000}"/>
    <cellStyle name="Normal 2 4 6 2 6" xfId="8681" xr:uid="{00000000-0005-0000-0000-0000B5670000}"/>
    <cellStyle name="Normal 2 4 6 2 6 2" xfId="24977" xr:uid="{00000000-0005-0000-0000-0000B6670000}"/>
    <cellStyle name="Normal 2 4 6 2 7" xfId="16831" xr:uid="{00000000-0005-0000-0000-0000B7670000}"/>
    <cellStyle name="Normal 2 4 6 3" xfId="896" xr:uid="{00000000-0005-0000-0000-0000B8670000}"/>
    <cellStyle name="Normal 2 4 6 3 2" xfId="2306" xr:uid="{00000000-0005-0000-0000-0000B9670000}"/>
    <cellStyle name="Normal 2 4 6 3 2 2" xfId="4828" xr:uid="{00000000-0005-0000-0000-0000BA670000}"/>
    <cellStyle name="Normal 2 4 6 3 2 2 2" xfId="12974" xr:uid="{00000000-0005-0000-0000-0000BB670000}"/>
    <cellStyle name="Normal 2 4 6 3 2 2 2 2" xfId="29270" xr:uid="{00000000-0005-0000-0000-0000BC670000}"/>
    <cellStyle name="Normal 2 4 6 3 2 2 3" xfId="21124" xr:uid="{00000000-0005-0000-0000-0000BD670000}"/>
    <cellStyle name="Normal 2 4 6 3 2 3" xfId="7605" xr:uid="{00000000-0005-0000-0000-0000BE670000}"/>
    <cellStyle name="Normal 2 4 6 3 2 3 2" xfId="15751" xr:uid="{00000000-0005-0000-0000-0000BF670000}"/>
    <cellStyle name="Normal 2 4 6 3 2 3 2 2" xfId="32047" xr:uid="{00000000-0005-0000-0000-0000C0670000}"/>
    <cellStyle name="Normal 2 4 6 3 2 3 3" xfId="23901" xr:uid="{00000000-0005-0000-0000-0000C1670000}"/>
    <cellStyle name="Normal 2 4 6 3 2 4" xfId="10452" xr:uid="{00000000-0005-0000-0000-0000C2670000}"/>
    <cellStyle name="Normal 2 4 6 3 2 4 2" xfId="26748" xr:uid="{00000000-0005-0000-0000-0000C3670000}"/>
    <cellStyle name="Normal 2 4 6 3 2 5" xfId="18602" xr:uid="{00000000-0005-0000-0000-0000C4670000}"/>
    <cellStyle name="Normal 2 4 6 3 3" xfId="3610" xr:uid="{00000000-0005-0000-0000-0000C5670000}"/>
    <cellStyle name="Normal 2 4 6 3 3 2" xfId="11756" xr:uid="{00000000-0005-0000-0000-0000C6670000}"/>
    <cellStyle name="Normal 2 4 6 3 3 2 2" xfId="28052" xr:uid="{00000000-0005-0000-0000-0000C7670000}"/>
    <cellStyle name="Normal 2 4 6 3 3 3" xfId="19906" xr:uid="{00000000-0005-0000-0000-0000C8670000}"/>
    <cellStyle name="Normal 2 4 6 3 4" xfId="6195" xr:uid="{00000000-0005-0000-0000-0000C9670000}"/>
    <cellStyle name="Normal 2 4 6 3 4 2" xfId="14341" xr:uid="{00000000-0005-0000-0000-0000CA670000}"/>
    <cellStyle name="Normal 2 4 6 3 4 2 2" xfId="30637" xr:uid="{00000000-0005-0000-0000-0000CB670000}"/>
    <cellStyle name="Normal 2 4 6 3 4 3" xfId="22491" xr:uid="{00000000-0005-0000-0000-0000CC670000}"/>
    <cellStyle name="Normal 2 4 6 3 5" xfId="9042" xr:uid="{00000000-0005-0000-0000-0000CD670000}"/>
    <cellStyle name="Normal 2 4 6 3 5 2" xfId="25338" xr:uid="{00000000-0005-0000-0000-0000CE670000}"/>
    <cellStyle name="Normal 2 4 6 3 6" xfId="17192" xr:uid="{00000000-0005-0000-0000-0000CF670000}"/>
    <cellStyle name="Normal 2 4 6 4" xfId="1601" xr:uid="{00000000-0005-0000-0000-0000D0670000}"/>
    <cellStyle name="Normal 2 4 6 4 2" xfId="4219" xr:uid="{00000000-0005-0000-0000-0000D1670000}"/>
    <cellStyle name="Normal 2 4 6 4 2 2" xfId="12365" xr:uid="{00000000-0005-0000-0000-0000D2670000}"/>
    <cellStyle name="Normal 2 4 6 4 2 2 2" xfId="28661" xr:uid="{00000000-0005-0000-0000-0000D3670000}"/>
    <cellStyle name="Normal 2 4 6 4 2 3" xfId="20515" xr:uid="{00000000-0005-0000-0000-0000D4670000}"/>
    <cellStyle name="Normal 2 4 6 4 3" xfId="6900" xr:uid="{00000000-0005-0000-0000-0000D5670000}"/>
    <cellStyle name="Normal 2 4 6 4 3 2" xfId="15046" xr:uid="{00000000-0005-0000-0000-0000D6670000}"/>
    <cellStyle name="Normal 2 4 6 4 3 2 2" xfId="31342" xr:uid="{00000000-0005-0000-0000-0000D7670000}"/>
    <cellStyle name="Normal 2 4 6 4 3 3" xfId="23196" xr:uid="{00000000-0005-0000-0000-0000D8670000}"/>
    <cellStyle name="Normal 2 4 6 4 4" xfId="9747" xr:uid="{00000000-0005-0000-0000-0000D9670000}"/>
    <cellStyle name="Normal 2 4 6 4 4 2" xfId="26043" xr:uid="{00000000-0005-0000-0000-0000DA670000}"/>
    <cellStyle name="Normal 2 4 6 4 5" xfId="17897" xr:uid="{00000000-0005-0000-0000-0000DB670000}"/>
    <cellStyle name="Normal 2 4 6 5" xfId="3001" xr:uid="{00000000-0005-0000-0000-0000DC670000}"/>
    <cellStyle name="Normal 2 4 6 5 2" xfId="11147" xr:uid="{00000000-0005-0000-0000-0000DD670000}"/>
    <cellStyle name="Normal 2 4 6 5 2 2" xfId="27443" xr:uid="{00000000-0005-0000-0000-0000DE670000}"/>
    <cellStyle name="Normal 2 4 6 5 3" xfId="19297" xr:uid="{00000000-0005-0000-0000-0000DF670000}"/>
    <cellStyle name="Normal 2 4 6 6" xfId="5490" xr:uid="{00000000-0005-0000-0000-0000E0670000}"/>
    <cellStyle name="Normal 2 4 6 6 2" xfId="13636" xr:uid="{00000000-0005-0000-0000-0000E1670000}"/>
    <cellStyle name="Normal 2 4 6 6 2 2" xfId="29932" xr:uid="{00000000-0005-0000-0000-0000E2670000}"/>
    <cellStyle name="Normal 2 4 6 6 3" xfId="21786" xr:uid="{00000000-0005-0000-0000-0000E3670000}"/>
    <cellStyle name="Normal 2 4 6 7" xfId="8337" xr:uid="{00000000-0005-0000-0000-0000E4670000}"/>
    <cellStyle name="Normal 2 4 6 7 2" xfId="24633" xr:uid="{00000000-0005-0000-0000-0000E5670000}"/>
    <cellStyle name="Normal 2 4 6 8" xfId="16487" xr:uid="{00000000-0005-0000-0000-0000E6670000}"/>
    <cellStyle name="Normal 2 4 7" xfId="265" xr:uid="{00000000-0005-0000-0000-0000E7670000}"/>
    <cellStyle name="Normal 2 4 7 2" xfId="609" xr:uid="{00000000-0005-0000-0000-0000E8670000}"/>
    <cellStyle name="Normal 2 4 7 2 2" xfId="1315" xr:uid="{00000000-0005-0000-0000-0000E9670000}"/>
    <cellStyle name="Normal 2 4 7 2 2 2" xfId="2725" xr:uid="{00000000-0005-0000-0000-0000EA670000}"/>
    <cellStyle name="Normal 2 4 7 2 2 2 2" xfId="5198" xr:uid="{00000000-0005-0000-0000-0000EB670000}"/>
    <cellStyle name="Normal 2 4 7 2 2 2 2 2" xfId="13344" xr:uid="{00000000-0005-0000-0000-0000EC670000}"/>
    <cellStyle name="Normal 2 4 7 2 2 2 2 2 2" xfId="29640" xr:uid="{00000000-0005-0000-0000-0000ED670000}"/>
    <cellStyle name="Normal 2 4 7 2 2 2 2 3" xfId="21494" xr:uid="{00000000-0005-0000-0000-0000EE670000}"/>
    <cellStyle name="Normal 2 4 7 2 2 2 3" xfId="8024" xr:uid="{00000000-0005-0000-0000-0000EF670000}"/>
    <cellStyle name="Normal 2 4 7 2 2 2 3 2" xfId="16170" xr:uid="{00000000-0005-0000-0000-0000F0670000}"/>
    <cellStyle name="Normal 2 4 7 2 2 2 3 2 2" xfId="32466" xr:uid="{00000000-0005-0000-0000-0000F1670000}"/>
    <cellStyle name="Normal 2 4 7 2 2 2 3 3" xfId="24320" xr:uid="{00000000-0005-0000-0000-0000F2670000}"/>
    <cellStyle name="Normal 2 4 7 2 2 2 4" xfId="10871" xr:uid="{00000000-0005-0000-0000-0000F3670000}"/>
    <cellStyle name="Normal 2 4 7 2 2 2 4 2" xfId="27167" xr:uid="{00000000-0005-0000-0000-0000F4670000}"/>
    <cellStyle name="Normal 2 4 7 2 2 2 5" xfId="19021" xr:uid="{00000000-0005-0000-0000-0000F5670000}"/>
    <cellStyle name="Normal 2 4 7 2 2 3" xfId="3980" xr:uid="{00000000-0005-0000-0000-0000F6670000}"/>
    <cellStyle name="Normal 2 4 7 2 2 3 2" xfId="12126" xr:uid="{00000000-0005-0000-0000-0000F7670000}"/>
    <cellStyle name="Normal 2 4 7 2 2 3 2 2" xfId="28422" xr:uid="{00000000-0005-0000-0000-0000F8670000}"/>
    <cellStyle name="Normal 2 4 7 2 2 3 3" xfId="20276" xr:uid="{00000000-0005-0000-0000-0000F9670000}"/>
    <cellStyle name="Normal 2 4 7 2 2 4" xfId="6614" xr:uid="{00000000-0005-0000-0000-0000FA670000}"/>
    <cellStyle name="Normal 2 4 7 2 2 4 2" xfId="14760" xr:uid="{00000000-0005-0000-0000-0000FB670000}"/>
    <cellStyle name="Normal 2 4 7 2 2 4 2 2" xfId="31056" xr:uid="{00000000-0005-0000-0000-0000FC670000}"/>
    <cellStyle name="Normal 2 4 7 2 2 4 3" xfId="22910" xr:uid="{00000000-0005-0000-0000-0000FD670000}"/>
    <cellStyle name="Normal 2 4 7 2 2 5" xfId="9461" xr:uid="{00000000-0005-0000-0000-0000FE670000}"/>
    <cellStyle name="Normal 2 4 7 2 2 5 2" xfId="25757" xr:uid="{00000000-0005-0000-0000-0000FF670000}"/>
    <cellStyle name="Normal 2 4 7 2 2 6" xfId="17611" xr:uid="{00000000-0005-0000-0000-000000680000}"/>
    <cellStyle name="Normal 2 4 7 2 3" xfId="2020" xr:uid="{00000000-0005-0000-0000-000001680000}"/>
    <cellStyle name="Normal 2 4 7 2 3 2" xfId="4589" xr:uid="{00000000-0005-0000-0000-000002680000}"/>
    <cellStyle name="Normal 2 4 7 2 3 2 2" xfId="12735" xr:uid="{00000000-0005-0000-0000-000003680000}"/>
    <cellStyle name="Normal 2 4 7 2 3 2 2 2" xfId="29031" xr:uid="{00000000-0005-0000-0000-000004680000}"/>
    <cellStyle name="Normal 2 4 7 2 3 2 3" xfId="20885" xr:uid="{00000000-0005-0000-0000-000005680000}"/>
    <cellStyle name="Normal 2 4 7 2 3 3" xfId="7319" xr:uid="{00000000-0005-0000-0000-000006680000}"/>
    <cellStyle name="Normal 2 4 7 2 3 3 2" xfId="15465" xr:uid="{00000000-0005-0000-0000-000007680000}"/>
    <cellStyle name="Normal 2 4 7 2 3 3 2 2" xfId="31761" xr:uid="{00000000-0005-0000-0000-000008680000}"/>
    <cellStyle name="Normal 2 4 7 2 3 3 3" xfId="23615" xr:uid="{00000000-0005-0000-0000-000009680000}"/>
    <cellStyle name="Normal 2 4 7 2 3 4" xfId="10166" xr:uid="{00000000-0005-0000-0000-00000A680000}"/>
    <cellStyle name="Normal 2 4 7 2 3 4 2" xfId="26462" xr:uid="{00000000-0005-0000-0000-00000B680000}"/>
    <cellStyle name="Normal 2 4 7 2 3 5" xfId="18316" xr:uid="{00000000-0005-0000-0000-00000C680000}"/>
    <cellStyle name="Normal 2 4 7 2 4" xfId="3371" xr:uid="{00000000-0005-0000-0000-00000D680000}"/>
    <cellStyle name="Normal 2 4 7 2 4 2" xfId="11517" xr:uid="{00000000-0005-0000-0000-00000E680000}"/>
    <cellStyle name="Normal 2 4 7 2 4 2 2" xfId="27813" xr:uid="{00000000-0005-0000-0000-00000F680000}"/>
    <cellStyle name="Normal 2 4 7 2 4 3" xfId="19667" xr:uid="{00000000-0005-0000-0000-000010680000}"/>
    <cellStyle name="Normal 2 4 7 2 5" xfId="5909" xr:uid="{00000000-0005-0000-0000-000011680000}"/>
    <cellStyle name="Normal 2 4 7 2 5 2" xfId="14055" xr:uid="{00000000-0005-0000-0000-000012680000}"/>
    <cellStyle name="Normal 2 4 7 2 5 2 2" xfId="30351" xr:uid="{00000000-0005-0000-0000-000013680000}"/>
    <cellStyle name="Normal 2 4 7 2 5 3" xfId="22205" xr:uid="{00000000-0005-0000-0000-000014680000}"/>
    <cellStyle name="Normal 2 4 7 2 6" xfId="8756" xr:uid="{00000000-0005-0000-0000-000015680000}"/>
    <cellStyle name="Normal 2 4 7 2 6 2" xfId="25052" xr:uid="{00000000-0005-0000-0000-000016680000}"/>
    <cellStyle name="Normal 2 4 7 2 7" xfId="16906" xr:uid="{00000000-0005-0000-0000-000017680000}"/>
    <cellStyle name="Normal 2 4 7 3" xfId="971" xr:uid="{00000000-0005-0000-0000-000018680000}"/>
    <cellStyle name="Normal 2 4 7 3 2" xfId="2381" xr:uid="{00000000-0005-0000-0000-000019680000}"/>
    <cellStyle name="Normal 2 4 7 3 2 2" xfId="4902" xr:uid="{00000000-0005-0000-0000-00001A680000}"/>
    <cellStyle name="Normal 2 4 7 3 2 2 2" xfId="13048" xr:uid="{00000000-0005-0000-0000-00001B680000}"/>
    <cellStyle name="Normal 2 4 7 3 2 2 2 2" xfId="29344" xr:uid="{00000000-0005-0000-0000-00001C680000}"/>
    <cellStyle name="Normal 2 4 7 3 2 2 3" xfId="21198" xr:uid="{00000000-0005-0000-0000-00001D680000}"/>
    <cellStyle name="Normal 2 4 7 3 2 3" xfId="7680" xr:uid="{00000000-0005-0000-0000-00001E680000}"/>
    <cellStyle name="Normal 2 4 7 3 2 3 2" xfId="15826" xr:uid="{00000000-0005-0000-0000-00001F680000}"/>
    <cellStyle name="Normal 2 4 7 3 2 3 2 2" xfId="32122" xr:uid="{00000000-0005-0000-0000-000020680000}"/>
    <cellStyle name="Normal 2 4 7 3 2 3 3" xfId="23976" xr:uid="{00000000-0005-0000-0000-000021680000}"/>
    <cellStyle name="Normal 2 4 7 3 2 4" xfId="10527" xr:uid="{00000000-0005-0000-0000-000022680000}"/>
    <cellStyle name="Normal 2 4 7 3 2 4 2" xfId="26823" xr:uid="{00000000-0005-0000-0000-000023680000}"/>
    <cellStyle name="Normal 2 4 7 3 2 5" xfId="18677" xr:uid="{00000000-0005-0000-0000-000024680000}"/>
    <cellStyle name="Normal 2 4 7 3 3" xfId="3684" xr:uid="{00000000-0005-0000-0000-000025680000}"/>
    <cellStyle name="Normal 2 4 7 3 3 2" xfId="11830" xr:uid="{00000000-0005-0000-0000-000026680000}"/>
    <cellStyle name="Normal 2 4 7 3 3 2 2" xfId="28126" xr:uid="{00000000-0005-0000-0000-000027680000}"/>
    <cellStyle name="Normal 2 4 7 3 3 3" xfId="19980" xr:uid="{00000000-0005-0000-0000-000028680000}"/>
    <cellStyle name="Normal 2 4 7 3 4" xfId="6270" xr:uid="{00000000-0005-0000-0000-000029680000}"/>
    <cellStyle name="Normal 2 4 7 3 4 2" xfId="14416" xr:uid="{00000000-0005-0000-0000-00002A680000}"/>
    <cellStyle name="Normal 2 4 7 3 4 2 2" xfId="30712" xr:uid="{00000000-0005-0000-0000-00002B680000}"/>
    <cellStyle name="Normal 2 4 7 3 4 3" xfId="22566" xr:uid="{00000000-0005-0000-0000-00002C680000}"/>
    <cellStyle name="Normal 2 4 7 3 5" xfId="9117" xr:uid="{00000000-0005-0000-0000-00002D680000}"/>
    <cellStyle name="Normal 2 4 7 3 5 2" xfId="25413" xr:uid="{00000000-0005-0000-0000-00002E680000}"/>
    <cellStyle name="Normal 2 4 7 3 6" xfId="17267" xr:uid="{00000000-0005-0000-0000-00002F680000}"/>
    <cellStyle name="Normal 2 4 7 4" xfId="1676" xr:uid="{00000000-0005-0000-0000-000030680000}"/>
    <cellStyle name="Normal 2 4 7 4 2" xfId="4293" xr:uid="{00000000-0005-0000-0000-000031680000}"/>
    <cellStyle name="Normal 2 4 7 4 2 2" xfId="12439" xr:uid="{00000000-0005-0000-0000-000032680000}"/>
    <cellStyle name="Normal 2 4 7 4 2 2 2" xfId="28735" xr:uid="{00000000-0005-0000-0000-000033680000}"/>
    <cellStyle name="Normal 2 4 7 4 2 3" xfId="20589" xr:uid="{00000000-0005-0000-0000-000034680000}"/>
    <cellStyle name="Normal 2 4 7 4 3" xfId="6975" xr:uid="{00000000-0005-0000-0000-000035680000}"/>
    <cellStyle name="Normal 2 4 7 4 3 2" xfId="15121" xr:uid="{00000000-0005-0000-0000-000036680000}"/>
    <cellStyle name="Normal 2 4 7 4 3 2 2" xfId="31417" xr:uid="{00000000-0005-0000-0000-000037680000}"/>
    <cellStyle name="Normal 2 4 7 4 3 3" xfId="23271" xr:uid="{00000000-0005-0000-0000-000038680000}"/>
    <cellStyle name="Normal 2 4 7 4 4" xfId="9822" xr:uid="{00000000-0005-0000-0000-000039680000}"/>
    <cellStyle name="Normal 2 4 7 4 4 2" xfId="26118" xr:uid="{00000000-0005-0000-0000-00003A680000}"/>
    <cellStyle name="Normal 2 4 7 4 5" xfId="17972" xr:uid="{00000000-0005-0000-0000-00003B680000}"/>
    <cellStyle name="Normal 2 4 7 5" xfId="3075" xr:uid="{00000000-0005-0000-0000-00003C680000}"/>
    <cellStyle name="Normal 2 4 7 5 2" xfId="11221" xr:uid="{00000000-0005-0000-0000-00003D680000}"/>
    <cellStyle name="Normal 2 4 7 5 2 2" xfId="27517" xr:uid="{00000000-0005-0000-0000-00003E680000}"/>
    <cellStyle name="Normal 2 4 7 5 3" xfId="19371" xr:uid="{00000000-0005-0000-0000-00003F680000}"/>
    <cellStyle name="Normal 2 4 7 6" xfId="5565" xr:uid="{00000000-0005-0000-0000-000040680000}"/>
    <cellStyle name="Normal 2 4 7 6 2" xfId="13711" xr:uid="{00000000-0005-0000-0000-000041680000}"/>
    <cellStyle name="Normal 2 4 7 6 2 2" xfId="30007" xr:uid="{00000000-0005-0000-0000-000042680000}"/>
    <cellStyle name="Normal 2 4 7 6 3" xfId="21861" xr:uid="{00000000-0005-0000-0000-000043680000}"/>
    <cellStyle name="Normal 2 4 7 7" xfId="8412" xr:uid="{00000000-0005-0000-0000-000044680000}"/>
    <cellStyle name="Normal 2 4 7 7 2" xfId="24708" xr:uid="{00000000-0005-0000-0000-000045680000}"/>
    <cellStyle name="Normal 2 4 7 8" xfId="16562" xr:uid="{00000000-0005-0000-0000-000046680000}"/>
    <cellStyle name="Normal 2 4 8" xfId="355" xr:uid="{00000000-0005-0000-0000-000047680000}"/>
    <cellStyle name="Normal 2 4 8 2" xfId="1061" xr:uid="{00000000-0005-0000-0000-000048680000}"/>
    <cellStyle name="Normal 2 4 8 2 2" xfId="2471" xr:uid="{00000000-0005-0000-0000-000049680000}"/>
    <cellStyle name="Normal 2 4 8 2 2 2" xfId="4976" xr:uid="{00000000-0005-0000-0000-00004A680000}"/>
    <cellStyle name="Normal 2 4 8 2 2 2 2" xfId="13122" xr:uid="{00000000-0005-0000-0000-00004B680000}"/>
    <cellStyle name="Normal 2 4 8 2 2 2 2 2" xfId="29418" xr:uid="{00000000-0005-0000-0000-00004C680000}"/>
    <cellStyle name="Normal 2 4 8 2 2 2 3" xfId="21272" xr:uid="{00000000-0005-0000-0000-00004D680000}"/>
    <cellStyle name="Normal 2 4 8 2 2 3" xfId="7770" xr:uid="{00000000-0005-0000-0000-00004E680000}"/>
    <cellStyle name="Normal 2 4 8 2 2 3 2" xfId="15916" xr:uid="{00000000-0005-0000-0000-00004F680000}"/>
    <cellStyle name="Normal 2 4 8 2 2 3 2 2" xfId="32212" xr:uid="{00000000-0005-0000-0000-000050680000}"/>
    <cellStyle name="Normal 2 4 8 2 2 3 3" xfId="24066" xr:uid="{00000000-0005-0000-0000-000051680000}"/>
    <cellStyle name="Normal 2 4 8 2 2 4" xfId="10617" xr:uid="{00000000-0005-0000-0000-000052680000}"/>
    <cellStyle name="Normal 2 4 8 2 2 4 2" xfId="26913" xr:uid="{00000000-0005-0000-0000-000053680000}"/>
    <cellStyle name="Normal 2 4 8 2 2 5" xfId="18767" xr:uid="{00000000-0005-0000-0000-000054680000}"/>
    <cellStyle name="Normal 2 4 8 2 3" xfId="3758" xr:uid="{00000000-0005-0000-0000-000055680000}"/>
    <cellStyle name="Normal 2 4 8 2 3 2" xfId="11904" xr:uid="{00000000-0005-0000-0000-000056680000}"/>
    <cellStyle name="Normal 2 4 8 2 3 2 2" xfId="28200" xr:uid="{00000000-0005-0000-0000-000057680000}"/>
    <cellStyle name="Normal 2 4 8 2 3 3" xfId="20054" xr:uid="{00000000-0005-0000-0000-000058680000}"/>
    <cellStyle name="Normal 2 4 8 2 4" xfId="6360" xr:uid="{00000000-0005-0000-0000-000059680000}"/>
    <cellStyle name="Normal 2 4 8 2 4 2" xfId="14506" xr:uid="{00000000-0005-0000-0000-00005A680000}"/>
    <cellStyle name="Normal 2 4 8 2 4 2 2" xfId="30802" xr:uid="{00000000-0005-0000-0000-00005B680000}"/>
    <cellStyle name="Normal 2 4 8 2 4 3" xfId="22656" xr:uid="{00000000-0005-0000-0000-00005C680000}"/>
    <cellStyle name="Normal 2 4 8 2 5" xfId="9207" xr:uid="{00000000-0005-0000-0000-00005D680000}"/>
    <cellStyle name="Normal 2 4 8 2 5 2" xfId="25503" xr:uid="{00000000-0005-0000-0000-00005E680000}"/>
    <cellStyle name="Normal 2 4 8 2 6" xfId="17357" xr:uid="{00000000-0005-0000-0000-00005F680000}"/>
    <cellStyle name="Normal 2 4 8 3" xfId="1766" xr:uid="{00000000-0005-0000-0000-000060680000}"/>
    <cellStyle name="Normal 2 4 8 3 2" xfId="4367" xr:uid="{00000000-0005-0000-0000-000061680000}"/>
    <cellStyle name="Normal 2 4 8 3 2 2" xfId="12513" xr:uid="{00000000-0005-0000-0000-000062680000}"/>
    <cellStyle name="Normal 2 4 8 3 2 2 2" xfId="28809" xr:uid="{00000000-0005-0000-0000-000063680000}"/>
    <cellStyle name="Normal 2 4 8 3 2 3" xfId="20663" xr:uid="{00000000-0005-0000-0000-000064680000}"/>
    <cellStyle name="Normal 2 4 8 3 3" xfId="7065" xr:uid="{00000000-0005-0000-0000-000065680000}"/>
    <cellStyle name="Normal 2 4 8 3 3 2" xfId="15211" xr:uid="{00000000-0005-0000-0000-000066680000}"/>
    <cellStyle name="Normal 2 4 8 3 3 2 2" xfId="31507" xr:uid="{00000000-0005-0000-0000-000067680000}"/>
    <cellStyle name="Normal 2 4 8 3 3 3" xfId="23361" xr:uid="{00000000-0005-0000-0000-000068680000}"/>
    <cellStyle name="Normal 2 4 8 3 4" xfId="9912" xr:uid="{00000000-0005-0000-0000-000069680000}"/>
    <cellStyle name="Normal 2 4 8 3 4 2" xfId="26208" xr:uid="{00000000-0005-0000-0000-00006A680000}"/>
    <cellStyle name="Normal 2 4 8 3 5" xfId="18062" xr:uid="{00000000-0005-0000-0000-00006B680000}"/>
    <cellStyle name="Normal 2 4 8 4" xfId="3149" xr:uid="{00000000-0005-0000-0000-00006C680000}"/>
    <cellStyle name="Normal 2 4 8 4 2" xfId="11295" xr:uid="{00000000-0005-0000-0000-00006D680000}"/>
    <cellStyle name="Normal 2 4 8 4 2 2" xfId="27591" xr:uid="{00000000-0005-0000-0000-00006E680000}"/>
    <cellStyle name="Normal 2 4 8 4 3" xfId="19445" xr:uid="{00000000-0005-0000-0000-00006F680000}"/>
    <cellStyle name="Normal 2 4 8 5" xfId="5655" xr:uid="{00000000-0005-0000-0000-000070680000}"/>
    <cellStyle name="Normal 2 4 8 5 2" xfId="13801" xr:uid="{00000000-0005-0000-0000-000071680000}"/>
    <cellStyle name="Normal 2 4 8 5 2 2" xfId="30097" xr:uid="{00000000-0005-0000-0000-000072680000}"/>
    <cellStyle name="Normal 2 4 8 5 3" xfId="21951" xr:uid="{00000000-0005-0000-0000-000073680000}"/>
    <cellStyle name="Normal 2 4 8 6" xfId="8502" xr:uid="{00000000-0005-0000-0000-000074680000}"/>
    <cellStyle name="Normal 2 4 8 6 2" xfId="24798" xr:uid="{00000000-0005-0000-0000-000075680000}"/>
    <cellStyle name="Normal 2 4 8 7" xfId="16652" xr:uid="{00000000-0005-0000-0000-000076680000}"/>
    <cellStyle name="Normal 2 4 9" xfId="717" xr:uid="{00000000-0005-0000-0000-000077680000}"/>
    <cellStyle name="Normal 2 4 9 2" xfId="2127" xr:uid="{00000000-0005-0000-0000-000078680000}"/>
    <cellStyle name="Normal 2 4 9 2 2" xfId="4680" xr:uid="{00000000-0005-0000-0000-000079680000}"/>
    <cellStyle name="Normal 2 4 9 2 2 2" xfId="12826" xr:uid="{00000000-0005-0000-0000-00007A680000}"/>
    <cellStyle name="Normal 2 4 9 2 2 2 2" xfId="29122" xr:uid="{00000000-0005-0000-0000-00007B680000}"/>
    <cellStyle name="Normal 2 4 9 2 2 3" xfId="20976" xr:uid="{00000000-0005-0000-0000-00007C680000}"/>
    <cellStyle name="Normal 2 4 9 2 3" xfId="7426" xr:uid="{00000000-0005-0000-0000-00007D680000}"/>
    <cellStyle name="Normal 2 4 9 2 3 2" xfId="15572" xr:uid="{00000000-0005-0000-0000-00007E680000}"/>
    <cellStyle name="Normal 2 4 9 2 3 2 2" xfId="31868" xr:uid="{00000000-0005-0000-0000-00007F680000}"/>
    <cellStyle name="Normal 2 4 9 2 3 3" xfId="23722" xr:uid="{00000000-0005-0000-0000-000080680000}"/>
    <cellStyle name="Normal 2 4 9 2 4" xfId="10273" xr:uid="{00000000-0005-0000-0000-000081680000}"/>
    <cellStyle name="Normal 2 4 9 2 4 2" xfId="26569" xr:uid="{00000000-0005-0000-0000-000082680000}"/>
    <cellStyle name="Normal 2 4 9 2 5" xfId="18423" xr:uid="{00000000-0005-0000-0000-000083680000}"/>
    <cellStyle name="Normal 2 4 9 3" xfId="3462" xr:uid="{00000000-0005-0000-0000-000084680000}"/>
    <cellStyle name="Normal 2 4 9 3 2" xfId="11608" xr:uid="{00000000-0005-0000-0000-000085680000}"/>
    <cellStyle name="Normal 2 4 9 3 2 2" xfId="27904" xr:uid="{00000000-0005-0000-0000-000086680000}"/>
    <cellStyle name="Normal 2 4 9 3 3" xfId="19758" xr:uid="{00000000-0005-0000-0000-000087680000}"/>
    <cellStyle name="Normal 2 4 9 4" xfId="6016" xr:uid="{00000000-0005-0000-0000-000088680000}"/>
    <cellStyle name="Normal 2 4 9 4 2" xfId="14162" xr:uid="{00000000-0005-0000-0000-000089680000}"/>
    <cellStyle name="Normal 2 4 9 4 2 2" xfId="30458" xr:uid="{00000000-0005-0000-0000-00008A680000}"/>
    <cellStyle name="Normal 2 4 9 4 3" xfId="22312" xr:uid="{00000000-0005-0000-0000-00008B680000}"/>
    <cellStyle name="Normal 2 4 9 5" xfId="8863" xr:uid="{00000000-0005-0000-0000-00008C680000}"/>
    <cellStyle name="Normal 2 4 9 5 2" xfId="25159" xr:uid="{00000000-0005-0000-0000-00008D680000}"/>
    <cellStyle name="Normal 2 4 9 6" xfId="17013" xr:uid="{00000000-0005-0000-0000-00008E680000}"/>
    <cellStyle name="Normal 2 5" xfId="11" xr:uid="{00000000-0005-0000-0000-00008F680000}"/>
    <cellStyle name="Normal 2 6" xfId="18" xr:uid="{00000000-0005-0000-0000-000090680000}"/>
    <cellStyle name="Normal 2 6 10" xfId="2859" xr:uid="{00000000-0005-0000-0000-000091680000}"/>
    <cellStyle name="Normal 2 6 10 2" xfId="11005" xr:uid="{00000000-0005-0000-0000-000092680000}"/>
    <cellStyle name="Normal 2 6 10 2 2" xfId="27301" xr:uid="{00000000-0005-0000-0000-000093680000}"/>
    <cellStyle name="Normal 2 6 10 3" xfId="19155" xr:uid="{00000000-0005-0000-0000-000094680000}"/>
    <cellStyle name="Normal 2 6 11" xfId="5318" xr:uid="{00000000-0005-0000-0000-000095680000}"/>
    <cellStyle name="Normal 2 6 11 2" xfId="13464" xr:uid="{00000000-0005-0000-0000-000096680000}"/>
    <cellStyle name="Normal 2 6 11 2 2" xfId="29760" xr:uid="{00000000-0005-0000-0000-000097680000}"/>
    <cellStyle name="Normal 2 6 11 3" xfId="21614" xr:uid="{00000000-0005-0000-0000-000098680000}"/>
    <cellStyle name="Normal 2 6 12" xfId="8165" xr:uid="{00000000-0005-0000-0000-000099680000}"/>
    <cellStyle name="Normal 2 6 12 2" xfId="24461" xr:uid="{00000000-0005-0000-0000-00009A680000}"/>
    <cellStyle name="Normal 2 6 13" xfId="16315" xr:uid="{00000000-0005-0000-0000-00009B680000}"/>
    <cellStyle name="Normal 2 6 2" xfId="40" xr:uid="{00000000-0005-0000-0000-00009C680000}"/>
    <cellStyle name="Normal 2 6 2 10" xfId="5340" xr:uid="{00000000-0005-0000-0000-00009D680000}"/>
    <cellStyle name="Normal 2 6 2 10 2" xfId="13486" xr:uid="{00000000-0005-0000-0000-00009E680000}"/>
    <cellStyle name="Normal 2 6 2 10 2 2" xfId="29782" xr:uid="{00000000-0005-0000-0000-00009F680000}"/>
    <cellStyle name="Normal 2 6 2 10 3" xfId="21636" xr:uid="{00000000-0005-0000-0000-0000A0680000}"/>
    <cellStyle name="Normal 2 6 2 11" xfId="8187" xr:uid="{00000000-0005-0000-0000-0000A1680000}"/>
    <cellStyle name="Normal 2 6 2 11 2" xfId="24483" xr:uid="{00000000-0005-0000-0000-0000A2680000}"/>
    <cellStyle name="Normal 2 6 2 12" xfId="16337" xr:uid="{00000000-0005-0000-0000-0000A3680000}"/>
    <cellStyle name="Normal 2 6 2 2" xfId="84" xr:uid="{00000000-0005-0000-0000-0000A4680000}"/>
    <cellStyle name="Normal 2 6 2 2 10" xfId="8231" xr:uid="{00000000-0005-0000-0000-0000A5680000}"/>
    <cellStyle name="Normal 2 6 2 2 10 2" xfId="24527" xr:uid="{00000000-0005-0000-0000-0000A6680000}"/>
    <cellStyle name="Normal 2 6 2 2 11" xfId="16381" xr:uid="{00000000-0005-0000-0000-0000A7680000}"/>
    <cellStyle name="Normal 2 6 2 2 2" xfId="174" xr:uid="{00000000-0005-0000-0000-0000A8680000}"/>
    <cellStyle name="Normal 2 6 2 2 2 2" xfId="518" xr:uid="{00000000-0005-0000-0000-0000A9680000}"/>
    <cellStyle name="Normal 2 6 2 2 2 2 2" xfId="1224" xr:uid="{00000000-0005-0000-0000-0000AA680000}"/>
    <cellStyle name="Normal 2 6 2 2 2 2 2 2" xfId="2634" xr:uid="{00000000-0005-0000-0000-0000AB680000}"/>
    <cellStyle name="Normal 2 6 2 2 2 2 2 2 2" xfId="5110" xr:uid="{00000000-0005-0000-0000-0000AC680000}"/>
    <cellStyle name="Normal 2 6 2 2 2 2 2 2 2 2" xfId="13256" xr:uid="{00000000-0005-0000-0000-0000AD680000}"/>
    <cellStyle name="Normal 2 6 2 2 2 2 2 2 2 2 2" xfId="29552" xr:uid="{00000000-0005-0000-0000-0000AE680000}"/>
    <cellStyle name="Normal 2 6 2 2 2 2 2 2 2 3" xfId="21406" xr:uid="{00000000-0005-0000-0000-0000AF680000}"/>
    <cellStyle name="Normal 2 6 2 2 2 2 2 2 3" xfId="7933" xr:uid="{00000000-0005-0000-0000-0000B0680000}"/>
    <cellStyle name="Normal 2 6 2 2 2 2 2 2 3 2" xfId="16079" xr:uid="{00000000-0005-0000-0000-0000B1680000}"/>
    <cellStyle name="Normal 2 6 2 2 2 2 2 2 3 2 2" xfId="32375" xr:uid="{00000000-0005-0000-0000-0000B2680000}"/>
    <cellStyle name="Normal 2 6 2 2 2 2 2 2 3 3" xfId="24229" xr:uid="{00000000-0005-0000-0000-0000B3680000}"/>
    <cellStyle name="Normal 2 6 2 2 2 2 2 2 4" xfId="10780" xr:uid="{00000000-0005-0000-0000-0000B4680000}"/>
    <cellStyle name="Normal 2 6 2 2 2 2 2 2 4 2" xfId="27076" xr:uid="{00000000-0005-0000-0000-0000B5680000}"/>
    <cellStyle name="Normal 2 6 2 2 2 2 2 2 5" xfId="18930" xr:uid="{00000000-0005-0000-0000-0000B6680000}"/>
    <cellStyle name="Normal 2 6 2 2 2 2 2 3" xfId="3892" xr:uid="{00000000-0005-0000-0000-0000B7680000}"/>
    <cellStyle name="Normal 2 6 2 2 2 2 2 3 2" xfId="12038" xr:uid="{00000000-0005-0000-0000-0000B8680000}"/>
    <cellStyle name="Normal 2 6 2 2 2 2 2 3 2 2" xfId="28334" xr:uid="{00000000-0005-0000-0000-0000B9680000}"/>
    <cellStyle name="Normal 2 6 2 2 2 2 2 3 3" xfId="20188" xr:uid="{00000000-0005-0000-0000-0000BA680000}"/>
    <cellStyle name="Normal 2 6 2 2 2 2 2 4" xfId="6523" xr:uid="{00000000-0005-0000-0000-0000BB680000}"/>
    <cellStyle name="Normal 2 6 2 2 2 2 2 4 2" xfId="14669" xr:uid="{00000000-0005-0000-0000-0000BC680000}"/>
    <cellStyle name="Normal 2 6 2 2 2 2 2 4 2 2" xfId="30965" xr:uid="{00000000-0005-0000-0000-0000BD680000}"/>
    <cellStyle name="Normal 2 6 2 2 2 2 2 4 3" xfId="22819" xr:uid="{00000000-0005-0000-0000-0000BE680000}"/>
    <cellStyle name="Normal 2 6 2 2 2 2 2 5" xfId="9370" xr:uid="{00000000-0005-0000-0000-0000BF680000}"/>
    <cellStyle name="Normal 2 6 2 2 2 2 2 5 2" xfId="25666" xr:uid="{00000000-0005-0000-0000-0000C0680000}"/>
    <cellStyle name="Normal 2 6 2 2 2 2 2 6" xfId="17520" xr:uid="{00000000-0005-0000-0000-0000C1680000}"/>
    <cellStyle name="Normal 2 6 2 2 2 2 3" xfId="1929" xr:uid="{00000000-0005-0000-0000-0000C2680000}"/>
    <cellStyle name="Normal 2 6 2 2 2 2 3 2" xfId="4501" xr:uid="{00000000-0005-0000-0000-0000C3680000}"/>
    <cellStyle name="Normal 2 6 2 2 2 2 3 2 2" xfId="12647" xr:uid="{00000000-0005-0000-0000-0000C4680000}"/>
    <cellStyle name="Normal 2 6 2 2 2 2 3 2 2 2" xfId="28943" xr:uid="{00000000-0005-0000-0000-0000C5680000}"/>
    <cellStyle name="Normal 2 6 2 2 2 2 3 2 3" xfId="20797" xr:uid="{00000000-0005-0000-0000-0000C6680000}"/>
    <cellStyle name="Normal 2 6 2 2 2 2 3 3" xfId="7228" xr:uid="{00000000-0005-0000-0000-0000C7680000}"/>
    <cellStyle name="Normal 2 6 2 2 2 2 3 3 2" xfId="15374" xr:uid="{00000000-0005-0000-0000-0000C8680000}"/>
    <cellStyle name="Normal 2 6 2 2 2 2 3 3 2 2" xfId="31670" xr:uid="{00000000-0005-0000-0000-0000C9680000}"/>
    <cellStyle name="Normal 2 6 2 2 2 2 3 3 3" xfId="23524" xr:uid="{00000000-0005-0000-0000-0000CA680000}"/>
    <cellStyle name="Normal 2 6 2 2 2 2 3 4" xfId="10075" xr:uid="{00000000-0005-0000-0000-0000CB680000}"/>
    <cellStyle name="Normal 2 6 2 2 2 2 3 4 2" xfId="26371" xr:uid="{00000000-0005-0000-0000-0000CC680000}"/>
    <cellStyle name="Normal 2 6 2 2 2 2 3 5" xfId="18225" xr:uid="{00000000-0005-0000-0000-0000CD680000}"/>
    <cellStyle name="Normal 2 6 2 2 2 2 4" xfId="3283" xr:uid="{00000000-0005-0000-0000-0000CE680000}"/>
    <cellStyle name="Normal 2 6 2 2 2 2 4 2" xfId="11429" xr:uid="{00000000-0005-0000-0000-0000CF680000}"/>
    <cellStyle name="Normal 2 6 2 2 2 2 4 2 2" xfId="27725" xr:uid="{00000000-0005-0000-0000-0000D0680000}"/>
    <cellStyle name="Normal 2 6 2 2 2 2 4 3" xfId="19579" xr:uid="{00000000-0005-0000-0000-0000D1680000}"/>
    <cellStyle name="Normal 2 6 2 2 2 2 5" xfId="5818" xr:uid="{00000000-0005-0000-0000-0000D2680000}"/>
    <cellStyle name="Normal 2 6 2 2 2 2 5 2" xfId="13964" xr:uid="{00000000-0005-0000-0000-0000D3680000}"/>
    <cellStyle name="Normal 2 6 2 2 2 2 5 2 2" xfId="30260" xr:uid="{00000000-0005-0000-0000-0000D4680000}"/>
    <cellStyle name="Normal 2 6 2 2 2 2 5 3" xfId="22114" xr:uid="{00000000-0005-0000-0000-0000D5680000}"/>
    <cellStyle name="Normal 2 6 2 2 2 2 6" xfId="8665" xr:uid="{00000000-0005-0000-0000-0000D6680000}"/>
    <cellStyle name="Normal 2 6 2 2 2 2 6 2" xfId="24961" xr:uid="{00000000-0005-0000-0000-0000D7680000}"/>
    <cellStyle name="Normal 2 6 2 2 2 2 7" xfId="16815" xr:uid="{00000000-0005-0000-0000-0000D8680000}"/>
    <cellStyle name="Normal 2 6 2 2 2 3" xfId="880" xr:uid="{00000000-0005-0000-0000-0000D9680000}"/>
    <cellStyle name="Normal 2 6 2 2 2 3 2" xfId="2290" xr:uid="{00000000-0005-0000-0000-0000DA680000}"/>
    <cellStyle name="Normal 2 6 2 2 2 3 2 2" xfId="4814" xr:uid="{00000000-0005-0000-0000-0000DB680000}"/>
    <cellStyle name="Normal 2 6 2 2 2 3 2 2 2" xfId="12960" xr:uid="{00000000-0005-0000-0000-0000DC680000}"/>
    <cellStyle name="Normal 2 6 2 2 2 3 2 2 2 2" xfId="29256" xr:uid="{00000000-0005-0000-0000-0000DD680000}"/>
    <cellStyle name="Normal 2 6 2 2 2 3 2 2 3" xfId="21110" xr:uid="{00000000-0005-0000-0000-0000DE680000}"/>
    <cellStyle name="Normal 2 6 2 2 2 3 2 3" xfId="7589" xr:uid="{00000000-0005-0000-0000-0000DF680000}"/>
    <cellStyle name="Normal 2 6 2 2 2 3 2 3 2" xfId="15735" xr:uid="{00000000-0005-0000-0000-0000E0680000}"/>
    <cellStyle name="Normal 2 6 2 2 2 3 2 3 2 2" xfId="32031" xr:uid="{00000000-0005-0000-0000-0000E1680000}"/>
    <cellStyle name="Normal 2 6 2 2 2 3 2 3 3" xfId="23885" xr:uid="{00000000-0005-0000-0000-0000E2680000}"/>
    <cellStyle name="Normal 2 6 2 2 2 3 2 4" xfId="10436" xr:uid="{00000000-0005-0000-0000-0000E3680000}"/>
    <cellStyle name="Normal 2 6 2 2 2 3 2 4 2" xfId="26732" xr:uid="{00000000-0005-0000-0000-0000E4680000}"/>
    <cellStyle name="Normal 2 6 2 2 2 3 2 5" xfId="18586" xr:uid="{00000000-0005-0000-0000-0000E5680000}"/>
    <cellStyle name="Normal 2 6 2 2 2 3 3" xfId="3596" xr:uid="{00000000-0005-0000-0000-0000E6680000}"/>
    <cellStyle name="Normal 2 6 2 2 2 3 3 2" xfId="11742" xr:uid="{00000000-0005-0000-0000-0000E7680000}"/>
    <cellStyle name="Normal 2 6 2 2 2 3 3 2 2" xfId="28038" xr:uid="{00000000-0005-0000-0000-0000E8680000}"/>
    <cellStyle name="Normal 2 6 2 2 2 3 3 3" xfId="19892" xr:uid="{00000000-0005-0000-0000-0000E9680000}"/>
    <cellStyle name="Normal 2 6 2 2 2 3 4" xfId="6179" xr:uid="{00000000-0005-0000-0000-0000EA680000}"/>
    <cellStyle name="Normal 2 6 2 2 2 3 4 2" xfId="14325" xr:uid="{00000000-0005-0000-0000-0000EB680000}"/>
    <cellStyle name="Normal 2 6 2 2 2 3 4 2 2" xfId="30621" xr:uid="{00000000-0005-0000-0000-0000EC680000}"/>
    <cellStyle name="Normal 2 6 2 2 2 3 4 3" xfId="22475" xr:uid="{00000000-0005-0000-0000-0000ED680000}"/>
    <cellStyle name="Normal 2 6 2 2 2 3 5" xfId="9026" xr:uid="{00000000-0005-0000-0000-0000EE680000}"/>
    <cellStyle name="Normal 2 6 2 2 2 3 5 2" xfId="25322" xr:uid="{00000000-0005-0000-0000-0000EF680000}"/>
    <cellStyle name="Normal 2 6 2 2 2 3 6" xfId="17176" xr:uid="{00000000-0005-0000-0000-0000F0680000}"/>
    <cellStyle name="Normal 2 6 2 2 2 4" xfId="1585" xr:uid="{00000000-0005-0000-0000-0000F1680000}"/>
    <cellStyle name="Normal 2 6 2 2 2 4 2" xfId="4205" xr:uid="{00000000-0005-0000-0000-0000F2680000}"/>
    <cellStyle name="Normal 2 6 2 2 2 4 2 2" xfId="12351" xr:uid="{00000000-0005-0000-0000-0000F3680000}"/>
    <cellStyle name="Normal 2 6 2 2 2 4 2 2 2" xfId="28647" xr:uid="{00000000-0005-0000-0000-0000F4680000}"/>
    <cellStyle name="Normal 2 6 2 2 2 4 2 3" xfId="20501" xr:uid="{00000000-0005-0000-0000-0000F5680000}"/>
    <cellStyle name="Normal 2 6 2 2 2 4 3" xfId="6884" xr:uid="{00000000-0005-0000-0000-0000F6680000}"/>
    <cellStyle name="Normal 2 6 2 2 2 4 3 2" xfId="15030" xr:uid="{00000000-0005-0000-0000-0000F7680000}"/>
    <cellStyle name="Normal 2 6 2 2 2 4 3 2 2" xfId="31326" xr:uid="{00000000-0005-0000-0000-0000F8680000}"/>
    <cellStyle name="Normal 2 6 2 2 2 4 3 3" xfId="23180" xr:uid="{00000000-0005-0000-0000-0000F9680000}"/>
    <cellStyle name="Normal 2 6 2 2 2 4 4" xfId="9731" xr:uid="{00000000-0005-0000-0000-0000FA680000}"/>
    <cellStyle name="Normal 2 6 2 2 2 4 4 2" xfId="26027" xr:uid="{00000000-0005-0000-0000-0000FB680000}"/>
    <cellStyle name="Normal 2 6 2 2 2 4 5" xfId="17881" xr:uid="{00000000-0005-0000-0000-0000FC680000}"/>
    <cellStyle name="Normal 2 6 2 2 2 5" xfId="2987" xr:uid="{00000000-0005-0000-0000-0000FD680000}"/>
    <cellStyle name="Normal 2 6 2 2 2 5 2" xfId="11133" xr:uid="{00000000-0005-0000-0000-0000FE680000}"/>
    <cellStyle name="Normal 2 6 2 2 2 5 2 2" xfId="27429" xr:uid="{00000000-0005-0000-0000-0000FF680000}"/>
    <cellStyle name="Normal 2 6 2 2 2 5 3" xfId="19283" xr:uid="{00000000-0005-0000-0000-000000690000}"/>
    <cellStyle name="Normal 2 6 2 2 2 6" xfId="5474" xr:uid="{00000000-0005-0000-0000-000001690000}"/>
    <cellStyle name="Normal 2 6 2 2 2 6 2" xfId="13620" xr:uid="{00000000-0005-0000-0000-000002690000}"/>
    <cellStyle name="Normal 2 6 2 2 2 6 2 2" xfId="29916" xr:uid="{00000000-0005-0000-0000-000003690000}"/>
    <cellStyle name="Normal 2 6 2 2 2 6 3" xfId="21770" xr:uid="{00000000-0005-0000-0000-000004690000}"/>
    <cellStyle name="Normal 2 6 2 2 2 7" xfId="8321" xr:uid="{00000000-0005-0000-0000-000005690000}"/>
    <cellStyle name="Normal 2 6 2 2 2 7 2" xfId="24617" xr:uid="{00000000-0005-0000-0000-000006690000}"/>
    <cellStyle name="Normal 2 6 2 2 2 8" xfId="16471" xr:uid="{00000000-0005-0000-0000-000007690000}"/>
    <cellStyle name="Normal 2 6 2 2 3" xfId="250" xr:uid="{00000000-0005-0000-0000-000008690000}"/>
    <cellStyle name="Normal 2 6 2 2 3 2" xfId="594" xr:uid="{00000000-0005-0000-0000-000009690000}"/>
    <cellStyle name="Normal 2 6 2 2 3 2 2" xfId="1300" xr:uid="{00000000-0005-0000-0000-00000A690000}"/>
    <cellStyle name="Normal 2 6 2 2 3 2 2 2" xfId="2710" xr:uid="{00000000-0005-0000-0000-00000B690000}"/>
    <cellStyle name="Normal 2 6 2 2 3 2 2 2 2" xfId="5184" xr:uid="{00000000-0005-0000-0000-00000C690000}"/>
    <cellStyle name="Normal 2 6 2 2 3 2 2 2 2 2" xfId="13330" xr:uid="{00000000-0005-0000-0000-00000D690000}"/>
    <cellStyle name="Normal 2 6 2 2 3 2 2 2 2 2 2" xfId="29626" xr:uid="{00000000-0005-0000-0000-00000E690000}"/>
    <cellStyle name="Normal 2 6 2 2 3 2 2 2 2 3" xfId="21480" xr:uid="{00000000-0005-0000-0000-00000F690000}"/>
    <cellStyle name="Normal 2 6 2 2 3 2 2 2 3" xfId="8009" xr:uid="{00000000-0005-0000-0000-000010690000}"/>
    <cellStyle name="Normal 2 6 2 2 3 2 2 2 3 2" xfId="16155" xr:uid="{00000000-0005-0000-0000-000011690000}"/>
    <cellStyle name="Normal 2 6 2 2 3 2 2 2 3 2 2" xfId="32451" xr:uid="{00000000-0005-0000-0000-000012690000}"/>
    <cellStyle name="Normal 2 6 2 2 3 2 2 2 3 3" xfId="24305" xr:uid="{00000000-0005-0000-0000-000013690000}"/>
    <cellStyle name="Normal 2 6 2 2 3 2 2 2 4" xfId="10856" xr:uid="{00000000-0005-0000-0000-000014690000}"/>
    <cellStyle name="Normal 2 6 2 2 3 2 2 2 4 2" xfId="27152" xr:uid="{00000000-0005-0000-0000-000015690000}"/>
    <cellStyle name="Normal 2 6 2 2 3 2 2 2 5" xfId="19006" xr:uid="{00000000-0005-0000-0000-000016690000}"/>
    <cellStyle name="Normal 2 6 2 2 3 2 2 3" xfId="3966" xr:uid="{00000000-0005-0000-0000-000017690000}"/>
    <cellStyle name="Normal 2 6 2 2 3 2 2 3 2" xfId="12112" xr:uid="{00000000-0005-0000-0000-000018690000}"/>
    <cellStyle name="Normal 2 6 2 2 3 2 2 3 2 2" xfId="28408" xr:uid="{00000000-0005-0000-0000-000019690000}"/>
    <cellStyle name="Normal 2 6 2 2 3 2 2 3 3" xfId="20262" xr:uid="{00000000-0005-0000-0000-00001A690000}"/>
    <cellStyle name="Normal 2 6 2 2 3 2 2 4" xfId="6599" xr:uid="{00000000-0005-0000-0000-00001B690000}"/>
    <cellStyle name="Normal 2 6 2 2 3 2 2 4 2" xfId="14745" xr:uid="{00000000-0005-0000-0000-00001C690000}"/>
    <cellStyle name="Normal 2 6 2 2 3 2 2 4 2 2" xfId="31041" xr:uid="{00000000-0005-0000-0000-00001D690000}"/>
    <cellStyle name="Normal 2 6 2 2 3 2 2 4 3" xfId="22895" xr:uid="{00000000-0005-0000-0000-00001E690000}"/>
    <cellStyle name="Normal 2 6 2 2 3 2 2 5" xfId="9446" xr:uid="{00000000-0005-0000-0000-00001F690000}"/>
    <cellStyle name="Normal 2 6 2 2 3 2 2 5 2" xfId="25742" xr:uid="{00000000-0005-0000-0000-000020690000}"/>
    <cellStyle name="Normal 2 6 2 2 3 2 2 6" xfId="17596" xr:uid="{00000000-0005-0000-0000-000021690000}"/>
    <cellStyle name="Normal 2 6 2 2 3 2 3" xfId="2005" xr:uid="{00000000-0005-0000-0000-000022690000}"/>
    <cellStyle name="Normal 2 6 2 2 3 2 3 2" xfId="4575" xr:uid="{00000000-0005-0000-0000-000023690000}"/>
    <cellStyle name="Normal 2 6 2 2 3 2 3 2 2" xfId="12721" xr:uid="{00000000-0005-0000-0000-000024690000}"/>
    <cellStyle name="Normal 2 6 2 2 3 2 3 2 2 2" xfId="29017" xr:uid="{00000000-0005-0000-0000-000025690000}"/>
    <cellStyle name="Normal 2 6 2 2 3 2 3 2 3" xfId="20871" xr:uid="{00000000-0005-0000-0000-000026690000}"/>
    <cellStyle name="Normal 2 6 2 2 3 2 3 3" xfId="7304" xr:uid="{00000000-0005-0000-0000-000027690000}"/>
    <cellStyle name="Normal 2 6 2 2 3 2 3 3 2" xfId="15450" xr:uid="{00000000-0005-0000-0000-000028690000}"/>
    <cellStyle name="Normal 2 6 2 2 3 2 3 3 2 2" xfId="31746" xr:uid="{00000000-0005-0000-0000-000029690000}"/>
    <cellStyle name="Normal 2 6 2 2 3 2 3 3 3" xfId="23600" xr:uid="{00000000-0005-0000-0000-00002A690000}"/>
    <cellStyle name="Normal 2 6 2 2 3 2 3 4" xfId="10151" xr:uid="{00000000-0005-0000-0000-00002B690000}"/>
    <cellStyle name="Normal 2 6 2 2 3 2 3 4 2" xfId="26447" xr:uid="{00000000-0005-0000-0000-00002C690000}"/>
    <cellStyle name="Normal 2 6 2 2 3 2 3 5" xfId="18301" xr:uid="{00000000-0005-0000-0000-00002D690000}"/>
    <cellStyle name="Normal 2 6 2 2 3 2 4" xfId="3357" xr:uid="{00000000-0005-0000-0000-00002E690000}"/>
    <cellStyle name="Normal 2 6 2 2 3 2 4 2" xfId="11503" xr:uid="{00000000-0005-0000-0000-00002F690000}"/>
    <cellStyle name="Normal 2 6 2 2 3 2 4 2 2" xfId="27799" xr:uid="{00000000-0005-0000-0000-000030690000}"/>
    <cellStyle name="Normal 2 6 2 2 3 2 4 3" xfId="19653" xr:uid="{00000000-0005-0000-0000-000031690000}"/>
    <cellStyle name="Normal 2 6 2 2 3 2 5" xfId="5894" xr:uid="{00000000-0005-0000-0000-000032690000}"/>
    <cellStyle name="Normal 2 6 2 2 3 2 5 2" xfId="14040" xr:uid="{00000000-0005-0000-0000-000033690000}"/>
    <cellStyle name="Normal 2 6 2 2 3 2 5 2 2" xfId="30336" xr:uid="{00000000-0005-0000-0000-000034690000}"/>
    <cellStyle name="Normal 2 6 2 2 3 2 5 3" xfId="22190" xr:uid="{00000000-0005-0000-0000-000035690000}"/>
    <cellStyle name="Normal 2 6 2 2 3 2 6" xfId="8741" xr:uid="{00000000-0005-0000-0000-000036690000}"/>
    <cellStyle name="Normal 2 6 2 2 3 2 6 2" xfId="25037" xr:uid="{00000000-0005-0000-0000-000037690000}"/>
    <cellStyle name="Normal 2 6 2 2 3 2 7" xfId="16891" xr:uid="{00000000-0005-0000-0000-000038690000}"/>
    <cellStyle name="Normal 2 6 2 2 3 3" xfId="956" xr:uid="{00000000-0005-0000-0000-000039690000}"/>
    <cellStyle name="Normal 2 6 2 2 3 3 2" xfId="2366" xr:uid="{00000000-0005-0000-0000-00003A690000}"/>
    <cellStyle name="Normal 2 6 2 2 3 3 2 2" xfId="4888" xr:uid="{00000000-0005-0000-0000-00003B690000}"/>
    <cellStyle name="Normal 2 6 2 2 3 3 2 2 2" xfId="13034" xr:uid="{00000000-0005-0000-0000-00003C690000}"/>
    <cellStyle name="Normal 2 6 2 2 3 3 2 2 2 2" xfId="29330" xr:uid="{00000000-0005-0000-0000-00003D690000}"/>
    <cellStyle name="Normal 2 6 2 2 3 3 2 2 3" xfId="21184" xr:uid="{00000000-0005-0000-0000-00003E690000}"/>
    <cellStyle name="Normal 2 6 2 2 3 3 2 3" xfId="7665" xr:uid="{00000000-0005-0000-0000-00003F690000}"/>
    <cellStyle name="Normal 2 6 2 2 3 3 2 3 2" xfId="15811" xr:uid="{00000000-0005-0000-0000-000040690000}"/>
    <cellStyle name="Normal 2 6 2 2 3 3 2 3 2 2" xfId="32107" xr:uid="{00000000-0005-0000-0000-000041690000}"/>
    <cellStyle name="Normal 2 6 2 2 3 3 2 3 3" xfId="23961" xr:uid="{00000000-0005-0000-0000-000042690000}"/>
    <cellStyle name="Normal 2 6 2 2 3 3 2 4" xfId="10512" xr:uid="{00000000-0005-0000-0000-000043690000}"/>
    <cellStyle name="Normal 2 6 2 2 3 3 2 4 2" xfId="26808" xr:uid="{00000000-0005-0000-0000-000044690000}"/>
    <cellStyle name="Normal 2 6 2 2 3 3 2 5" xfId="18662" xr:uid="{00000000-0005-0000-0000-000045690000}"/>
    <cellStyle name="Normal 2 6 2 2 3 3 3" xfId="3670" xr:uid="{00000000-0005-0000-0000-000046690000}"/>
    <cellStyle name="Normal 2 6 2 2 3 3 3 2" xfId="11816" xr:uid="{00000000-0005-0000-0000-000047690000}"/>
    <cellStyle name="Normal 2 6 2 2 3 3 3 2 2" xfId="28112" xr:uid="{00000000-0005-0000-0000-000048690000}"/>
    <cellStyle name="Normal 2 6 2 2 3 3 3 3" xfId="19966" xr:uid="{00000000-0005-0000-0000-000049690000}"/>
    <cellStyle name="Normal 2 6 2 2 3 3 4" xfId="6255" xr:uid="{00000000-0005-0000-0000-00004A690000}"/>
    <cellStyle name="Normal 2 6 2 2 3 3 4 2" xfId="14401" xr:uid="{00000000-0005-0000-0000-00004B690000}"/>
    <cellStyle name="Normal 2 6 2 2 3 3 4 2 2" xfId="30697" xr:uid="{00000000-0005-0000-0000-00004C690000}"/>
    <cellStyle name="Normal 2 6 2 2 3 3 4 3" xfId="22551" xr:uid="{00000000-0005-0000-0000-00004D690000}"/>
    <cellStyle name="Normal 2 6 2 2 3 3 5" xfId="9102" xr:uid="{00000000-0005-0000-0000-00004E690000}"/>
    <cellStyle name="Normal 2 6 2 2 3 3 5 2" xfId="25398" xr:uid="{00000000-0005-0000-0000-00004F690000}"/>
    <cellStyle name="Normal 2 6 2 2 3 3 6" xfId="17252" xr:uid="{00000000-0005-0000-0000-000050690000}"/>
    <cellStyle name="Normal 2 6 2 2 3 4" xfId="1661" xr:uid="{00000000-0005-0000-0000-000051690000}"/>
    <cellStyle name="Normal 2 6 2 2 3 4 2" xfId="4279" xr:uid="{00000000-0005-0000-0000-000052690000}"/>
    <cellStyle name="Normal 2 6 2 2 3 4 2 2" xfId="12425" xr:uid="{00000000-0005-0000-0000-000053690000}"/>
    <cellStyle name="Normal 2 6 2 2 3 4 2 2 2" xfId="28721" xr:uid="{00000000-0005-0000-0000-000054690000}"/>
    <cellStyle name="Normal 2 6 2 2 3 4 2 3" xfId="20575" xr:uid="{00000000-0005-0000-0000-000055690000}"/>
    <cellStyle name="Normal 2 6 2 2 3 4 3" xfId="6960" xr:uid="{00000000-0005-0000-0000-000056690000}"/>
    <cellStyle name="Normal 2 6 2 2 3 4 3 2" xfId="15106" xr:uid="{00000000-0005-0000-0000-000057690000}"/>
    <cellStyle name="Normal 2 6 2 2 3 4 3 2 2" xfId="31402" xr:uid="{00000000-0005-0000-0000-000058690000}"/>
    <cellStyle name="Normal 2 6 2 2 3 4 3 3" xfId="23256" xr:uid="{00000000-0005-0000-0000-000059690000}"/>
    <cellStyle name="Normal 2 6 2 2 3 4 4" xfId="9807" xr:uid="{00000000-0005-0000-0000-00005A690000}"/>
    <cellStyle name="Normal 2 6 2 2 3 4 4 2" xfId="26103" xr:uid="{00000000-0005-0000-0000-00005B690000}"/>
    <cellStyle name="Normal 2 6 2 2 3 4 5" xfId="17957" xr:uid="{00000000-0005-0000-0000-00005C690000}"/>
    <cellStyle name="Normal 2 6 2 2 3 5" xfId="3061" xr:uid="{00000000-0005-0000-0000-00005D690000}"/>
    <cellStyle name="Normal 2 6 2 2 3 5 2" xfId="11207" xr:uid="{00000000-0005-0000-0000-00005E690000}"/>
    <cellStyle name="Normal 2 6 2 2 3 5 2 2" xfId="27503" xr:uid="{00000000-0005-0000-0000-00005F690000}"/>
    <cellStyle name="Normal 2 6 2 2 3 5 3" xfId="19357" xr:uid="{00000000-0005-0000-0000-000060690000}"/>
    <cellStyle name="Normal 2 6 2 2 3 6" xfId="5550" xr:uid="{00000000-0005-0000-0000-000061690000}"/>
    <cellStyle name="Normal 2 6 2 2 3 6 2" xfId="13696" xr:uid="{00000000-0005-0000-0000-000062690000}"/>
    <cellStyle name="Normal 2 6 2 2 3 6 2 2" xfId="29992" xr:uid="{00000000-0005-0000-0000-000063690000}"/>
    <cellStyle name="Normal 2 6 2 2 3 6 3" xfId="21846" xr:uid="{00000000-0005-0000-0000-000064690000}"/>
    <cellStyle name="Normal 2 6 2 2 3 7" xfId="8397" xr:uid="{00000000-0005-0000-0000-000065690000}"/>
    <cellStyle name="Normal 2 6 2 2 3 7 2" xfId="24693" xr:uid="{00000000-0005-0000-0000-000066690000}"/>
    <cellStyle name="Normal 2 6 2 2 3 8" xfId="16547" xr:uid="{00000000-0005-0000-0000-000067690000}"/>
    <cellStyle name="Normal 2 6 2 2 4" xfId="338" xr:uid="{00000000-0005-0000-0000-000068690000}"/>
    <cellStyle name="Normal 2 6 2 2 4 2" xfId="682" xr:uid="{00000000-0005-0000-0000-000069690000}"/>
    <cellStyle name="Normal 2 6 2 2 4 2 2" xfId="1388" xr:uid="{00000000-0005-0000-0000-00006A690000}"/>
    <cellStyle name="Normal 2 6 2 2 4 2 2 2" xfId="2798" xr:uid="{00000000-0005-0000-0000-00006B690000}"/>
    <cellStyle name="Normal 2 6 2 2 4 2 2 2 2" xfId="5258" xr:uid="{00000000-0005-0000-0000-00006C690000}"/>
    <cellStyle name="Normal 2 6 2 2 4 2 2 2 2 2" xfId="13404" xr:uid="{00000000-0005-0000-0000-00006D690000}"/>
    <cellStyle name="Normal 2 6 2 2 4 2 2 2 2 2 2" xfId="29700" xr:uid="{00000000-0005-0000-0000-00006E690000}"/>
    <cellStyle name="Normal 2 6 2 2 4 2 2 2 2 3" xfId="21554" xr:uid="{00000000-0005-0000-0000-00006F690000}"/>
    <cellStyle name="Normal 2 6 2 2 4 2 2 2 3" xfId="8097" xr:uid="{00000000-0005-0000-0000-000070690000}"/>
    <cellStyle name="Normal 2 6 2 2 4 2 2 2 3 2" xfId="16243" xr:uid="{00000000-0005-0000-0000-000071690000}"/>
    <cellStyle name="Normal 2 6 2 2 4 2 2 2 3 2 2" xfId="32539" xr:uid="{00000000-0005-0000-0000-000072690000}"/>
    <cellStyle name="Normal 2 6 2 2 4 2 2 2 3 3" xfId="24393" xr:uid="{00000000-0005-0000-0000-000073690000}"/>
    <cellStyle name="Normal 2 6 2 2 4 2 2 2 4" xfId="10944" xr:uid="{00000000-0005-0000-0000-000074690000}"/>
    <cellStyle name="Normal 2 6 2 2 4 2 2 2 4 2" xfId="27240" xr:uid="{00000000-0005-0000-0000-000075690000}"/>
    <cellStyle name="Normal 2 6 2 2 4 2 2 2 5" xfId="19094" xr:uid="{00000000-0005-0000-0000-000076690000}"/>
    <cellStyle name="Normal 2 6 2 2 4 2 2 3" xfId="4040" xr:uid="{00000000-0005-0000-0000-000077690000}"/>
    <cellStyle name="Normal 2 6 2 2 4 2 2 3 2" xfId="12186" xr:uid="{00000000-0005-0000-0000-000078690000}"/>
    <cellStyle name="Normal 2 6 2 2 4 2 2 3 2 2" xfId="28482" xr:uid="{00000000-0005-0000-0000-000079690000}"/>
    <cellStyle name="Normal 2 6 2 2 4 2 2 3 3" xfId="20336" xr:uid="{00000000-0005-0000-0000-00007A690000}"/>
    <cellStyle name="Normal 2 6 2 2 4 2 2 4" xfId="6687" xr:uid="{00000000-0005-0000-0000-00007B690000}"/>
    <cellStyle name="Normal 2 6 2 2 4 2 2 4 2" xfId="14833" xr:uid="{00000000-0005-0000-0000-00007C690000}"/>
    <cellStyle name="Normal 2 6 2 2 4 2 2 4 2 2" xfId="31129" xr:uid="{00000000-0005-0000-0000-00007D690000}"/>
    <cellStyle name="Normal 2 6 2 2 4 2 2 4 3" xfId="22983" xr:uid="{00000000-0005-0000-0000-00007E690000}"/>
    <cellStyle name="Normal 2 6 2 2 4 2 2 5" xfId="9534" xr:uid="{00000000-0005-0000-0000-00007F690000}"/>
    <cellStyle name="Normal 2 6 2 2 4 2 2 5 2" xfId="25830" xr:uid="{00000000-0005-0000-0000-000080690000}"/>
    <cellStyle name="Normal 2 6 2 2 4 2 2 6" xfId="17684" xr:uid="{00000000-0005-0000-0000-000081690000}"/>
    <cellStyle name="Normal 2 6 2 2 4 2 3" xfId="2093" xr:uid="{00000000-0005-0000-0000-000082690000}"/>
    <cellStyle name="Normal 2 6 2 2 4 2 3 2" xfId="4649" xr:uid="{00000000-0005-0000-0000-000083690000}"/>
    <cellStyle name="Normal 2 6 2 2 4 2 3 2 2" xfId="12795" xr:uid="{00000000-0005-0000-0000-000084690000}"/>
    <cellStyle name="Normal 2 6 2 2 4 2 3 2 2 2" xfId="29091" xr:uid="{00000000-0005-0000-0000-000085690000}"/>
    <cellStyle name="Normal 2 6 2 2 4 2 3 2 3" xfId="20945" xr:uid="{00000000-0005-0000-0000-000086690000}"/>
    <cellStyle name="Normal 2 6 2 2 4 2 3 3" xfId="7392" xr:uid="{00000000-0005-0000-0000-000087690000}"/>
    <cellStyle name="Normal 2 6 2 2 4 2 3 3 2" xfId="15538" xr:uid="{00000000-0005-0000-0000-000088690000}"/>
    <cellStyle name="Normal 2 6 2 2 4 2 3 3 2 2" xfId="31834" xr:uid="{00000000-0005-0000-0000-000089690000}"/>
    <cellStyle name="Normal 2 6 2 2 4 2 3 3 3" xfId="23688" xr:uid="{00000000-0005-0000-0000-00008A690000}"/>
    <cellStyle name="Normal 2 6 2 2 4 2 3 4" xfId="10239" xr:uid="{00000000-0005-0000-0000-00008B690000}"/>
    <cellStyle name="Normal 2 6 2 2 4 2 3 4 2" xfId="26535" xr:uid="{00000000-0005-0000-0000-00008C690000}"/>
    <cellStyle name="Normal 2 6 2 2 4 2 3 5" xfId="18389" xr:uid="{00000000-0005-0000-0000-00008D690000}"/>
    <cellStyle name="Normal 2 6 2 2 4 2 4" xfId="3431" xr:uid="{00000000-0005-0000-0000-00008E690000}"/>
    <cellStyle name="Normal 2 6 2 2 4 2 4 2" xfId="11577" xr:uid="{00000000-0005-0000-0000-00008F690000}"/>
    <cellStyle name="Normal 2 6 2 2 4 2 4 2 2" xfId="27873" xr:uid="{00000000-0005-0000-0000-000090690000}"/>
    <cellStyle name="Normal 2 6 2 2 4 2 4 3" xfId="19727" xr:uid="{00000000-0005-0000-0000-000091690000}"/>
    <cellStyle name="Normal 2 6 2 2 4 2 5" xfId="5982" xr:uid="{00000000-0005-0000-0000-000092690000}"/>
    <cellStyle name="Normal 2 6 2 2 4 2 5 2" xfId="14128" xr:uid="{00000000-0005-0000-0000-000093690000}"/>
    <cellStyle name="Normal 2 6 2 2 4 2 5 2 2" xfId="30424" xr:uid="{00000000-0005-0000-0000-000094690000}"/>
    <cellStyle name="Normal 2 6 2 2 4 2 5 3" xfId="22278" xr:uid="{00000000-0005-0000-0000-000095690000}"/>
    <cellStyle name="Normal 2 6 2 2 4 2 6" xfId="8829" xr:uid="{00000000-0005-0000-0000-000096690000}"/>
    <cellStyle name="Normal 2 6 2 2 4 2 6 2" xfId="25125" xr:uid="{00000000-0005-0000-0000-000097690000}"/>
    <cellStyle name="Normal 2 6 2 2 4 2 7" xfId="16979" xr:uid="{00000000-0005-0000-0000-000098690000}"/>
    <cellStyle name="Normal 2 6 2 2 4 3" xfId="1044" xr:uid="{00000000-0005-0000-0000-000099690000}"/>
    <cellStyle name="Normal 2 6 2 2 4 3 2" xfId="2454" xr:uid="{00000000-0005-0000-0000-00009A690000}"/>
    <cellStyle name="Normal 2 6 2 2 4 3 2 2" xfId="4962" xr:uid="{00000000-0005-0000-0000-00009B690000}"/>
    <cellStyle name="Normal 2 6 2 2 4 3 2 2 2" xfId="13108" xr:uid="{00000000-0005-0000-0000-00009C690000}"/>
    <cellStyle name="Normal 2 6 2 2 4 3 2 2 2 2" xfId="29404" xr:uid="{00000000-0005-0000-0000-00009D690000}"/>
    <cellStyle name="Normal 2 6 2 2 4 3 2 2 3" xfId="21258" xr:uid="{00000000-0005-0000-0000-00009E690000}"/>
    <cellStyle name="Normal 2 6 2 2 4 3 2 3" xfId="7753" xr:uid="{00000000-0005-0000-0000-00009F690000}"/>
    <cellStyle name="Normal 2 6 2 2 4 3 2 3 2" xfId="15899" xr:uid="{00000000-0005-0000-0000-0000A0690000}"/>
    <cellStyle name="Normal 2 6 2 2 4 3 2 3 2 2" xfId="32195" xr:uid="{00000000-0005-0000-0000-0000A1690000}"/>
    <cellStyle name="Normal 2 6 2 2 4 3 2 3 3" xfId="24049" xr:uid="{00000000-0005-0000-0000-0000A2690000}"/>
    <cellStyle name="Normal 2 6 2 2 4 3 2 4" xfId="10600" xr:uid="{00000000-0005-0000-0000-0000A3690000}"/>
    <cellStyle name="Normal 2 6 2 2 4 3 2 4 2" xfId="26896" xr:uid="{00000000-0005-0000-0000-0000A4690000}"/>
    <cellStyle name="Normal 2 6 2 2 4 3 2 5" xfId="18750" xr:uid="{00000000-0005-0000-0000-0000A5690000}"/>
    <cellStyle name="Normal 2 6 2 2 4 3 3" xfId="3744" xr:uid="{00000000-0005-0000-0000-0000A6690000}"/>
    <cellStyle name="Normal 2 6 2 2 4 3 3 2" xfId="11890" xr:uid="{00000000-0005-0000-0000-0000A7690000}"/>
    <cellStyle name="Normal 2 6 2 2 4 3 3 2 2" xfId="28186" xr:uid="{00000000-0005-0000-0000-0000A8690000}"/>
    <cellStyle name="Normal 2 6 2 2 4 3 3 3" xfId="20040" xr:uid="{00000000-0005-0000-0000-0000A9690000}"/>
    <cellStyle name="Normal 2 6 2 2 4 3 4" xfId="6343" xr:uid="{00000000-0005-0000-0000-0000AA690000}"/>
    <cellStyle name="Normal 2 6 2 2 4 3 4 2" xfId="14489" xr:uid="{00000000-0005-0000-0000-0000AB690000}"/>
    <cellStyle name="Normal 2 6 2 2 4 3 4 2 2" xfId="30785" xr:uid="{00000000-0005-0000-0000-0000AC690000}"/>
    <cellStyle name="Normal 2 6 2 2 4 3 4 3" xfId="22639" xr:uid="{00000000-0005-0000-0000-0000AD690000}"/>
    <cellStyle name="Normal 2 6 2 2 4 3 5" xfId="9190" xr:uid="{00000000-0005-0000-0000-0000AE690000}"/>
    <cellStyle name="Normal 2 6 2 2 4 3 5 2" xfId="25486" xr:uid="{00000000-0005-0000-0000-0000AF690000}"/>
    <cellStyle name="Normal 2 6 2 2 4 3 6" xfId="17340" xr:uid="{00000000-0005-0000-0000-0000B0690000}"/>
    <cellStyle name="Normal 2 6 2 2 4 4" xfId="1749" xr:uid="{00000000-0005-0000-0000-0000B1690000}"/>
    <cellStyle name="Normal 2 6 2 2 4 4 2" xfId="4353" xr:uid="{00000000-0005-0000-0000-0000B2690000}"/>
    <cellStyle name="Normal 2 6 2 2 4 4 2 2" xfId="12499" xr:uid="{00000000-0005-0000-0000-0000B3690000}"/>
    <cellStyle name="Normal 2 6 2 2 4 4 2 2 2" xfId="28795" xr:uid="{00000000-0005-0000-0000-0000B4690000}"/>
    <cellStyle name="Normal 2 6 2 2 4 4 2 3" xfId="20649" xr:uid="{00000000-0005-0000-0000-0000B5690000}"/>
    <cellStyle name="Normal 2 6 2 2 4 4 3" xfId="7048" xr:uid="{00000000-0005-0000-0000-0000B6690000}"/>
    <cellStyle name="Normal 2 6 2 2 4 4 3 2" xfId="15194" xr:uid="{00000000-0005-0000-0000-0000B7690000}"/>
    <cellStyle name="Normal 2 6 2 2 4 4 3 2 2" xfId="31490" xr:uid="{00000000-0005-0000-0000-0000B8690000}"/>
    <cellStyle name="Normal 2 6 2 2 4 4 3 3" xfId="23344" xr:uid="{00000000-0005-0000-0000-0000B9690000}"/>
    <cellStyle name="Normal 2 6 2 2 4 4 4" xfId="9895" xr:uid="{00000000-0005-0000-0000-0000BA690000}"/>
    <cellStyle name="Normal 2 6 2 2 4 4 4 2" xfId="26191" xr:uid="{00000000-0005-0000-0000-0000BB690000}"/>
    <cellStyle name="Normal 2 6 2 2 4 4 5" xfId="18045" xr:uid="{00000000-0005-0000-0000-0000BC690000}"/>
    <cellStyle name="Normal 2 6 2 2 4 5" xfId="3135" xr:uid="{00000000-0005-0000-0000-0000BD690000}"/>
    <cellStyle name="Normal 2 6 2 2 4 5 2" xfId="11281" xr:uid="{00000000-0005-0000-0000-0000BE690000}"/>
    <cellStyle name="Normal 2 6 2 2 4 5 2 2" xfId="27577" xr:uid="{00000000-0005-0000-0000-0000BF690000}"/>
    <cellStyle name="Normal 2 6 2 2 4 5 3" xfId="19431" xr:uid="{00000000-0005-0000-0000-0000C0690000}"/>
    <cellStyle name="Normal 2 6 2 2 4 6" xfId="5638" xr:uid="{00000000-0005-0000-0000-0000C1690000}"/>
    <cellStyle name="Normal 2 6 2 2 4 6 2" xfId="13784" xr:uid="{00000000-0005-0000-0000-0000C2690000}"/>
    <cellStyle name="Normal 2 6 2 2 4 6 2 2" xfId="30080" xr:uid="{00000000-0005-0000-0000-0000C3690000}"/>
    <cellStyle name="Normal 2 6 2 2 4 6 3" xfId="21934" xr:uid="{00000000-0005-0000-0000-0000C4690000}"/>
    <cellStyle name="Normal 2 6 2 2 4 7" xfId="8485" xr:uid="{00000000-0005-0000-0000-0000C5690000}"/>
    <cellStyle name="Normal 2 6 2 2 4 7 2" xfId="24781" xr:uid="{00000000-0005-0000-0000-0000C6690000}"/>
    <cellStyle name="Normal 2 6 2 2 4 8" xfId="16635" xr:uid="{00000000-0005-0000-0000-0000C7690000}"/>
    <cellStyle name="Normal 2 6 2 2 5" xfId="428" xr:uid="{00000000-0005-0000-0000-0000C8690000}"/>
    <cellStyle name="Normal 2 6 2 2 5 2" xfId="1134" xr:uid="{00000000-0005-0000-0000-0000C9690000}"/>
    <cellStyle name="Normal 2 6 2 2 5 2 2" xfId="2544" xr:uid="{00000000-0005-0000-0000-0000CA690000}"/>
    <cellStyle name="Normal 2 6 2 2 5 2 2 2" xfId="5036" xr:uid="{00000000-0005-0000-0000-0000CB690000}"/>
    <cellStyle name="Normal 2 6 2 2 5 2 2 2 2" xfId="13182" xr:uid="{00000000-0005-0000-0000-0000CC690000}"/>
    <cellStyle name="Normal 2 6 2 2 5 2 2 2 2 2" xfId="29478" xr:uid="{00000000-0005-0000-0000-0000CD690000}"/>
    <cellStyle name="Normal 2 6 2 2 5 2 2 2 3" xfId="21332" xr:uid="{00000000-0005-0000-0000-0000CE690000}"/>
    <cellStyle name="Normal 2 6 2 2 5 2 2 3" xfId="7843" xr:uid="{00000000-0005-0000-0000-0000CF690000}"/>
    <cellStyle name="Normal 2 6 2 2 5 2 2 3 2" xfId="15989" xr:uid="{00000000-0005-0000-0000-0000D0690000}"/>
    <cellStyle name="Normal 2 6 2 2 5 2 2 3 2 2" xfId="32285" xr:uid="{00000000-0005-0000-0000-0000D1690000}"/>
    <cellStyle name="Normal 2 6 2 2 5 2 2 3 3" xfId="24139" xr:uid="{00000000-0005-0000-0000-0000D2690000}"/>
    <cellStyle name="Normal 2 6 2 2 5 2 2 4" xfId="10690" xr:uid="{00000000-0005-0000-0000-0000D3690000}"/>
    <cellStyle name="Normal 2 6 2 2 5 2 2 4 2" xfId="26986" xr:uid="{00000000-0005-0000-0000-0000D4690000}"/>
    <cellStyle name="Normal 2 6 2 2 5 2 2 5" xfId="18840" xr:uid="{00000000-0005-0000-0000-0000D5690000}"/>
    <cellStyle name="Normal 2 6 2 2 5 2 3" xfId="3818" xr:uid="{00000000-0005-0000-0000-0000D6690000}"/>
    <cellStyle name="Normal 2 6 2 2 5 2 3 2" xfId="11964" xr:uid="{00000000-0005-0000-0000-0000D7690000}"/>
    <cellStyle name="Normal 2 6 2 2 5 2 3 2 2" xfId="28260" xr:uid="{00000000-0005-0000-0000-0000D8690000}"/>
    <cellStyle name="Normal 2 6 2 2 5 2 3 3" xfId="20114" xr:uid="{00000000-0005-0000-0000-0000D9690000}"/>
    <cellStyle name="Normal 2 6 2 2 5 2 4" xfId="6433" xr:uid="{00000000-0005-0000-0000-0000DA690000}"/>
    <cellStyle name="Normal 2 6 2 2 5 2 4 2" xfId="14579" xr:uid="{00000000-0005-0000-0000-0000DB690000}"/>
    <cellStyle name="Normal 2 6 2 2 5 2 4 2 2" xfId="30875" xr:uid="{00000000-0005-0000-0000-0000DC690000}"/>
    <cellStyle name="Normal 2 6 2 2 5 2 4 3" xfId="22729" xr:uid="{00000000-0005-0000-0000-0000DD690000}"/>
    <cellStyle name="Normal 2 6 2 2 5 2 5" xfId="9280" xr:uid="{00000000-0005-0000-0000-0000DE690000}"/>
    <cellStyle name="Normal 2 6 2 2 5 2 5 2" xfId="25576" xr:uid="{00000000-0005-0000-0000-0000DF690000}"/>
    <cellStyle name="Normal 2 6 2 2 5 2 6" xfId="17430" xr:uid="{00000000-0005-0000-0000-0000E0690000}"/>
    <cellStyle name="Normal 2 6 2 2 5 3" xfId="1839" xr:uid="{00000000-0005-0000-0000-0000E1690000}"/>
    <cellStyle name="Normal 2 6 2 2 5 3 2" xfId="4427" xr:uid="{00000000-0005-0000-0000-0000E2690000}"/>
    <cellStyle name="Normal 2 6 2 2 5 3 2 2" xfId="12573" xr:uid="{00000000-0005-0000-0000-0000E3690000}"/>
    <cellStyle name="Normal 2 6 2 2 5 3 2 2 2" xfId="28869" xr:uid="{00000000-0005-0000-0000-0000E4690000}"/>
    <cellStyle name="Normal 2 6 2 2 5 3 2 3" xfId="20723" xr:uid="{00000000-0005-0000-0000-0000E5690000}"/>
    <cellStyle name="Normal 2 6 2 2 5 3 3" xfId="7138" xr:uid="{00000000-0005-0000-0000-0000E6690000}"/>
    <cellStyle name="Normal 2 6 2 2 5 3 3 2" xfId="15284" xr:uid="{00000000-0005-0000-0000-0000E7690000}"/>
    <cellStyle name="Normal 2 6 2 2 5 3 3 2 2" xfId="31580" xr:uid="{00000000-0005-0000-0000-0000E8690000}"/>
    <cellStyle name="Normal 2 6 2 2 5 3 3 3" xfId="23434" xr:uid="{00000000-0005-0000-0000-0000E9690000}"/>
    <cellStyle name="Normal 2 6 2 2 5 3 4" xfId="9985" xr:uid="{00000000-0005-0000-0000-0000EA690000}"/>
    <cellStyle name="Normal 2 6 2 2 5 3 4 2" xfId="26281" xr:uid="{00000000-0005-0000-0000-0000EB690000}"/>
    <cellStyle name="Normal 2 6 2 2 5 3 5" xfId="18135" xr:uid="{00000000-0005-0000-0000-0000EC690000}"/>
    <cellStyle name="Normal 2 6 2 2 5 4" xfId="3209" xr:uid="{00000000-0005-0000-0000-0000ED690000}"/>
    <cellStyle name="Normal 2 6 2 2 5 4 2" xfId="11355" xr:uid="{00000000-0005-0000-0000-0000EE690000}"/>
    <cellStyle name="Normal 2 6 2 2 5 4 2 2" xfId="27651" xr:uid="{00000000-0005-0000-0000-0000EF690000}"/>
    <cellStyle name="Normal 2 6 2 2 5 4 3" xfId="19505" xr:uid="{00000000-0005-0000-0000-0000F0690000}"/>
    <cellStyle name="Normal 2 6 2 2 5 5" xfId="5728" xr:uid="{00000000-0005-0000-0000-0000F1690000}"/>
    <cellStyle name="Normal 2 6 2 2 5 5 2" xfId="13874" xr:uid="{00000000-0005-0000-0000-0000F2690000}"/>
    <cellStyle name="Normal 2 6 2 2 5 5 2 2" xfId="30170" xr:uid="{00000000-0005-0000-0000-0000F3690000}"/>
    <cellStyle name="Normal 2 6 2 2 5 5 3" xfId="22024" xr:uid="{00000000-0005-0000-0000-0000F4690000}"/>
    <cellStyle name="Normal 2 6 2 2 5 6" xfId="8575" xr:uid="{00000000-0005-0000-0000-0000F5690000}"/>
    <cellStyle name="Normal 2 6 2 2 5 6 2" xfId="24871" xr:uid="{00000000-0005-0000-0000-0000F6690000}"/>
    <cellStyle name="Normal 2 6 2 2 5 7" xfId="16725" xr:uid="{00000000-0005-0000-0000-0000F7690000}"/>
    <cellStyle name="Normal 2 6 2 2 6" xfId="790" xr:uid="{00000000-0005-0000-0000-0000F8690000}"/>
    <cellStyle name="Normal 2 6 2 2 6 2" xfId="2200" xr:uid="{00000000-0005-0000-0000-0000F9690000}"/>
    <cellStyle name="Normal 2 6 2 2 6 2 2" xfId="4740" xr:uid="{00000000-0005-0000-0000-0000FA690000}"/>
    <cellStyle name="Normal 2 6 2 2 6 2 2 2" xfId="12886" xr:uid="{00000000-0005-0000-0000-0000FB690000}"/>
    <cellStyle name="Normal 2 6 2 2 6 2 2 2 2" xfId="29182" xr:uid="{00000000-0005-0000-0000-0000FC690000}"/>
    <cellStyle name="Normal 2 6 2 2 6 2 2 3" xfId="21036" xr:uid="{00000000-0005-0000-0000-0000FD690000}"/>
    <cellStyle name="Normal 2 6 2 2 6 2 3" xfId="7499" xr:uid="{00000000-0005-0000-0000-0000FE690000}"/>
    <cellStyle name="Normal 2 6 2 2 6 2 3 2" xfId="15645" xr:uid="{00000000-0005-0000-0000-0000FF690000}"/>
    <cellStyle name="Normal 2 6 2 2 6 2 3 2 2" xfId="31941" xr:uid="{00000000-0005-0000-0000-0000006A0000}"/>
    <cellStyle name="Normal 2 6 2 2 6 2 3 3" xfId="23795" xr:uid="{00000000-0005-0000-0000-0000016A0000}"/>
    <cellStyle name="Normal 2 6 2 2 6 2 4" xfId="10346" xr:uid="{00000000-0005-0000-0000-0000026A0000}"/>
    <cellStyle name="Normal 2 6 2 2 6 2 4 2" xfId="26642" xr:uid="{00000000-0005-0000-0000-0000036A0000}"/>
    <cellStyle name="Normal 2 6 2 2 6 2 5" xfId="18496" xr:uid="{00000000-0005-0000-0000-0000046A0000}"/>
    <cellStyle name="Normal 2 6 2 2 6 3" xfId="3522" xr:uid="{00000000-0005-0000-0000-0000056A0000}"/>
    <cellStyle name="Normal 2 6 2 2 6 3 2" xfId="11668" xr:uid="{00000000-0005-0000-0000-0000066A0000}"/>
    <cellStyle name="Normal 2 6 2 2 6 3 2 2" xfId="27964" xr:uid="{00000000-0005-0000-0000-0000076A0000}"/>
    <cellStyle name="Normal 2 6 2 2 6 3 3" xfId="19818" xr:uid="{00000000-0005-0000-0000-0000086A0000}"/>
    <cellStyle name="Normal 2 6 2 2 6 4" xfId="6089" xr:uid="{00000000-0005-0000-0000-0000096A0000}"/>
    <cellStyle name="Normal 2 6 2 2 6 4 2" xfId="14235" xr:uid="{00000000-0005-0000-0000-00000A6A0000}"/>
    <cellStyle name="Normal 2 6 2 2 6 4 2 2" xfId="30531" xr:uid="{00000000-0005-0000-0000-00000B6A0000}"/>
    <cellStyle name="Normal 2 6 2 2 6 4 3" xfId="22385" xr:uid="{00000000-0005-0000-0000-00000C6A0000}"/>
    <cellStyle name="Normal 2 6 2 2 6 5" xfId="8936" xr:uid="{00000000-0005-0000-0000-00000D6A0000}"/>
    <cellStyle name="Normal 2 6 2 2 6 5 2" xfId="25232" xr:uid="{00000000-0005-0000-0000-00000E6A0000}"/>
    <cellStyle name="Normal 2 6 2 2 6 6" xfId="17086" xr:uid="{00000000-0005-0000-0000-00000F6A0000}"/>
    <cellStyle name="Normal 2 6 2 2 7" xfId="1495" xr:uid="{00000000-0005-0000-0000-0000106A0000}"/>
    <cellStyle name="Normal 2 6 2 2 7 2" xfId="4131" xr:uid="{00000000-0005-0000-0000-0000116A0000}"/>
    <cellStyle name="Normal 2 6 2 2 7 2 2" xfId="12277" xr:uid="{00000000-0005-0000-0000-0000126A0000}"/>
    <cellStyle name="Normal 2 6 2 2 7 2 2 2" xfId="28573" xr:uid="{00000000-0005-0000-0000-0000136A0000}"/>
    <cellStyle name="Normal 2 6 2 2 7 2 3" xfId="20427" xr:uid="{00000000-0005-0000-0000-0000146A0000}"/>
    <cellStyle name="Normal 2 6 2 2 7 3" xfId="6794" xr:uid="{00000000-0005-0000-0000-0000156A0000}"/>
    <cellStyle name="Normal 2 6 2 2 7 3 2" xfId="14940" xr:uid="{00000000-0005-0000-0000-0000166A0000}"/>
    <cellStyle name="Normal 2 6 2 2 7 3 2 2" xfId="31236" xr:uid="{00000000-0005-0000-0000-0000176A0000}"/>
    <cellStyle name="Normal 2 6 2 2 7 3 3" xfId="23090" xr:uid="{00000000-0005-0000-0000-0000186A0000}"/>
    <cellStyle name="Normal 2 6 2 2 7 4" xfId="9641" xr:uid="{00000000-0005-0000-0000-0000196A0000}"/>
    <cellStyle name="Normal 2 6 2 2 7 4 2" xfId="25937" xr:uid="{00000000-0005-0000-0000-00001A6A0000}"/>
    <cellStyle name="Normal 2 6 2 2 7 5" xfId="17791" xr:uid="{00000000-0005-0000-0000-00001B6A0000}"/>
    <cellStyle name="Normal 2 6 2 2 8" xfId="2913" xr:uid="{00000000-0005-0000-0000-00001C6A0000}"/>
    <cellStyle name="Normal 2 6 2 2 8 2" xfId="11059" xr:uid="{00000000-0005-0000-0000-00001D6A0000}"/>
    <cellStyle name="Normal 2 6 2 2 8 2 2" xfId="27355" xr:uid="{00000000-0005-0000-0000-00001E6A0000}"/>
    <cellStyle name="Normal 2 6 2 2 8 3" xfId="19209" xr:uid="{00000000-0005-0000-0000-00001F6A0000}"/>
    <cellStyle name="Normal 2 6 2 2 9" xfId="5384" xr:uid="{00000000-0005-0000-0000-0000206A0000}"/>
    <cellStyle name="Normal 2 6 2 2 9 2" xfId="13530" xr:uid="{00000000-0005-0000-0000-0000216A0000}"/>
    <cellStyle name="Normal 2 6 2 2 9 2 2" xfId="29826" xr:uid="{00000000-0005-0000-0000-0000226A0000}"/>
    <cellStyle name="Normal 2 6 2 2 9 3" xfId="21680" xr:uid="{00000000-0005-0000-0000-0000236A0000}"/>
    <cellStyle name="Normal 2 6 2 3" xfId="130" xr:uid="{00000000-0005-0000-0000-0000246A0000}"/>
    <cellStyle name="Normal 2 6 2 3 2" xfId="474" xr:uid="{00000000-0005-0000-0000-0000256A0000}"/>
    <cellStyle name="Normal 2 6 2 3 2 2" xfId="1180" xr:uid="{00000000-0005-0000-0000-0000266A0000}"/>
    <cellStyle name="Normal 2 6 2 3 2 2 2" xfId="2590" xr:uid="{00000000-0005-0000-0000-0000276A0000}"/>
    <cellStyle name="Normal 2 6 2 3 2 2 2 2" xfId="5074" xr:uid="{00000000-0005-0000-0000-0000286A0000}"/>
    <cellStyle name="Normal 2 6 2 3 2 2 2 2 2" xfId="13220" xr:uid="{00000000-0005-0000-0000-0000296A0000}"/>
    <cellStyle name="Normal 2 6 2 3 2 2 2 2 2 2" xfId="29516" xr:uid="{00000000-0005-0000-0000-00002A6A0000}"/>
    <cellStyle name="Normal 2 6 2 3 2 2 2 2 3" xfId="21370" xr:uid="{00000000-0005-0000-0000-00002B6A0000}"/>
    <cellStyle name="Normal 2 6 2 3 2 2 2 3" xfId="7889" xr:uid="{00000000-0005-0000-0000-00002C6A0000}"/>
    <cellStyle name="Normal 2 6 2 3 2 2 2 3 2" xfId="16035" xr:uid="{00000000-0005-0000-0000-00002D6A0000}"/>
    <cellStyle name="Normal 2 6 2 3 2 2 2 3 2 2" xfId="32331" xr:uid="{00000000-0005-0000-0000-00002E6A0000}"/>
    <cellStyle name="Normal 2 6 2 3 2 2 2 3 3" xfId="24185" xr:uid="{00000000-0005-0000-0000-00002F6A0000}"/>
    <cellStyle name="Normal 2 6 2 3 2 2 2 4" xfId="10736" xr:uid="{00000000-0005-0000-0000-0000306A0000}"/>
    <cellStyle name="Normal 2 6 2 3 2 2 2 4 2" xfId="27032" xr:uid="{00000000-0005-0000-0000-0000316A0000}"/>
    <cellStyle name="Normal 2 6 2 3 2 2 2 5" xfId="18886" xr:uid="{00000000-0005-0000-0000-0000326A0000}"/>
    <cellStyle name="Normal 2 6 2 3 2 2 3" xfId="3856" xr:uid="{00000000-0005-0000-0000-0000336A0000}"/>
    <cellStyle name="Normal 2 6 2 3 2 2 3 2" xfId="12002" xr:uid="{00000000-0005-0000-0000-0000346A0000}"/>
    <cellStyle name="Normal 2 6 2 3 2 2 3 2 2" xfId="28298" xr:uid="{00000000-0005-0000-0000-0000356A0000}"/>
    <cellStyle name="Normal 2 6 2 3 2 2 3 3" xfId="20152" xr:uid="{00000000-0005-0000-0000-0000366A0000}"/>
    <cellStyle name="Normal 2 6 2 3 2 2 4" xfId="6479" xr:uid="{00000000-0005-0000-0000-0000376A0000}"/>
    <cellStyle name="Normal 2 6 2 3 2 2 4 2" xfId="14625" xr:uid="{00000000-0005-0000-0000-0000386A0000}"/>
    <cellStyle name="Normal 2 6 2 3 2 2 4 2 2" xfId="30921" xr:uid="{00000000-0005-0000-0000-0000396A0000}"/>
    <cellStyle name="Normal 2 6 2 3 2 2 4 3" xfId="22775" xr:uid="{00000000-0005-0000-0000-00003A6A0000}"/>
    <cellStyle name="Normal 2 6 2 3 2 2 5" xfId="9326" xr:uid="{00000000-0005-0000-0000-00003B6A0000}"/>
    <cellStyle name="Normal 2 6 2 3 2 2 5 2" xfId="25622" xr:uid="{00000000-0005-0000-0000-00003C6A0000}"/>
    <cellStyle name="Normal 2 6 2 3 2 2 6" xfId="17476" xr:uid="{00000000-0005-0000-0000-00003D6A0000}"/>
    <cellStyle name="Normal 2 6 2 3 2 3" xfId="1885" xr:uid="{00000000-0005-0000-0000-00003E6A0000}"/>
    <cellStyle name="Normal 2 6 2 3 2 3 2" xfId="4465" xr:uid="{00000000-0005-0000-0000-00003F6A0000}"/>
    <cellStyle name="Normal 2 6 2 3 2 3 2 2" xfId="12611" xr:uid="{00000000-0005-0000-0000-0000406A0000}"/>
    <cellStyle name="Normal 2 6 2 3 2 3 2 2 2" xfId="28907" xr:uid="{00000000-0005-0000-0000-0000416A0000}"/>
    <cellStyle name="Normal 2 6 2 3 2 3 2 3" xfId="20761" xr:uid="{00000000-0005-0000-0000-0000426A0000}"/>
    <cellStyle name="Normal 2 6 2 3 2 3 3" xfId="7184" xr:uid="{00000000-0005-0000-0000-0000436A0000}"/>
    <cellStyle name="Normal 2 6 2 3 2 3 3 2" xfId="15330" xr:uid="{00000000-0005-0000-0000-0000446A0000}"/>
    <cellStyle name="Normal 2 6 2 3 2 3 3 2 2" xfId="31626" xr:uid="{00000000-0005-0000-0000-0000456A0000}"/>
    <cellStyle name="Normal 2 6 2 3 2 3 3 3" xfId="23480" xr:uid="{00000000-0005-0000-0000-0000466A0000}"/>
    <cellStyle name="Normal 2 6 2 3 2 3 4" xfId="10031" xr:uid="{00000000-0005-0000-0000-0000476A0000}"/>
    <cellStyle name="Normal 2 6 2 3 2 3 4 2" xfId="26327" xr:uid="{00000000-0005-0000-0000-0000486A0000}"/>
    <cellStyle name="Normal 2 6 2 3 2 3 5" xfId="18181" xr:uid="{00000000-0005-0000-0000-0000496A0000}"/>
    <cellStyle name="Normal 2 6 2 3 2 4" xfId="3247" xr:uid="{00000000-0005-0000-0000-00004A6A0000}"/>
    <cellStyle name="Normal 2 6 2 3 2 4 2" xfId="11393" xr:uid="{00000000-0005-0000-0000-00004B6A0000}"/>
    <cellStyle name="Normal 2 6 2 3 2 4 2 2" xfId="27689" xr:uid="{00000000-0005-0000-0000-00004C6A0000}"/>
    <cellStyle name="Normal 2 6 2 3 2 4 3" xfId="19543" xr:uid="{00000000-0005-0000-0000-00004D6A0000}"/>
    <cellStyle name="Normal 2 6 2 3 2 5" xfId="5774" xr:uid="{00000000-0005-0000-0000-00004E6A0000}"/>
    <cellStyle name="Normal 2 6 2 3 2 5 2" xfId="13920" xr:uid="{00000000-0005-0000-0000-00004F6A0000}"/>
    <cellStyle name="Normal 2 6 2 3 2 5 2 2" xfId="30216" xr:uid="{00000000-0005-0000-0000-0000506A0000}"/>
    <cellStyle name="Normal 2 6 2 3 2 5 3" xfId="22070" xr:uid="{00000000-0005-0000-0000-0000516A0000}"/>
    <cellStyle name="Normal 2 6 2 3 2 6" xfId="8621" xr:uid="{00000000-0005-0000-0000-0000526A0000}"/>
    <cellStyle name="Normal 2 6 2 3 2 6 2" xfId="24917" xr:uid="{00000000-0005-0000-0000-0000536A0000}"/>
    <cellStyle name="Normal 2 6 2 3 2 7" xfId="16771" xr:uid="{00000000-0005-0000-0000-0000546A0000}"/>
    <cellStyle name="Normal 2 6 2 3 3" xfId="836" xr:uid="{00000000-0005-0000-0000-0000556A0000}"/>
    <cellStyle name="Normal 2 6 2 3 3 2" xfId="2246" xr:uid="{00000000-0005-0000-0000-0000566A0000}"/>
    <cellStyle name="Normal 2 6 2 3 3 2 2" xfId="4778" xr:uid="{00000000-0005-0000-0000-0000576A0000}"/>
    <cellStyle name="Normal 2 6 2 3 3 2 2 2" xfId="12924" xr:uid="{00000000-0005-0000-0000-0000586A0000}"/>
    <cellStyle name="Normal 2 6 2 3 3 2 2 2 2" xfId="29220" xr:uid="{00000000-0005-0000-0000-0000596A0000}"/>
    <cellStyle name="Normal 2 6 2 3 3 2 2 3" xfId="21074" xr:uid="{00000000-0005-0000-0000-00005A6A0000}"/>
    <cellStyle name="Normal 2 6 2 3 3 2 3" xfId="7545" xr:uid="{00000000-0005-0000-0000-00005B6A0000}"/>
    <cellStyle name="Normal 2 6 2 3 3 2 3 2" xfId="15691" xr:uid="{00000000-0005-0000-0000-00005C6A0000}"/>
    <cellStyle name="Normal 2 6 2 3 3 2 3 2 2" xfId="31987" xr:uid="{00000000-0005-0000-0000-00005D6A0000}"/>
    <cellStyle name="Normal 2 6 2 3 3 2 3 3" xfId="23841" xr:uid="{00000000-0005-0000-0000-00005E6A0000}"/>
    <cellStyle name="Normal 2 6 2 3 3 2 4" xfId="10392" xr:uid="{00000000-0005-0000-0000-00005F6A0000}"/>
    <cellStyle name="Normal 2 6 2 3 3 2 4 2" xfId="26688" xr:uid="{00000000-0005-0000-0000-0000606A0000}"/>
    <cellStyle name="Normal 2 6 2 3 3 2 5" xfId="18542" xr:uid="{00000000-0005-0000-0000-0000616A0000}"/>
    <cellStyle name="Normal 2 6 2 3 3 3" xfId="3560" xr:uid="{00000000-0005-0000-0000-0000626A0000}"/>
    <cellStyle name="Normal 2 6 2 3 3 3 2" xfId="11706" xr:uid="{00000000-0005-0000-0000-0000636A0000}"/>
    <cellStyle name="Normal 2 6 2 3 3 3 2 2" xfId="28002" xr:uid="{00000000-0005-0000-0000-0000646A0000}"/>
    <cellStyle name="Normal 2 6 2 3 3 3 3" xfId="19856" xr:uid="{00000000-0005-0000-0000-0000656A0000}"/>
    <cellStyle name="Normal 2 6 2 3 3 4" xfId="6135" xr:uid="{00000000-0005-0000-0000-0000666A0000}"/>
    <cellStyle name="Normal 2 6 2 3 3 4 2" xfId="14281" xr:uid="{00000000-0005-0000-0000-0000676A0000}"/>
    <cellStyle name="Normal 2 6 2 3 3 4 2 2" xfId="30577" xr:uid="{00000000-0005-0000-0000-0000686A0000}"/>
    <cellStyle name="Normal 2 6 2 3 3 4 3" xfId="22431" xr:uid="{00000000-0005-0000-0000-0000696A0000}"/>
    <cellStyle name="Normal 2 6 2 3 3 5" xfId="8982" xr:uid="{00000000-0005-0000-0000-00006A6A0000}"/>
    <cellStyle name="Normal 2 6 2 3 3 5 2" xfId="25278" xr:uid="{00000000-0005-0000-0000-00006B6A0000}"/>
    <cellStyle name="Normal 2 6 2 3 3 6" xfId="17132" xr:uid="{00000000-0005-0000-0000-00006C6A0000}"/>
    <cellStyle name="Normal 2 6 2 3 4" xfId="1541" xr:uid="{00000000-0005-0000-0000-00006D6A0000}"/>
    <cellStyle name="Normal 2 6 2 3 4 2" xfId="4169" xr:uid="{00000000-0005-0000-0000-00006E6A0000}"/>
    <cellStyle name="Normal 2 6 2 3 4 2 2" xfId="12315" xr:uid="{00000000-0005-0000-0000-00006F6A0000}"/>
    <cellStyle name="Normal 2 6 2 3 4 2 2 2" xfId="28611" xr:uid="{00000000-0005-0000-0000-0000706A0000}"/>
    <cellStyle name="Normal 2 6 2 3 4 2 3" xfId="20465" xr:uid="{00000000-0005-0000-0000-0000716A0000}"/>
    <cellStyle name="Normal 2 6 2 3 4 3" xfId="6840" xr:uid="{00000000-0005-0000-0000-0000726A0000}"/>
    <cellStyle name="Normal 2 6 2 3 4 3 2" xfId="14986" xr:uid="{00000000-0005-0000-0000-0000736A0000}"/>
    <cellStyle name="Normal 2 6 2 3 4 3 2 2" xfId="31282" xr:uid="{00000000-0005-0000-0000-0000746A0000}"/>
    <cellStyle name="Normal 2 6 2 3 4 3 3" xfId="23136" xr:uid="{00000000-0005-0000-0000-0000756A0000}"/>
    <cellStyle name="Normal 2 6 2 3 4 4" xfId="9687" xr:uid="{00000000-0005-0000-0000-0000766A0000}"/>
    <cellStyle name="Normal 2 6 2 3 4 4 2" xfId="25983" xr:uid="{00000000-0005-0000-0000-0000776A0000}"/>
    <cellStyle name="Normal 2 6 2 3 4 5" xfId="17837" xr:uid="{00000000-0005-0000-0000-0000786A0000}"/>
    <cellStyle name="Normal 2 6 2 3 5" xfId="2951" xr:uid="{00000000-0005-0000-0000-0000796A0000}"/>
    <cellStyle name="Normal 2 6 2 3 5 2" xfId="11097" xr:uid="{00000000-0005-0000-0000-00007A6A0000}"/>
    <cellStyle name="Normal 2 6 2 3 5 2 2" xfId="27393" xr:uid="{00000000-0005-0000-0000-00007B6A0000}"/>
    <cellStyle name="Normal 2 6 2 3 5 3" xfId="19247" xr:uid="{00000000-0005-0000-0000-00007C6A0000}"/>
    <cellStyle name="Normal 2 6 2 3 6" xfId="5430" xr:uid="{00000000-0005-0000-0000-00007D6A0000}"/>
    <cellStyle name="Normal 2 6 2 3 6 2" xfId="13576" xr:uid="{00000000-0005-0000-0000-00007E6A0000}"/>
    <cellStyle name="Normal 2 6 2 3 6 2 2" xfId="29872" xr:uid="{00000000-0005-0000-0000-00007F6A0000}"/>
    <cellStyle name="Normal 2 6 2 3 6 3" xfId="21726" xr:uid="{00000000-0005-0000-0000-0000806A0000}"/>
    <cellStyle name="Normal 2 6 2 3 7" xfId="8277" xr:uid="{00000000-0005-0000-0000-0000816A0000}"/>
    <cellStyle name="Normal 2 6 2 3 7 2" xfId="24573" xr:uid="{00000000-0005-0000-0000-0000826A0000}"/>
    <cellStyle name="Normal 2 6 2 3 8" xfId="16427" xr:uid="{00000000-0005-0000-0000-0000836A0000}"/>
    <cellStyle name="Normal 2 6 2 4" xfId="214" xr:uid="{00000000-0005-0000-0000-0000846A0000}"/>
    <cellStyle name="Normal 2 6 2 4 2" xfId="558" xr:uid="{00000000-0005-0000-0000-0000856A0000}"/>
    <cellStyle name="Normal 2 6 2 4 2 2" xfId="1264" xr:uid="{00000000-0005-0000-0000-0000866A0000}"/>
    <cellStyle name="Normal 2 6 2 4 2 2 2" xfId="2674" xr:uid="{00000000-0005-0000-0000-0000876A0000}"/>
    <cellStyle name="Normal 2 6 2 4 2 2 2 2" xfId="5148" xr:uid="{00000000-0005-0000-0000-0000886A0000}"/>
    <cellStyle name="Normal 2 6 2 4 2 2 2 2 2" xfId="13294" xr:uid="{00000000-0005-0000-0000-0000896A0000}"/>
    <cellStyle name="Normal 2 6 2 4 2 2 2 2 2 2" xfId="29590" xr:uid="{00000000-0005-0000-0000-00008A6A0000}"/>
    <cellStyle name="Normal 2 6 2 4 2 2 2 2 3" xfId="21444" xr:uid="{00000000-0005-0000-0000-00008B6A0000}"/>
    <cellStyle name="Normal 2 6 2 4 2 2 2 3" xfId="7973" xr:uid="{00000000-0005-0000-0000-00008C6A0000}"/>
    <cellStyle name="Normal 2 6 2 4 2 2 2 3 2" xfId="16119" xr:uid="{00000000-0005-0000-0000-00008D6A0000}"/>
    <cellStyle name="Normal 2 6 2 4 2 2 2 3 2 2" xfId="32415" xr:uid="{00000000-0005-0000-0000-00008E6A0000}"/>
    <cellStyle name="Normal 2 6 2 4 2 2 2 3 3" xfId="24269" xr:uid="{00000000-0005-0000-0000-00008F6A0000}"/>
    <cellStyle name="Normal 2 6 2 4 2 2 2 4" xfId="10820" xr:uid="{00000000-0005-0000-0000-0000906A0000}"/>
    <cellStyle name="Normal 2 6 2 4 2 2 2 4 2" xfId="27116" xr:uid="{00000000-0005-0000-0000-0000916A0000}"/>
    <cellStyle name="Normal 2 6 2 4 2 2 2 5" xfId="18970" xr:uid="{00000000-0005-0000-0000-0000926A0000}"/>
    <cellStyle name="Normal 2 6 2 4 2 2 3" xfId="3930" xr:uid="{00000000-0005-0000-0000-0000936A0000}"/>
    <cellStyle name="Normal 2 6 2 4 2 2 3 2" xfId="12076" xr:uid="{00000000-0005-0000-0000-0000946A0000}"/>
    <cellStyle name="Normal 2 6 2 4 2 2 3 2 2" xfId="28372" xr:uid="{00000000-0005-0000-0000-0000956A0000}"/>
    <cellStyle name="Normal 2 6 2 4 2 2 3 3" xfId="20226" xr:uid="{00000000-0005-0000-0000-0000966A0000}"/>
    <cellStyle name="Normal 2 6 2 4 2 2 4" xfId="6563" xr:uid="{00000000-0005-0000-0000-0000976A0000}"/>
    <cellStyle name="Normal 2 6 2 4 2 2 4 2" xfId="14709" xr:uid="{00000000-0005-0000-0000-0000986A0000}"/>
    <cellStyle name="Normal 2 6 2 4 2 2 4 2 2" xfId="31005" xr:uid="{00000000-0005-0000-0000-0000996A0000}"/>
    <cellStyle name="Normal 2 6 2 4 2 2 4 3" xfId="22859" xr:uid="{00000000-0005-0000-0000-00009A6A0000}"/>
    <cellStyle name="Normal 2 6 2 4 2 2 5" xfId="9410" xr:uid="{00000000-0005-0000-0000-00009B6A0000}"/>
    <cellStyle name="Normal 2 6 2 4 2 2 5 2" xfId="25706" xr:uid="{00000000-0005-0000-0000-00009C6A0000}"/>
    <cellStyle name="Normal 2 6 2 4 2 2 6" xfId="17560" xr:uid="{00000000-0005-0000-0000-00009D6A0000}"/>
    <cellStyle name="Normal 2 6 2 4 2 3" xfId="1969" xr:uid="{00000000-0005-0000-0000-00009E6A0000}"/>
    <cellStyle name="Normal 2 6 2 4 2 3 2" xfId="4539" xr:uid="{00000000-0005-0000-0000-00009F6A0000}"/>
    <cellStyle name="Normal 2 6 2 4 2 3 2 2" xfId="12685" xr:uid="{00000000-0005-0000-0000-0000A06A0000}"/>
    <cellStyle name="Normal 2 6 2 4 2 3 2 2 2" xfId="28981" xr:uid="{00000000-0005-0000-0000-0000A16A0000}"/>
    <cellStyle name="Normal 2 6 2 4 2 3 2 3" xfId="20835" xr:uid="{00000000-0005-0000-0000-0000A26A0000}"/>
    <cellStyle name="Normal 2 6 2 4 2 3 3" xfId="7268" xr:uid="{00000000-0005-0000-0000-0000A36A0000}"/>
    <cellStyle name="Normal 2 6 2 4 2 3 3 2" xfId="15414" xr:uid="{00000000-0005-0000-0000-0000A46A0000}"/>
    <cellStyle name="Normal 2 6 2 4 2 3 3 2 2" xfId="31710" xr:uid="{00000000-0005-0000-0000-0000A56A0000}"/>
    <cellStyle name="Normal 2 6 2 4 2 3 3 3" xfId="23564" xr:uid="{00000000-0005-0000-0000-0000A66A0000}"/>
    <cellStyle name="Normal 2 6 2 4 2 3 4" xfId="10115" xr:uid="{00000000-0005-0000-0000-0000A76A0000}"/>
    <cellStyle name="Normal 2 6 2 4 2 3 4 2" xfId="26411" xr:uid="{00000000-0005-0000-0000-0000A86A0000}"/>
    <cellStyle name="Normal 2 6 2 4 2 3 5" xfId="18265" xr:uid="{00000000-0005-0000-0000-0000A96A0000}"/>
    <cellStyle name="Normal 2 6 2 4 2 4" xfId="3321" xr:uid="{00000000-0005-0000-0000-0000AA6A0000}"/>
    <cellStyle name="Normal 2 6 2 4 2 4 2" xfId="11467" xr:uid="{00000000-0005-0000-0000-0000AB6A0000}"/>
    <cellStyle name="Normal 2 6 2 4 2 4 2 2" xfId="27763" xr:uid="{00000000-0005-0000-0000-0000AC6A0000}"/>
    <cellStyle name="Normal 2 6 2 4 2 4 3" xfId="19617" xr:uid="{00000000-0005-0000-0000-0000AD6A0000}"/>
    <cellStyle name="Normal 2 6 2 4 2 5" xfId="5858" xr:uid="{00000000-0005-0000-0000-0000AE6A0000}"/>
    <cellStyle name="Normal 2 6 2 4 2 5 2" xfId="14004" xr:uid="{00000000-0005-0000-0000-0000AF6A0000}"/>
    <cellStyle name="Normal 2 6 2 4 2 5 2 2" xfId="30300" xr:uid="{00000000-0005-0000-0000-0000B06A0000}"/>
    <cellStyle name="Normal 2 6 2 4 2 5 3" xfId="22154" xr:uid="{00000000-0005-0000-0000-0000B16A0000}"/>
    <cellStyle name="Normal 2 6 2 4 2 6" xfId="8705" xr:uid="{00000000-0005-0000-0000-0000B26A0000}"/>
    <cellStyle name="Normal 2 6 2 4 2 6 2" xfId="25001" xr:uid="{00000000-0005-0000-0000-0000B36A0000}"/>
    <cellStyle name="Normal 2 6 2 4 2 7" xfId="16855" xr:uid="{00000000-0005-0000-0000-0000B46A0000}"/>
    <cellStyle name="Normal 2 6 2 4 3" xfId="920" xr:uid="{00000000-0005-0000-0000-0000B56A0000}"/>
    <cellStyle name="Normal 2 6 2 4 3 2" xfId="2330" xr:uid="{00000000-0005-0000-0000-0000B66A0000}"/>
    <cellStyle name="Normal 2 6 2 4 3 2 2" xfId="4852" xr:uid="{00000000-0005-0000-0000-0000B76A0000}"/>
    <cellStyle name="Normal 2 6 2 4 3 2 2 2" xfId="12998" xr:uid="{00000000-0005-0000-0000-0000B86A0000}"/>
    <cellStyle name="Normal 2 6 2 4 3 2 2 2 2" xfId="29294" xr:uid="{00000000-0005-0000-0000-0000B96A0000}"/>
    <cellStyle name="Normal 2 6 2 4 3 2 2 3" xfId="21148" xr:uid="{00000000-0005-0000-0000-0000BA6A0000}"/>
    <cellStyle name="Normal 2 6 2 4 3 2 3" xfId="7629" xr:uid="{00000000-0005-0000-0000-0000BB6A0000}"/>
    <cellStyle name="Normal 2 6 2 4 3 2 3 2" xfId="15775" xr:uid="{00000000-0005-0000-0000-0000BC6A0000}"/>
    <cellStyle name="Normal 2 6 2 4 3 2 3 2 2" xfId="32071" xr:uid="{00000000-0005-0000-0000-0000BD6A0000}"/>
    <cellStyle name="Normal 2 6 2 4 3 2 3 3" xfId="23925" xr:uid="{00000000-0005-0000-0000-0000BE6A0000}"/>
    <cellStyle name="Normal 2 6 2 4 3 2 4" xfId="10476" xr:uid="{00000000-0005-0000-0000-0000BF6A0000}"/>
    <cellStyle name="Normal 2 6 2 4 3 2 4 2" xfId="26772" xr:uid="{00000000-0005-0000-0000-0000C06A0000}"/>
    <cellStyle name="Normal 2 6 2 4 3 2 5" xfId="18626" xr:uid="{00000000-0005-0000-0000-0000C16A0000}"/>
    <cellStyle name="Normal 2 6 2 4 3 3" xfId="3634" xr:uid="{00000000-0005-0000-0000-0000C26A0000}"/>
    <cellStyle name="Normal 2 6 2 4 3 3 2" xfId="11780" xr:uid="{00000000-0005-0000-0000-0000C36A0000}"/>
    <cellStyle name="Normal 2 6 2 4 3 3 2 2" xfId="28076" xr:uid="{00000000-0005-0000-0000-0000C46A0000}"/>
    <cellStyle name="Normal 2 6 2 4 3 3 3" xfId="19930" xr:uid="{00000000-0005-0000-0000-0000C56A0000}"/>
    <cellStyle name="Normal 2 6 2 4 3 4" xfId="6219" xr:uid="{00000000-0005-0000-0000-0000C66A0000}"/>
    <cellStyle name="Normal 2 6 2 4 3 4 2" xfId="14365" xr:uid="{00000000-0005-0000-0000-0000C76A0000}"/>
    <cellStyle name="Normal 2 6 2 4 3 4 2 2" xfId="30661" xr:uid="{00000000-0005-0000-0000-0000C86A0000}"/>
    <cellStyle name="Normal 2 6 2 4 3 4 3" xfId="22515" xr:uid="{00000000-0005-0000-0000-0000C96A0000}"/>
    <cellStyle name="Normal 2 6 2 4 3 5" xfId="9066" xr:uid="{00000000-0005-0000-0000-0000CA6A0000}"/>
    <cellStyle name="Normal 2 6 2 4 3 5 2" xfId="25362" xr:uid="{00000000-0005-0000-0000-0000CB6A0000}"/>
    <cellStyle name="Normal 2 6 2 4 3 6" xfId="17216" xr:uid="{00000000-0005-0000-0000-0000CC6A0000}"/>
    <cellStyle name="Normal 2 6 2 4 4" xfId="1625" xr:uid="{00000000-0005-0000-0000-0000CD6A0000}"/>
    <cellStyle name="Normal 2 6 2 4 4 2" xfId="4243" xr:uid="{00000000-0005-0000-0000-0000CE6A0000}"/>
    <cellStyle name="Normal 2 6 2 4 4 2 2" xfId="12389" xr:uid="{00000000-0005-0000-0000-0000CF6A0000}"/>
    <cellStyle name="Normal 2 6 2 4 4 2 2 2" xfId="28685" xr:uid="{00000000-0005-0000-0000-0000D06A0000}"/>
    <cellStyle name="Normal 2 6 2 4 4 2 3" xfId="20539" xr:uid="{00000000-0005-0000-0000-0000D16A0000}"/>
    <cellStyle name="Normal 2 6 2 4 4 3" xfId="6924" xr:uid="{00000000-0005-0000-0000-0000D26A0000}"/>
    <cellStyle name="Normal 2 6 2 4 4 3 2" xfId="15070" xr:uid="{00000000-0005-0000-0000-0000D36A0000}"/>
    <cellStyle name="Normal 2 6 2 4 4 3 2 2" xfId="31366" xr:uid="{00000000-0005-0000-0000-0000D46A0000}"/>
    <cellStyle name="Normal 2 6 2 4 4 3 3" xfId="23220" xr:uid="{00000000-0005-0000-0000-0000D56A0000}"/>
    <cellStyle name="Normal 2 6 2 4 4 4" xfId="9771" xr:uid="{00000000-0005-0000-0000-0000D66A0000}"/>
    <cellStyle name="Normal 2 6 2 4 4 4 2" xfId="26067" xr:uid="{00000000-0005-0000-0000-0000D76A0000}"/>
    <cellStyle name="Normal 2 6 2 4 4 5" xfId="17921" xr:uid="{00000000-0005-0000-0000-0000D86A0000}"/>
    <cellStyle name="Normal 2 6 2 4 5" xfId="3025" xr:uid="{00000000-0005-0000-0000-0000D96A0000}"/>
    <cellStyle name="Normal 2 6 2 4 5 2" xfId="11171" xr:uid="{00000000-0005-0000-0000-0000DA6A0000}"/>
    <cellStyle name="Normal 2 6 2 4 5 2 2" xfId="27467" xr:uid="{00000000-0005-0000-0000-0000DB6A0000}"/>
    <cellStyle name="Normal 2 6 2 4 5 3" xfId="19321" xr:uid="{00000000-0005-0000-0000-0000DC6A0000}"/>
    <cellStyle name="Normal 2 6 2 4 6" xfId="5514" xr:uid="{00000000-0005-0000-0000-0000DD6A0000}"/>
    <cellStyle name="Normal 2 6 2 4 6 2" xfId="13660" xr:uid="{00000000-0005-0000-0000-0000DE6A0000}"/>
    <cellStyle name="Normal 2 6 2 4 6 2 2" xfId="29956" xr:uid="{00000000-0005-0000-0000-0000DF6A0000}"/>
    <cellStyle name="Normal 2 6 2 4 6 3" xfId="21810" xr:uid="{00000000-0005-0000-0000-0000E06A0000}"/>
    <cellStyle name="Normal 2 6 2 4 7" xfId="8361" xr:uid="{00000000-0005-0000-0000-0000E16A0000}"/>
    <cellStyle name="Normal 2 6 2 4 7 2" xfId="24657" xr:uid="{00000000-0005-0000-0000-0000E26A0000}"/>
    <cellStyle name="Normal 2 6 2 4 8" xfId="16511" xr:uid="{00000000-0005-0000-0000-0000E36A0000}"/>
    <cellStyle name="Normal 2 6 2 5" xfId="294" xr:uid="{00000000-0005-0000-0000-0000E46A0000}"/>
    <cellStyle name="Normal 2 6 2 5 2" xfId="638" xr:uid="{00000000-0005-0000-0000-0000E56A0000}"/>
    <cellStyle name="Normal 2 6 2 5 2 2" xfId="1344" xr:uid="{00000000-0005-0000-0000-0000E66A0000}"/>
    <cellStyle name="Normal 2 6 2 5 2 2 2" xfId="2754" xr:uid="{00000000-0005-0000-0000-0000E76A0000}"/>
    <cellStyle name="Normal 2 6 2 5 2 2 2 2" xfId="5222" xr:uid="{00000000-0005-0000-0000-0000E86A0000}"/>
    <cellStyle name="Normal 2 6 2 5 2 2 2 2 2" xfId="13368" xr:uid="{00000000-0005-0000-0000-0000E96A0000}"/>
    <cellStyle name="Normal 2 6 2 5 2 2 2 2 2 2" xfId="29664" xr:uid="{00000000-0005-0000-0000-0000EA6A0000}"/>
    <cellStyle name="Normal 2 6 2 5 2 2 2 2 3" xfId="21518" xr:uid="{00000000-0005-0000-0000-0000EB6A0000}"/>
    <cellStyle name="Normal 2 6 2 5 2 2 2 3" xfId="8053" xr:uid="{00000000-0005-0000-0000-0000EC6A0000}"/>
    <cellStyle name="Normal 2 6 2 5 2 2 2 3 2" xfId="16199" xr:uid="{00000000-0005-0000-0000-0000ED6A0000}"/>
    <cellStyle name="Normal 2 6 2 5 2 2 2 3 2 2" xfId="32495" xr:uid="{00000000-0005-0000-0000-0000EE6A0000}"/>
    <cellStyle name="Normal 2 6 2 5 2 2 2 3 3" xfId="24349" xr:uid="{00000000-0005-0000-0000-0000EF6A0000}"/>
    <cellStyle name="Normal 2 6 2 5 2 2 2 4" xfId="10900" xr:uid="{00000000-0005-0000-0000-0000F06A0000}"/>
    <cellStyle name="Normal 2 6 2 5 2 2 2 4 2" xfId="27196" xr:uid="{00000000-0005-0000-0000-0000F16A0000}"/>
    <cellStyle name="Normal 2 6 2 5 2 2 2 5" xfId="19050" xr:uid="{00000000-0005-0000-0000-0000F26A0000}"/>
    <cellStyle name="Normal 2 6 2 5 2 2 3" xfId="4004" xr:uid="{00000000-0005-0000-0000-0000F36A0000}"/>
    <cellStyle name="Normal 2 6 2 5 2 2 3 2" xfId="12150" xr:uid="{00000000-0005-0000-0000-0000F46A0000}"/>
    <cellStyle name="Normal 2 6 2 5 2 2 3 2 2" xfId="28446" xr:uid="{00000000-0005-0000-0000-0000F56A0000}"/>
    <cellStyle name="Normal 2 6 2 5 2 2 3 3" xfId="20300" xr:uid="{00000000-0005-0000-0000-0000F66A0000}"/>
    <cellStyle name="Normal 2 6 2 5 2 2 4" xfId="6643" xr:uid="{00000000-0005-0000-0000-0000F76A0000}"/>
    <cellStyle name="Normal 2 6 2 5 2 2 4 2" xfId="14789" xr:uid="{00000000-0005-0000-0000-0000F86A0000}"/>
    <cellStyle name="Normal 2 6 2 5 2 2 4 2 2" xfId="31085" xr:uid="{00000000-0005-0000-0000-0000F96A0000}"/>
    <cellStyle name="Normal 2 6 2 5 2 2 4 3" xfId="22939" xr:uid="{00000000-0005-0000-0000-0000FA6A0000}"/>
    <cellStyle name="Normal 2 6 2 5 2 2 5" xfId="9490" xr:uid="{00000000-0005-0000-0000-0000FB6A0000}"/>
    <cellStyle name="Normal 2 6 2 5 2 2 5 2" xfId="25786" xr:uid="{00000000-0005-0000-0000-0000FC6A0000}"/>
    <cellStyle name="Normal 2 6 2 5 2 2 6" xfId="17640" xr:uid="{00000000-0005-0000-0000-0000FD6A0000}"/>
    <cellStyle name="Normal 2 6 2 5 2 3" xfId="2049" xr:uid="{00000000-0005-0000-0000-0000FE6A0000}"/>
    <cellStyle name="Normal 2 6 2 5 2 3 2" xfId="4613" xr:uid="{00000000-0005-0000-0000-0000FF6A0000}"/>
    <cellStyle name="Normal 2 6 2 5 2 3 2 2" xfId="12759" xr:uid="{00000000-0005-0000-0000-0000006B0000}"/>
    <cellStyle name="Normal 2 6 2 5 2 3 2 2 2" xfId="29055" xr:uid="{00000000-0005-0000-0000-0000016B0000}"/>
    <cellStyle name="Normal 2 6 2 5 2 3 2 3" xfId="20909" xr:uid="{00000000-0005-0000-0000-0000026B0000}"/>
    <cellStyle name="Normal 2 6 2 5 2 3 3" xfId="7348" xr:uid="{00000000-0005-0000-0000-0000036B0000}"/>
    <cellStyle name="Normal 2 6 2 5 2 3 3 2" xfId="15494" xr:uid="{00000000-0005-0000-0000-0000046B0000}"/>
    <cellStyle name="Normal 2 6 2 5 2 3 3 2 2" xfId="31790" xr:uid="{00000000-0005-0000-0000-0000056B0000}"/>
    <cellStyle name="Normal 2 6 2 5 2 3 3 3" xfId="23644" xr:uid="{00000000-0005-0000-0000-0000066B0000}"/>
    <cellStyle name="Normal 2 6 2 5 2 3 4" xfId="10195" xr:uid="{00000000-0005-0000-0000-0000076B0000}"/>
    <cellStyle name="Normal 2 6 2 5 2 3 4 2" xfId="26491" xr:uid="{00000000-0005-0000-0000-0000086B0000}"/>
    <cellStyle name="Normal 2 6 2 5 2 3 5" xfId="18345" xr:uid="{00000000-0005-0000-0000-0000096B0000}"/>
    <cellStyle name="Normal 2 6 2 5 2 4" xfId="3395" xr:uid="{00000000-0005-0000-0000-00000A6B0000}"/>
    <cellStyle name="Normal 2 6 2 5 2 4 2" xfId="11541" xr:uid="{00000000-0005-0000-0000-00000B6B0000}"/>
    <cellStyle name="Normal 2 6 2 5 2 4 2 2" xfId="27837" xr:uid="{00000000-0005-0000-0000-00000C6B0000}"/>
    <cellStyle name="Normal 2 6 2 5 2 4 3" xfId="19691" xr:uid="{00000000-0005-0000-0000-00000D6B0000}"/>
    <cellStyle name="Normal 2 6 2 5 2 5" xfId="5938" xr:uid="{00000000-0005-0000-0000-00000E6B0000}"/>
    <cellStyle name="Normal 2 6 2 5 2 5 2" xfId="14084" xr:uid="{00000000-0005-0000-0000-00000F6B0000}"/>
    <cellStyle name="Normal 2 6 2 5 2 5 2 2" xfId="30380" xr:uid="{00000000-0005-0000-0000-0000106B0000}"/>
    <cellStyle name="Normal 2 6 2 5 2 5 3" xfId="22234" xr:uid="{00000000-0005-0000-0000-0000116B0000}"/>
    <cellStyle name="Normal 2 6 2 5 2 6" xfId="8785" xr:uid="{00000000-0005-0000-0000-0000126B0000}"/>
    <cellStyle name="Normal 2 6 2 5 2 6 2" xfId="25081" xr:uid="{00000000-0005-0000-0000-0000136B0000}"/>
    <cellStyle name="Normal 2 6 2 5 2 7" xfId="16935" xr:uid="{00000000-0005-0000-0000-0000146B0000}"/>
    <cellStyle name="Normal 2 6 2 5 3" xfId="1000" xr:uid="{00000000-0005-0000-0000-0000156B0000}"/>
    <cellStyle name="Normal 2 6 2 5 3 2" xfId="2410" xr:uid="{00000000-0005-0000-0000-0000166B0000}"/>
    <cellStyle name="Normal 2 6 2 5 3 2 2" xfId="4926" xr:uid="{00000000-0005-0000-0000-0000176B0000}"/>
    <cellStyle name="Normal 2 6 2 5 3 2 2 2" xfId="13072" xr:uid="{00000000-0005-0000-0000-0000186B0000}"/>
    <cellStyle name="Normal 2 6 2 5 3 2 2 2 2" xfId="29368" xr:uid="{00000000-0005-0000-0000-0000196B0000}"/>
    <cellStyle name="Normal 2 6 2 5 3 2 2 3" xfId="21222" xr:uid="{00000000-0005-0000-0000-00001A6B0000}"/>
    <cellStyle name="Normal 2 6 2 5 3 2 3" xfId="7709" xr:uid="{00000000-0005-0000-0000-00001B6B0000}"/>
    <cellStyle name="Normal 2 6 2 5 3 2 3 2" xfId="15855" xr:uid="{00000000-0005-0000-0000-00001C6B0000}"/>
    <cellStyle name="Normal 2 6 2 5 3 2 3 2 2" xfId="32151" xr:uid="{00000000-0005-0000-0000-00001D6B0000}"/>
    <cellStyle name="Normal 2 6 2 5 3 2 3 3" xfId="24005" xr:uid="{00000000-0005-0000-0000-00001E6B0000}"/>
    <cellStyle name="Normal 2 6 2 5 3 2 4" xfId="10556" xr:uid="{00000000-0005-0000-0000-00001F6B0000}"/>
    <cellStyle name="Normal 2 6 2 5 3 2 4 2" xfId="26852" xr:uid="{00000000-0005-0000-0000-0000206B0000}"/>
    <cellStyle name="Normal 2 6 2 5 3 2 5" xfId="18706" xr:uid="{00000000-0005-0000-0000-0000216B0000}"/>
    <cellStyle name="Normal 2 6 2 5 3 3" xfId="3708" xr:uid="{00000000-0005-0000-0000-0000226B0000}"/>
    <cellStyle name="Normal 2 6 2 5 3 3 2" xfId="11854" xr:uid="{00000000-0005-0000-0000-0000236B0000}"/>
    <cellStyle name="Normal 2 6 2 5 3 3 2 2" xfId="28150" xr:uid="{00000000-0005-0000-0000-0000246B0000}"/>
    <cellStyle name="Normal 2 6 2 5 3 3 3" xfId="20004" xr:uid="{00000000-0005-0000-0000-0000256B0000}"/>
    <cellStyle name="Normal 2 6 2 5 3 4" xfId="6299" xr:uid="{00000000-0005-0000-0000-0000266B0000}"/>
    <cellStyle name="Normal 2 6 2 5 3 4 2" xfId="14445" xr:uid="{00000000-0005-0000-0000-0000276B0000}"/>
    <cellStyle name="Normal 2 6 2 5 3 4 2 2" xfId="30741" xr:uid="{00000000-0005-0000-0000-0000286B0000}"/>
    <cellStyle name="Normal 2 6 2 5 3 4 3" xfId="22595" xr:uid="{00000000-0005-0000-0000-0000296B0000}"/>
    <cellStyle name="Normal 2 6 2 5 3 5" xfId="9146" xr:uid="{00000000-0005-0000-0000-00002A6B0000}"/>
    <cellStyle name="Normal 2 6 2 5 3 5 2" xfId="25442" xr:uid="{00000000-0005-0000-0000-00002B6B0000}"/>
    <cellStyle name="Normal 2 6 2 5 3 6" xfId="17296" xr:uid="{00000000-0005-0000-0000-00002C6B0000}"/>
    <cellStyle name="Normal 2 6 2 5 4" xfId="1705" xr:uid="{00000000-0005-0000-0000-00002D6B0000}"/>
    <cellStyle name="Normal 2 6 2 5 4 2" xfId="4317" xr:uid="{00000000-0005-0000-0000-00002E6B0000}"/>
    <cellStyle name="Normal 2 6 2 5 4 2 2" xfId="12463" xr:uid="{00000000-0005-0000-0000-00002F6B0000}"/>
    <cellStyle name="Normal 2 6 2 5 4 2 2 2" xfId="28759" xr:uid="{00000000-0005-0000-0000-0000306B0000}"/>
    <cellStyle name="Normal 2 6 2 5 4 2 3" xfId="20613" xr:uid="{00000000-0005-0000-0000-0000316B0000}"/>
    <cellStyle name="Normal 2 6 2 5 4 3" xfId="7004" xr:uid="{00000000-0005-0000-0000-0000326B0000}"/>
    <cellStyle name="Normal 2 6 2 5 4 3 2" xfId="15150" xr:uid="{00000000-0005-0000-0000-0000336B0000}"/>
    <cellStyle name="Normal 2 6 2 5 4 3 2 2" xfId="31446" xr:uid="{00000000-0005-0000-0000-0000346B0000}"/>
    <cellStyle name="Normal 2 6 2 5 4 3 3" xfId="23300" xr:uid="{00000000-0005-0000-0000-0000356B0000}"/>
    <cellStyle name="Normal 2 6 2 5 4 4" xfId="9851" xr:uid="{00000000-0005-0000-0000-0000366B0000}"/>
    <cellStyle name="Normal 2 6 2 5 4 4 2" xfId="26147" xr:uid="{00000000-0005-0000-0000-0000376B0000}"/>
    <cellStyle name="Normal 2 6 2 5 4 5" xfId="18001" xr:uid="{00000000-0005-0000-0000-0000386B0000}"/>
    <cellStyle name="Normal 2 6 2 5 5" xfId="3099" xr:uid="{00000000-0005-0000-0000-0000396B0000}"/>
    <cellStyle name="Normal 2 6 2 5 5 2" xfId="11245" xr:uid="{00000000-0005-0000-0000-00003A6B0000}"/>
    <cellStyle name="Normal 2 6 2 5 5 2 2" xfId="27541" xr:uid="{00000000-0005-0000-0000-00003B6B0000}"/>
    <cellStyle name="Normal 2 6 2 5 5 3" xfId="19395" xr:uid="{00000000-0005-0000-0000-00003C6B0000}"/>
    <cellStyle name="Normal 2 6 2 5 6" xfId="5594" xr:uid="{00000000-0005-0000-0000-00003D6B0000}"/>
    <cellStyle name="Normal 2 6 2 5 6 2" xfId="13740" xr:uid="{00000000-0005-0000-0000-00003E6B0000}"/>
    <cellStyle name="Normal 2 6 2 5 6 2 2" xfId="30036" xr:uid="{00000000-0005-0000-0000-00003F6B0000}"/>
    <cellStyle name="Normal 2 6 2 5 6 3" xfId="21890" xr:uid="{00000000-0005-0000-0000-0000406B0000}"/>
    <cellStyle name="Normal 2 6 2 5 7" xfId="8441" xr:uid="{00000000-0005-0000-0000-0000416B0000}"/>
    <cellStyle name="Normal 2 6 2 5 7 2" xfId="24737" xr:uid="{00000000-0005-0000-0000-0000426B0000}"/>
    <cellStyle name="Normal 2 6 2 5 8" xfId="16591" xr:uid="{00000000-0005-0000-0000-0000436B0000}"/>
    <cellStyle name="Normal 2 6 2 6" xfId="384" xr:uid="{00000000-0005-0000-0000-0000446B0000}"/>
    <cellStyle name="Normal 2 6 2 6 2" xfId="1090" xr:uid="{00000000-0005-0000-0000-0000456B0000}"/>
    <cellStyle name="Normal 2 6 2 6 2 2" xfId="2500" xr:uid="{00000000-0005-0000-0000-0000466B0000}"/>
    <cellStyle name="Normal 2 6 2 6 2 2 2" xfId="5000" xr:uid="{00000000-0005-0000-0000-0000476B0000}"/>
    <cellStyle name="Normal 2 6 2 6 2 2 2 2" xfId="13146" xr:uid="{00000000-0005-0000-0000-0000486B0000}"/>
    <cellStyle name="Normal 2 6 2 6 2 2 2 2 2" xfId="29442" xr:uid="{00000000-0005-0000-0000-0000496B0000}"/>
    <cellStyle name="Normal 2 6 2 6 2 2 2 3" xfId="21296" xr:uid="{00000000-0005-0000-0000-00004A6B0000}"/>
    <cellStyle name="Normal 2 6 2 6 2 2 3" xfId="7799" xr:uid="{00000000-0005-0000-0000-00004B6B0000}"/>
    <cellStyle name="Normal 2 6 2 6 2 2 3 2" xfId="15945" xr:uid="{00000000-0005-0000-0000-00004C6B0000}"/>
    <cellStyle name="Normal 2 6 2 6 2 2 3 2 2" xfId="32241" xr:uid="{00000000-0005-0000-0000-00004D6B0000}"/>
    <cellStyle name="Normal 2 6 2 6 2 2 3 3" xfId="24095" xr:uid="{00000000-0005-0000-0000-00004E6B0000}"/>
    <cellStyle name="Normal 2 6 2 6 2 2 4" xfId="10646" xr:uid="{00000000-0005-0000-0000-00004F6B0000}"/>
    <cellStyle name="Normal 2 6 2 6 2 2 4 2" xfId="26942" xr:uid="{00000000-0005-0000-0000-0000506B0000}"/>
    <cellStyle name="Normal 2 6 2 6 2 2 5" xfId="18796" xr:uid="{00000000-0005-0000-0000-0000516B0000}"/>
    <cellStyle name="Normal 2 6 2 6 2 3" xfId="3782" xr:uid="{00000000-0005-0000-0000-0000526B0000}"/>
    <cellStyle name="Normal 2 6 2 6 2 3 2" xfId="11928" xr:uid="{00000000-0005-0000-0000-0000536B0000}"/>
    <cellStyle name="Normal 2 6 2 6 2 3 2 2" xfId="28224" xr:uid="{00000000-0005-0000-0000-0000546B0000}"/>
    <cellStyle name="Normal 2 6 2 6 2 3 3" xfId="20078" xr:uid="{00000000-0005-0000-0000-0000556B0000}"/>
    <cellStyle name="Normal 2 6 2 6 2 4" xfId="6389" xr:uid="{00000000-0005-0000-0000-0000566B0000}"/>
    <cellStyle name="Normal 2 6 2 6 2 4 2" xfId="14535" xr:uid="{00000000-0005-0000-0000-0000576B0000}"/>
    <cellStyle name="Normal 2 6 2 6 2 4 2 2" xfId="30831" xr:uid="{00000000-0005-0000-0000-0000586B0000}"/>
    <cellStyle name="Normal 2 6 2 6 2 4 3" xfId="22685" xr:uid="{00000000-0005-0000-0000-0000596B0000}"/>
    <cellStyle name="Normal 2 6 2 6 2 5" xfId="9236" xr:uid="{00000000-0005-0000-0000-00005A6B0000}"/>
    <cellStyle name="Normal 2 6 2 6 2 5 2" xfId="25532" xr:uid="{00000000-0005-0000-0000-00005B6B0000}"/>
    <cellStyle name="Normal 2 6 2 6 2 6" xfId="17386" xr:uid="{00000000-0005-0000-0000-00005C6B0000}"/>
    <cellStyle name="Normal 2 6 2 6 3" xfId="1795" xr:uid="{00000000-0005-0000-0000-00005D6B0000}"/>
    <cellStyle name="Normal 2 6 2 6 3 2" xfId="4391" xr:uid="{00000000-0005-0000-0000-00005E6B0000}"/>
    <cellStyle name="Normal 2 6 2 6 3 2 2" xfId="12537" xr:uid="{00000000-0005-0000-0000-00005F6B0000}"/>
    <cellStyle name="Normal 2 6 2 6 3 2 2 2" xfId="28833" xr:uid="{00000000-0005-0000-0000-0000606B0000}"/>
    <cellStyle name="Normal 2 6 2 6 3 2 3" xfId="20687" xr:uid="{00000000-0005-0000-0000-0000616B0000}"/>
    <cellStyle name="Normal 2 6 2 6 3 3" xfId="7094" xr:uid="{00000000-0005-0000-0000-0000626B0000}"/>
    <cellStyle name="Normal 2 6 2 6 3 3 2" xfId="15240" xr:uid="{00000000-0005-0000-0000-0000636B0000}"/>
    <cellStyle name="Normal 2 6 2 6 3 3 2 2" xfId="31536" xr:uid="{00000000-0005-0000-0000-0000646B0000}"/>
    <cellStyle name="Normal 2 6 2 6 3 3 3" xfId="23390" xr:uid="{00000000-0005-0000-0000-0000656B0000}"/>
    <cellStyle name="Normal 2 6 2 6 3 4" xfId="9941" xr:uid="{00000000-0005-0000-0000-0000666B0000}"/>
    <cellStyle name="Normal 2 6 2 6 3 4 2" xfId="26237" xr:uid="{00000000-0005-0000-0000-0000676B0000}"/>
    <cellStyle name="Normal 2 6 2 6 3 5" xfId="18091" xr:uid="{00000000-0005-0000-0000-0000686B0000}"/>
    <cellStyle name="Normal 2 6 2 6 4" xfId="3173" xr:uid="{00000000-0005-0000-0000-0000696B0000}"/>
    <cellStyle name="Normal 2 6 2 6 4 2" xfId="11319" xr:uid="{00000000-0005-0000-0000-00006A6B0000}"/>
    <cellStyle name="Normal 2 6 2 6 4 2 2" xfId="27615" xr:uid="{00000000-0005-0000-0000-00006B6B0000}"/>
    <cellStyle name="Normal 2 6 2 6 4 3" xfId="19469" xr:uid="{00000000-0005-0000-0000-00006C6B0000}"/>
    <cellStyle name="Normal 2 6 2 6 5" xfId="5684" xr:uid="{00000000-0005-0000-0000-00006D6B0000}"/>
    <cellStyle name="Normal 2 6 2 6 5 2" xfId="13830" xr:uid="{00000000-0005-0000-0000-00006E6B0000}"/>
    <cellStyle name="Normal 2 6 2 6 5 2 2" xfId="30126" xr:uid="{00000000-0005-0000-0000-00006F6B0000}"/>
    <cellStyle name="Normal 2 6 2 6 5 3" xfId="21980" xr:uid="{00000000-0005-0000-0000-0000706B0000}"/>
    <cellStyle name="Normal 2 6 2 6 6" xfId="8531" xr:uid="{00000000-0005-0000-0000-0000716B0000}"/>
    <cellStyle name="Normal 2 6 2 6 6 2" xfId="24827" xr:uid="{00000000-0005-0000-0000-0000726B0000}"/>
    <cellStyle name="Normal 2 6 2 6 7" xfId="16681" xr:uid="{00000000-0005-0000-0000-0000736B0000}"/>
    <cellStyle name="Normal 2 6 2 7" xfId="746" xr:uid="{00000000-0005-0000-0000-0000746B0000}"/>
    <cellStyle name="Normal 2 6 2 7 2" xfId="2156" xr:uid="{00000000-0005-0000-0000-0000756B0000}"/>
    <cellStyle name="Normal 2 6 2 7 2 2" xfId="4704" xr:uid="{00000000-0005-0000-0000-0000766B0000}"/>
    <cellStyle name="Normal 2 6 2 7 2 2 2" xfId="12850" xr:uid="{00000000-0005-0000-0000-0000776B0000}"/>
    <cellStyle name="Normal 2 6 2 7 2 2 2 2" xfId="29146" xr:uid="{00000000-0005-0000-0000-0000786B0000}"/>
    <cellStyle name="Normal 2 6 2 7 2 2 3" xfId="21000" xr:uid="{00000000-0005-0000-0000-0000796B0000}"/>
    <cellStyle name="Normal 2 6 2 7 2 3" xfId="7455" xr:uid="{00000000-0005-0000-0000-00007A6B0000}"/>
    <cellStyle name="Normal 2 6 2 7 2 3 2" xfId="15601" xr:uid="{00000000-0005-0000-0000-00007B6B0000}"/>
    <cellStyle name="Normal 2 6 2 7 2 3 2 2" xfId="31897" xr:uid="{00000000-0005-0000-0000-00007C6B0000}"/>
    <cellStyle name="Normal 2 6 2 7 2 3 3" xfId="23751" xr:uid="{00000000-0005-0000-0000-00007D6B0000}"/>
    <cellStyle name="Normal 2 6 2 7 2 4" xfId="10302" xr:uid="{00000000-0005-0000-0000-00007E6B0000}"/>
    <cellStyle name="Normal 2 6 2 7 2 4 2" xfId="26598" xr:uid="{00000000-0005-0000-0000-00007F6B0000}"/>
    <cellStyle name="Normal 2 6 2 7 2 5" xfId="18452" xr:uid="{00000000-0005-0000-0000-0000806B0000}"/>
    <cellStyle name="Normal 2 6 2 7 3" xfId="3486" xr:uid="{00000000-0005-0000-0000-0000816B0000}"/>
    <cellStyle name="Normal 2 6 2 7 3 2" xfId="11632" xr:uid="{00000000-0005-0000-0000-0000826B0000}"/>
    <cellStyle name="Normal 2 6 2 7 3 2 2" xfId="27928" xr:uid="{00000000-0005-0000-0000-0000836B0000}"/>
    <cellStyle name="Normal 2 6 2 7 3 3" xfId="19782" xr:uid="{00000000-0005-0000-0000-0000846B0000}"/>
    <cellStyle name="Normal 2 6 2 7 4" xfId="6045" xr:uid="{00000000-0005-0000-0000-0000856B0000}"/>
    <cellStyle name="Normal 2 6 2 7 4 2" xfId="14191" xr:uid="{00000000-0005-0000-0000-0000866B0000}"/>
    <cellStyle name="Normal 2 6 2 7 4 2 2" xfId="30487" xr:uid="{00000000-0005-0000-0000-0000876B0000}"/>
    <cellStyle name="Normal 2 6 2 7 4 3" xfId="22341" xr:uid="{00000000-0005-0000-0000-0000886B0000}"/>
    <cellStyle name="Normal 2 6 2 7 5" xfId="8892" xr:uid="{00000000-0005-0000-0000-0000896B0000}"/>
    <cellStyle name="Normal 2 6 2 7 5 2" xfId="25188" xr:uid="{00000000-0005-0000-0000-00008A6B0000}"/>
    <cellStyle name="Normal 2 6 2 7 6" xfId="17042" xr:uid="{00000000-0005-0000-0000-00008B6B0000}"/>
    <cellStyle name="Normal 2 6 2 8" xfId="1451" xr:uid="{00000000-0005-0000-0000-00008C6B0000}"/>
    <cellStyle name="Normal 2 6 2 8 2" xfId="4095" xr:uid="{00000000-0005-0000-0000-00008D6B0000}"/>
    <cellStyle name="Normal 2 6 2 8 2 2" xfId="12241" xr:uid="{00000000-0005-0000-0000-00008E6B0000}"/>
    <cellStyle name="Normal 2 6 2 8 2 2 2" xfId="28537" xr:uid="{00000000-0005-0000-0000-00008F6B0000}"/>
    <cellStyle name="Normal 2 6 2 8 2 3" xfId="20391" xr:uid="{00000000-0005-0000-0000-0000906B0000}"/>
    <cellStyle name="Normal 2 6 2 8 3" xfId="6750" xr:uid="{00000000-0005-0000-0000-0000916B0000}"/>
    <cellStyle name="Normal 2 6 2 8 3 2" xfId="14896" xr:uid="{00000000-0005-0000-0000-0000926B0000}"/>
    <cellStyle name="Normal 2 6 2 8 3 2 2" xfId="31192" xr:uid="{00000000-0005-0000-0000-0000936B0000}"/>
    <cellStyle name="Normal 2 6 2 8 3 3" xfId="23046" xr:uid="{00000000-0005-0000-0000-0000946B0000}"/>
    <cellStyle name="Normal 2 6 2 8 4" xfId="9597" xr:uid="{00000000-0005-0000-0000-0000956B0000}"/>
    <cellStyle name="Normal 2 6 2 8 4 2" xfId="25893" xr:uid="{00000000-0005-0000-0000-0000966B0000}"/>
    <cellStyle name="Normal 2 6 2 8 5" xfId="17747" xr:uid="{00000000-0005-0000-0000-0000976B0000}"/>
    <cellStyle name="Normal 2 6 2 9" xfId="2877" xr:uid="{00000000-0005-0000-0000-0000986B0000}"/>
    <cellStyle name="Normal 2 6 2 9 2" xfId="11023" xr:uid="{00000000-0005-0000-0000-0000996B0000}"/>
    <cellStyle name="Normal 2 6 2 9 2 2" xfId="27319" xr:uid="{00000000-0005-0000-0000-00009A6B0000}"/>
    <cellStyle name="Normal 2 6 2 9 3" xfId="19173" xr:uid="{00000000-0005-0000-0000-00009B6B0000}"/>
    <cellStyle name="Normal 2 6 3" xfId="62" xr:uid="{00000000-0005-0000-0000-00009C6B0000}"/>
    <cellStyle name="Normal 2 6 3 10" xfId="8209" xr:uid="{00000000-0005-0000-0000-00009D6B0000}"/>
    <cellStyle name="Normal 2 6 3 10 2" xfId="24505" xr:uid="{00000000-0005-0000-0000-00009E6B0000}"/>
    <cellStyle name="Normal 2 6 3 11" xfId="16359" xr:uid="{00000000-0005-0000-0000-00009F6B0000}"/>
    <cellStyle name="Normal 2 6 3 2" xfId="152" xr:uid="{00000000-0005-0000-0000-0000A06B0000}"/>
    <cellStyle name="Normal 2 6 3 2 2" xfId="496" xr:uid="{00000000-0005-0000-0000-0000A16B0000}"/>
    <cellStyle name="Normal 2 6 3 2 2 2" xfId="1202" xr:uid="{00000000-0005-0000-0000-0000A26B0000}"/>
    <cellStyle name="Normal 2 6 3 2 2 2 2" xfId="2612" xr:uid="{00000000-0005-0000-0000-0000A36B0000}"/>
    <cellStyle name="Normal 2 6 3 2 2 2 2 2" xfId="5092" xr:uid="{00000000-0005-0000-0000-0000A46B0000}"/>
    <cellStyle name="Normal 2 6 3 2 2 2 2 2 2" xfId="13238" xr:uid="{00000000-0005-0000-0000-0000A56B0000}"/>
    <cellStyle name="Normal 2 6 3 2 2 2 2 2 2 2" xfId="29534" xr:uid="{00000000-0005-0000-0000-0000A66B0000}"/>
    <cellStyle name="Normal 2 6 3 2 2 2 2 2 3" xfId="21388" xr:uid="{00000000-0005-0000-0000-0000A76B0000}"/>
    <cellStyle name="Normal 2 6 3 2 2 2 2 3" xfId="7911" xr:uid="{00000000-0005-0000-0000-0000A86B0000}"/>
    <cellStyle name="Normal 2 6 3 2 2 2 2 3 2" xfId="16057" xr:uid="{00000000-0005-0000-0000-0000A96B0000}"/>
    <cellStyle name="Normal 2 6 3 2 2 2 2 3 2 2" xfId="32353" xr:uid="{00000000-0005-0000-0000-0000AA6B0000}"/>
    <cellStyle name="Normal 2 6 3 2 2 2 2 3 3" xfId="24207" xr:uid="{00000000-0005-0000-0000-0000AB6B0000}"/>
    <cellStyle name="Normal 2 6 3 2 2 2 2 4" xfId="10758" xr:uid="{00000000-0005-0000-0000-0000AC6B0000}"/>
    <cellStyle name="Normal 2 6 3 2 2 2 2 4 2" xfId="27054" xr:uid="{00000000-0005-0000-0000-0000AD6B0000}"/>
    <cellStyle name="Normal 2 6 3 2 2 2 2 5" xfId="18908" xr:uid="{00000000-0005-0000-0000-0000AE6B0000}"/>
    <cellStyle name="Normal 2 6 3 2 2 2 3" xfId="3874" xr:uid="{00000000-0005-0000-0000-0000AF6B0000}"/>
    <cellStyle name="Normal 2 6 3 2 2 2 3 2" xfId="12020" xr:uid="{00000000-0005-0000-0000-0000B06B0000}"/>
    <cellStyle name="Normal 2 6 3 2 2 2 3 2 2" xfId="28316" xr:uid="{00000000-0005-0000-0000-0000B16B0000}"/>
    <cellStyle name="Normal 2 6 3 2 2 2 3 3" xfId="20170" xr:uid="{00000000-0005-0000-0000-0000B26B0000}"/>
    <cellStyle name="Normal 2 6 3 2 2 2 4" xfId="6501" xr:uid="{00000000-0005-0000-0000-0000B36B0000}"/>
    <cellStyle name="Normal 2 6 3 2 2 2 4 2" xfId="14647" xr:uid="{00000000-0005-0000-0000-0000B46B0000}"/>
    <cellStyle name="Normal 2 6 3 2 2 2 4 2 2" xfId="30943" xr:uid="{00000000-0005-0000-0000-0000B56B0000}"/>
    <cellStyle name="Normal 2 6 3 2 2 2 4 3" xfId="22797" xr:uid="{00000000-0005-0000-0000-0000B66B0000}"/>
    <cellStyle name="Normal 2 6 3 2 2 2 5" xfId="9348" xr:uid="{00000000-0005-0000-0000-0000B76B0000}"/>
    <cellStyle name="Normal 2 6 3 2 2 2 5 2" xfId="25644" xr:uid="{00000000-0005-0000-0000-0000B86B0000}"/>
    <cellStyle name="Normal 2 6 3 2 2 2 6" xfId="17498" xr:uid="{00000000-0005-0000-0000-0000B96B0000}"/>
    <cellStyle name="Normal 2 6 3 2 2 3" xfId="1907" xr:uid="{00000000-0005-0000-0000-0000BA6B0000}"/>
    <cellStyle name="Normal 2 6 3 2 2 3 2" xfId="4483" xr:uid="{00000000-0005-0000-0000-0000BB6B0000}"/>
    <cellStyle name="Normal 2 6 3 2 2 3 2 2" xfId="12629" xr:uid="{00000000-0005-0000-0000-0000BC6B0000}"/>
    <cellStyle name="Normal 2 6 3 2 2 3 2 2 2" xfId="28925" xr:uid="{00000000-0005-0000-0000-0000BD6B0000}"/>
    <cellStyle name="Normal 2 6 3 2 2 3 2 3" xfId="20779" xr:uid="{00000000-0005-0000-0000-0000BE6B0000}"/>
    <cellStyle name="Normal 2 6 3 2 2 3 3" xfId="7206" xr:uid="{00000000-0005-0000-0000-0000BF6B0000}"/>
    <cellStyle name="Normal 2 6 3 2 2 3 3 2" xfId="15352" xr:uid="{00000000-0005-0000-0000-0000C06B0000}"/>
    <cellStyle name="Normal 2 6 3 2 2 3 3 2 2" xfId="31648" xr:uid="{00000000-0005-0000-0000-0000C16B0000}"/>
    <cellStyle name="Normal 2 6 3 2 2 3 3 3" xfId="23502" xr:uid="{00000000-0005-0000-0000-0000C26B0000}"/>
    <cellStyle name="Normal 2 6 3 2 2 3 4" xfId="10053" xr:uid="{00000000-0005-0000-0000-0000C36B0000}"/>
    <cellStyle name="Normal 2 6 3 2 2 3 4 2" xfId="26349" xr:uid="{00000000-0005-0000-0000-0000C46B0000}"/>
    <cellStyle name="Normal 2 6 3 2 2 3 5" xfId="18203" xr:uid="{00000000-0005-0000-0000-0000C56B0000}"/>
    <cellStyle name="Normal 2 6 3 2 2 4" xfId="3265" xr:uid="{00000000-0005-0000-0000-0000C66B0000}"/>
    <cellStyle name="Normal 2 6 3 2 2 4 2" xfId="11411" xr:uid="{00000000-0005-0000-0000-0000C76B0000}"/>
    <cellStyle name="Normal 2 6 3 2 2 4 2 2" xfId="27707" xr:uid="{00000000-0005-0000-0000-0000C86B0000}"/>
    <cellStyle name="Normal 2 6 3 2 2 4 3" xfId="19561" xr:uid="{00000000-0005-0000-0000-0000C96B0000}"/>
    <cellStyle name="Normal 2 6 3 2 2 5" xfId="5796" xr:uid="{00000000-0005-0000-0000-0000CA6B0000}"/>
    <cellStyle name="Normal 2 6 3 2 2 5 2" xfId="13942" xr:uid="{00000000-0005-0000-0000-0000CB6B0000}"/>
    <cellStyle name="Normal 2 6 3 2 2 5 2 2" xfId="30238" xr:uid="{00000000-0005-0000-0000-0000CC6B0000}"/>
    <cellStyle name="Normal 2 6 3 2 2 5 3" xfId="22092" xr:uid="{00000000-0005-0000-0000-0000CD6B0000}"/>
    <cellStyle name="Normal 2 6 3 2 2 6" xfId="8643" xr:uid="{00000000-0005-0000-0000-0000CE6B0000}"/>
    <cellStyle name="Normal 2 6 3 2 2 6 2" xfId="24939" xr:uid="{00000000-0005-0000-0000-0000CF6B0000}"/>
    <cellStyle name="Normal 2 6 3 2 2 7" xfId="16793" xr:uid="{00000000-0005-0000-0000-0000D06B0000}"/>
    <cellStyle name="Normal 2 6 3 2 3" xfId="858" xr:uid="{00000000-0005-0000-0000-0000D16B0000}"/>
    <cellStyle name="Normal 2 6 3 2 3 2" xfId="2268" xr:uid="{00000000-0005-0000-0000-0000D26B0000}"/>
    <cellStyle name="Normal 2 6 3 2 3 2 2" xfId="4796" xr:uid="{00000000-0005-0000-0000-0000D36B0000}"/>
    <cellStyle name="Normal 2 6 3 2 3 2 2 2" xfId="12942" xr:uid="{00000000-0005-0000-0000-0000D46B0000}"/>
    <cellStyle name="Normal 2 6 3 2 3 2 2 2 2" xfId="29238" xr:uid="{00000000-0005-0000-0000-0000D56B0000}"/>
    <cellStyle name="Normal 2 6 3 2 3 2 2 3" xfId="21092" xr:uid="{00000000-0005-0000-0000-0000D66B0000}"/>
    <cellStyle name="Normal 2 6 3 2 3 2 3" xfId="7567" xr:uid="{00000000-0005-0000-0000-0000D76B0000}"/>
    <cellStyle name="Normal 2 6 3 2 3 2 3 2" xfId="15713" xr:uid="{00000000-0005-0000-0000-0000D86B0000}"/>
    <cellStyle name="Normal 2 6 3 2 3 2 3 2 2" xfId="32009" xr:uid="{00000000-0005-0000-0000-0000D96B0000}"/>
    <cellStyle name="Normal 2 6 3 2 3 2 3 3" xfId="23863" xr:uid="{00000000-0005-0000-0000-0000DA6B0000}"/>
    <cellStyle name="Normal 2 6 3 2 3 2 4" xfId="10414" xr:uid="{00000000-0005-0000-0000-0000DB6B0000}"/>
    <cellStyle name="Normal 2 6 3 2 3 2 4 2" xfId="26710" xr:uid="{00000000-0005-0000-0000-0000DC6B0000}"/>
    <cellStyle name="Normal 2 6 3 2 3 2 5" xfId="18564" xr:uid="{00000000-0005-0000-0000-0000DD6B0000}"/>
    <cellStyle name="Normal 2 6 3 2 3 3" xfId="3578" xr:uid="{00000000-0005-0000-0000-0000DE6B0000}"/>
    <cellStyle name="Normal 2 6 3 2 3 3 2" xfId="11724" xr:uid="{00000000-0005-0000-0000-0000DF6B0000}"/>
    <cellStyle name="Normal 2 6 3 2 3 3 2 2" xfId="28020" xr:uid="{00000000-0005-0000-0000-0000E06B0000}"/>
    <cellStyle name="Normal 2 6 3 2 3 3 3" xfId="19874" xr:uid="{00000000-0005-0000-0000-0000E16B0000}"/>
    <cellStyle name="Normal 2 6 3 2 3 4" xfId="6157" xr:uid="{00000000-0005-0000-0000-0000E26B0000}"/>
    <cellStyle name="Normal 2 6 3 2 3 4 2" xfId="14303" xr:uid="{00000000-0005-0000-0000-0000E36B0000}"/>
    <cellStyle name="Normal 2 6 3 2 3 4 2 2" xfId="30599" xr:uid="{00000000-0005-0000-0000-0000E46B0000}"/>
    <cellStyle name="Normal 2 6 3 2 3 4 3" xfId="22453" xr:uid="{00000000-0005-0000-0000-0000E56B0000}"/>
    <cellStyle name="Normal 2 6 3 2 3 5" xfId="9004" xr:uid="{00000000-0005-0000-0000-0000E66B0000}"/>
    <cellStyle name="Normal 2 6 3 2 3 5 2" xfId="25300" xr:uid="{00000000-0005-0000-0000-0000E76B0000}"/>
    <cellStyle name="Normal 2 6 3 2 3 6" xfId="17154" xr:uid="{00000000-0005-0000-0000-0000E86B0000}"/>
    <cellStyle name="Normal 2 6 3 2 4" xfId="1563" xr:uid="{00000000-0005-0000-0000-0000E96B0000}"/>
    <cellStyle name="Normal 2 6 3 2 4 2" xfId="4187" xr:uid="{00000000-0005-0000-0000-0000EA6B0000}"/>
    <cellStyle name="Normal 2 6 3 2 4 2 2" xfId="12333" xr:uid="{00000000-0005-0000-0000-0000EB6B0000}"/>
    <cellStyle name="Normal 2 6 3 2 4 2 2 2" xfId="28629" xr:uid="{00000000-0005-0000-0000-0000EC6B0000}"/>
    <cellStyle name="Normal 2 6 3 2 4 2 3" xfId="20483" xr:uid="{00000000-0005-0000-0000-0000ED6B0000}"/>
    <cellStyle name="Normal 2 6 3 2 4 3" xfId="6862" xr:uid="{00000000-0005-0000-0000-0000EE6B0000}"/>
    <cellStyle name="Normal 2 6 3 2 4 3 2" xfId="15008" xr:uid="{00000000-0005-0000-0000-0000EF6B0000}"/>
    <cellStyle name="Normal 2 6 3 2 4 3 2 2" xfId="31304" xr:uid="{00000000-0005-0000-0000-0000F06B0000}"/>
    <cellStyle name="Normal 2 6 3 2 4 3 3" xfId="23158" xr:uid="{00000000-0005-0000-0000-0000F16B0000}"/>
    <cellStyle name="Normal 2 6 3 2 4 4" xfId="9709" xr:uid="{00000000-0005-0000-0000-0000F26B0000}"/>
    <cellStyle name="Normal 2 6 3 2 4 4 2" xfId="26005" xr:uid="{00000000-0005-0000-0000-0000F36B0000}"/>
    <cellStyle name="Normal 2 6 3 2 4 5" xfId="17859" xr:uid="{00000000-0005-0000-0000-0000F46B0000}"/>
    <cellStyle name="Normal 2 6 3 2 5" xfId="2969" xr:uid="{00000000-0005-0000-0000-0000F56B0000}"/>
    <cellStyle name="Normal 2 6 3 2 5 2" xfId="11115" xr:uid="{00000000-0005-0000-0000-0000F66B0000}"/>
    <cellStyle name="Normal 2 6 3 2 5 2 2" xfId="27411" xr:uid="{00000000-0005-0000-0000-0000F76B0000}"/>
    <cellStyle name="Normal 2 6 3 2 5 3" xfId="19265" xr:uid="{00000000-0005-0000-0000-0000F86B0000}"/>
    <cellStyle name="Normal 2 6 3 2 6" xfId="5452" xr:uid="{00000000-0005-0000-0000-0000F96B0000}"/>
    <cellStyle name="Normal 2 6 3 2 6 2" xfId="13598" xr:uid="{00000000-0005-0000-0000-0000FA6B0000}"/>
    <cellStyle name="Normal 2 6 3 2 6 2 2" xfId="29894" xr:uid="{00000000-0005-0000-0000-0000FB6B0000}"/>
    <cellStyle name="Normal 2 6 3 2 6 3" xfId="21748" xr:uid="{00000000-0005-0000-0000-0000FC6B0000}"/>
    <cellStyle name="Normal 2 6 3 2 7" xfId="8299" xr:uid="{00000000-0005-0000-0000-0000FD6B0000}"/>
    <cellStyle name="Normal 2 6 3 2 7 2" xfId="24595" xr:uid="{00000000-0005-0000-0000-0000FE6B0000}"/>
    <cellStyle name="Normal 2 6 3 2 8" xfId="16449" xr:uid="{00000000-0005-0000-0000-0000FF6B0000}"/>
    <cellStyle name="Normal 2 6 3 3" xfId="232" xr:uid="{00000000-0005-0000-0000-0000006C0000}"/>
    <cellStyle name="Normal 2 6 3 3 2" xfId="576" xr:uid="{00000000-0005-0000-0000-0000016C0000}"/>
    <cellStyle name="Normal 2 6 3 3 2 2" xfId="1282" xr:uid="{00000000-0005-0000-0000-0000026C0000}"/>
    <cellStyle name="Normal 2 6 3 3 2 2 2" xfId="2692" xr:uid="{00000000-0005-0000-0000-0000036C0000}"/>
    <cellStyle name="Normal 2 6 3 3 2 2 2 2" xfId="5166" xr:uid="{00000000-0005-0000-0000-0000046C0000}"/>
    <cellStyle name="Normal 2 6 3 3 2 2 2 2 2" xfId="13312" xr:uid="{00000000-0005-0000-0000-0000056C0000}"/>
    <cellStyle name="Normal 2 6 3 3 2 2 2 2 2 2" xfId="29608" xr:uid="{00000000-0005-0000-0000-0000066C0000}"/>
    <cellStyle name="Normal 2 6 3 3 2 2 2 2 3" xfId="21462" xr:uid="{00000000-0005-0000-0000-0000076C0000}"/>
    <cellStyle name="Normal 2 6 3 3 2 2 2 3" xfId="7991" xr:uid="{00000000-0005-0000-0000-0000086C0000}"/>
    <cellStyle name="Normal 2 6 3 3 2 2 2 3 2" xfId="16137" xr:uid="{00000000-0005-0000-0000-0000096C0000}"/>
    <cellStyle name="Normal 2 6 3 3 2 2 2 3 2 2" xfId="32433" xr:uid="{00000000-0005-0000-0000-00000A6C0000}"/>
    <cellStyle name="Normal 2 6 3 3 2 2 2 3 3" xfId="24287" xr:uid="{00000000-0005-0000-0000-00000B6C0000}"/>
    <cellStyle name="Normal 2 6 3 3 2 2 2 4" xfId="10838" xr:uid="{00000000-0005-0000-0000-00000C6C0000}"/>
    <cellStyle name="Normal 2 6 3 3 2 2 2 4 2" xfId="27134" xr:uid="{00000000-0005-0000-0000-00000D6C0000}"/>
    <cellStyle name="Normal 2 6 3 3 2 2 2 5" xfId="18988" xr:uid="{00000000-0005-0000-0000-00000E6C0000}"/>
    <cellStyle name="Normal 2 6 3 3 2 2 3" xfId="3948" xr:uid="{00000000-0005-0000-0000-00000F6C0000}"/>
    <cellStyle name="Normal 2 6 3 3 2 2 3 2" xfId="12094" xr:uid="{00000000-0005-0000-0000-0000106C0000}"/>
    <cellStyle name="Normal 2 6 3 3 2 2 3 2 2" xfId="28390" xr:uid="{00000000-0005-0000-0000-0000116C0000}"/>
    <cellStyle name="Normal 2 6 3 3 2 2 3 3" xfId="20244" xr:uid="{00000000-0005-0000-0000-0000126C0000}"/>
    <cellStyle name="Normal 2 6 3 3 2 2 4" xfId="6581" xr:uid="{00000000-0005-0000-0000-0000136C0000}"/>
    <cellStyle name="Normal 2 6 3 3 2 2 4 2" xfId="14727" xr:uid="{00000000-0005-0000-0000-0000146C0000}"/>
    <cellStyle name="Normal 2 6 3 3 2 2 4 2 2" xfId="31023" xr:uid="{00000000-0005-0000-0000-0000156C0000}"/>
    <cellStyle name="Normal 2 6 3 3 2 2 4 3" xfId="22877" xr:uid="{00000000-0005-0000-0000-0000166C0000}"/>
    <cellStyle name="Normal 2 6 3 3 2 2 5" xfId="9428" xr:uid="{00000000-0005-0000-0000-0000176C0000}"/>
    <cellStyle name="Normal 2 6 3 3 2 2 5 2" xfId="25724" xr:uid="{00000000-0005-0000-0000-0000186C0000}"/>
    <cellStyle name="Normal 2 6 3 3 2 2 6" xfId="17578" xr:uid="{00000000-0005-0000-0000-0000196C0000}"/>
    <cellStyle name="Normal 2 6 3 3 2 3" xfId="1987" xr:uid="{00000000-0005-0000-0000-00001A6C0000}"/>
    <cellStyle name="Normal 2 6 3 3 2 3 2" xfId="4557" xr:uid="{00000000-0005-0000-0000-00001B6C0000}"/>
    <cellStyle name="Normal 2 6 3 3 2 3 2 2" xfId="12703" xr:uid="{00000000-0005-0000-0000-00001C6C0000}"/>
    <cellStyle name="Normal 2 6 3 3 2 3 2 2 2" xfId="28999" xr:uid="{00000000-0005-0000-0000-00001D6C0000}"/>
    <cellStyle name="Normal 2 6 3 3 2 3 2 3" xfId="20853" xr:uid="{00000000-0005-0000-0000-00001E6C0000}"/>
    <cellStyle name="Normal 2 6 3 3 2 3 3" xfId="7286" xr:uid="{00000000-0005-0000-0000-00001F6C0000}"/>
    <cellStyle name="Normal 2 6 3 3 2 3 3 2" xfId="15432" xr:uid="{00000000-0005-0000-0000-0000206C0000}"/>
    <cellStyle name="Normal 2 6 3 3 2 3 3 2 2" xfId="31728" xr:uid="{00000000-0005-0000-0000-0000216C0000}"/>
    <cellStyle name="Normal 2 6 3 3 2 3 3 3" xfId="23582" xr:uid="{00000000-0005-0000-0000-0000226C0000}"/>
    <cellStyle name="Normal 2 6 3 3 2 3 4" xfId="10133" xr:uid="{00000000-0005-0000-0000-0000236C0000}"/>
    <cellStyle name="Normal 2 6 3 3 2 3 4 2" xfId="26429" xr:uid="{00000000-0005-0000-0000-0000246C0000}"/>
    <cellStyle name="Normal 2 6 3 3 2 3 5" xfId="18283" xr:uid="{00000000-0005-0000-0000-0000256C0000}"/>
    <cellStyle name="Normal 2 6 3 3 2 4" xfId="3339" xr:uid="{00000000-0005-0000-0000-0000266C0000}"/>
    <cellStyle name="Normal 2 6 3 3 2 4 2" xfId="11485" xr:uid="{00000000-0005-0000-0000-0000276C0000}"/>
    <cellStyle name="Normal 2 6 3 3 2 4 2 2" xfId="27781" xr:uid="{00000000-0005-0000-0000-0000286C0000}"/>
    <cellStyle name="Normal 2 6 3 3 2 4 3" xfId="19635" xr:uid="{00000000-0005-0000-0000-0000296C0000}"/>
    <cellStyle name="Normal 2 6 3 3 2 5" xfId="5876" xr:uid="{00000000-0005-0000-0000-00002A6C0000}"/>
    <cellStyle name="Normal 2 6 3 3 2 5 2" xfId="14022" xr:uid="{00000000-0005-0000-0000-00002B6C0000}"/>
    <cellStyle name="Normal 2 6 3 3 2 5 2 2" xfId="30318" xr:uid="{00000000-0005-0000-0000-00002C6C0000}"/>
    <cellStyle name="Normal 2 6 3 3 2 5 3" xfId="22172" xr:uid="{00000000-0005-0000-0000-00002D6C0000}"/>
    <cellStyle name="Normal 2 6 3 3 2 6" xfId="8723" xr:uid="{00000000-0005-0000-0000-00002E6C0000}"/>
    <cellStyle name="Normal 2 6 3 3 2 6 2" xfId="25019" xr:uid="{00000000-0005-0000-0000-00002F6C0000}"/>
    <cellStyle name="Normal 2 6 3 3 2 7" xfId="16873" xr:uid="{00000000-0005-0000-0000-0000306C0000}"/>
    <cellStyle name="Normal 2 6 3 3 3" xfId="938" xr:uid="{00000000-0005-0000-0000-0000316C0000}"/>
    <cellStyle name="Normal 2 6 3 3 3 2" xfId="2348" xr:uid="{00000000-0005-0000-0000-0000326C0000}"/>
    <cellStyle name="Normal 2 6 3 3 3 2 2" xfId="4870" xr:uid="{00000000-0005-0000-0000-0000336C0000}"/>
    <cellStyle name="Normal 2 6 3 3 3 2 2 2" xfId="13016" xr:uid="{00000000-0005-0000-0000-0000346C0000}"/>
    <cellStyle name="Normal 2 6 3 3 3 2 2 2 2" xfId="29312" xr:uid="{00000000-0005-0000-0000-0000356C0000}"/>
    <cellStyle name="Normal 2 6 3 3 3 2 2 3" xfId="21166" xr:uid="{00000000-0005-0000-0000-0000366C0000}"/>
    <cellStyle name="Normal 2 6 3 3 3 2 3" xfId="7647" xr:uid="{00000000-0005-0000-0000-0000376C0000}"/>
    <cellStyle name="Normal 2 6 3 3 3 2 3 2" xfId="15793" xr:uid="{00000000-0005-0000-0000-0000386C0000}"/>
    <cellStyle name="Normal 2 6 3 3 3 2 3 2 2" xfId="32089" xr:uid="{00000000-0005-0000-0000-0000396C0000}"/>
    <cellStyle name="Normal 2 6 3 3 3 2 3 3" xfId="23943" xr:uid="{00000000-0005-0000-0000-00003A6C0000}"/>
    <cellStyle name="Normal 2 6 3 3 3 2 4" xfId="10494" xr:uid="{00000000-0005-0000-0000-00003B6C0000}"/>
    <cellStyle name="Normal 2 6 3 3 3 2 4 2" xfId="26790" xr:uid="{00000000-0005-0000-0000-00003C6C0000}"/>
    <cellStyle name="Normal 2 6 3 3 3 2 5" xfId="18644" xr:uid="{00000000-0005-0000-0000-00003D6C0000}"/>
    <cellStyle name="Normal 2 6 3 3 3 3" xfId="3652" xr:uid="{00000000-0005-0000-0000-00003E6C0000}"/>
    <cellStyle name="Normal 2 6 3 3 3 3 2" xfId="11798" xr:uid="{00000000-0005-0000-0000-00003F6C0000}"/>
    <cellStyle name="Normal 2 6 3 3 3 3 2 2" xfId="28094" xr:uid="{00000000-0005-0000-0000-0000406C0000}"/>
    <cellStyle name="Normal 2 6 3 3 3 3 3" xfId="19948" xr:uid="{00000000-0005-0000-0000-0000416C0000}"/>
    <cellStyle name="Normal 2 6 3 3 3 4" xfId="6237" xr:uid="{00000000-0005-0000-0000-0000426C0000}"/>
    <cellStyle name="Normal 2 6 3 3 3 4 2" xfId="14383" xr:uid="{00000000-0005-0000-0000-0000436C0000}"/>
    <cellStyle name="Normal 2 6 3 3 3 4 2 2" xfId="30679" xr:uid="{00000000-0005-0000-0000-0000446C0000}"/>
    <cellStyle name="Normal 2 6 3 3 3 4 3" xfId="22533" xr:uid="{00000000-0005-0000-0000-0000456C0000}"/>
    <cellStyle name="Normal 2 6 3 3 3 5" xfId="9084" xr:uid="{00000000-0005-0000-0000-0000466C0000}"/>
    <cellStyle name="Normal 2 6 3 3 3 5 2" xfId="25380" xr:uid="{00000000-0005-0000-0000-0000476C0000}"/>
    <cellStyle name="Normal 2 6 3 3 3 6" xfId="17234" xr:uid="{00000000-0005-0000-0000-0000486C0000}"/>
    <cellStyle name="Normal 2 6 3 3 4" xfId="1643" xr:uid="{00000000-0005-0000-0000-0000496C0000}"/>
    <cellStyle name="Normal 2 6 3 3 4 2" xfId="4261" xr:uid="{00000000-0005-0000-0000-00004A6C0000}"/>
    <cellStyle name="Normal 2 6 3 3 4 2 2" xfId="12407" xr:uid="{00000000-0005-0000-0000-00004B6C0000}"/>
    <cellStyle name="Normal 2 6 3 3 4 2 2 2" xfId="28703" xr:uid="{00000000-0005-0000-0000-00004C6C0000}"/>
    <cellStyle name="Normal 2 6 3 3 4 2 3" xfId="20557" xr:uid="{00000000-0005-0000-0000-00004D6C0000}"/>
    <cellStyle name="Normal 2 6 3 3 4 3" xfId="6942" xr:uid="{00000000-0005-0000-0000-00004E6C0000}"/>
    <cellStyle name="Normal 2 6 3 3 4 3 2" xfId="15088" xr:uid="{00000000-0005-0000-0000-00004F6C0000}"/>
    <cellStyle name="Normal 2 6 3 3 4 3 2 2" xfId="31384" xr:uid="{00000000-0005-0000-0000-0000506C0000}"/>
    <cellStyle name="Normal 2 6 3 3 4 3 3" xfId="23238" xr:uid="{00000000-0005-0000-0000-0000516C0000}"/>
    <cellStyle name="Normal 2 6 3 3 4 4" xfId="9789" xr:uid="{00000000-0005-0000-0000-0000526C0000}"/>
    <cellStyle name="Normal 2 6 3 3 4 4 2" xfId="26085" xr:uid="{00000000-0005-0000-0000-0000536C0000}"/>
    <cellStyle name="Normal 2 6 3 3 4 5" xfId="17939" xr:uid="{00000000-0005-0000-0000-0000546C0000}"/>
    <cellStyle name="Normal 2 6 3 3 5" xfId="3043" xr:uid="{00000000-0005-0000-0000-0000556C0000}"/>
    <cellStyle name="Normal 2 6 3 3 5 2" xfId="11189" xr:uid="{00000000-0005-0000-0000-0000566C0000}"/>
    <cellStyle name="Normal 2 6 3 3 5 2 2" xfId="27485" xr:uid="{00000000-0005-0000-0000-0000576C0000}"/>
    <cellStyle name="Normal 2 6 3 3 5 3" xfId="19339" xr:uid="{00000000-0005-0000-0000-0000586C0000}"/>
    <cellStyle name="Normal 2 6 3 3 6" xfId="5532" xr:uid="{00000000-0005-0000-0000-0000596C0000}"/>
    <cellStyle name="Normal 2 6 3 3 6 2" xfId="13678" xr:uid="{00000000-0005-0000-0000-00005A6C0000}"/>
    <cellStyle name="Normal 2 6 3 3 6 2 2" xfId="29974" xr:uid="{00000000-0005-0000-0000-00005B6C0000}"/>
    <cellStyle name="Normal 2 6 3 3 6 3" xfId="21828" xr:uid="{00000000-0005-0000-0000-00005C6C0000}"/>
    <cellStyle name="Normal 2 6 3 3 7" xfId="8379" xr:uid="{00000000-0005-0000-0000-00005D6C0000}"/>
    <cellStyle name="Normal 2 6 3 3 7 2" xfId="24675" xr:uid="{00000000-0005-0000-0000-00005E6C0000}"/>
    <cellStyle name="Normal 2 6 3 3 8" xfId="16529" xr:uid="{00000000-0005-0000-0000-00005F6C0000}"/>
    <cellStyle name="Normal 2 6 3 4" xfId="316" xr:uid="{00000000-0005-0000-0000-0000606C0000}"/>
    <cellStyle name="Normal 2 6 3 4 2" xfId="660" xr:uid="{00000000-0005-0000-0000-0000616C0000}"/>
    <cellStyle name="Normal 2 6 3 4 2 2" xfId="1366" xr:uid="{00000000-0005-0000-0000-0000626C0000}"/>
    <cellStyle name="Normal 2 6 3 4 2 2 2" xfId="2776" xr:uid="{00000000-0005-0000-0000-0000636C0000}"/>
    <cellStyle name="Normal 2 6 3 4 2 2 2 2" xfId="5240" xr:uid="{00000000-0005-0000-0000-0000646C0000}"/>
    <cellStyle name="Normal 2 6 3 4 2 2 2 2 2" xfId="13386" xr:uid="{00000000-0005-0000-0000-0000656C0000}"/>
    <cellStyle name="Normal 2 6 3 4 2 2 2 2 2 2" xfId="29682" xr:uid="{00000000-0005-0000-0000-0000666C0000}"/>
    <cellStyle name="Normal 2 6 3 4 2 2 2 2 3" xfId="21536" xr:uid="{00000000-0005-0000-0000-0000676C0000}"/>
    <cellStyle name="Normal 2 6 3 4 2 2 2 3" xfId="8075" xr:uid="{00000000-0005-0000-0000-0000686C0000}"/>
    <cellStyle name="Normal 2 6 3 4 2 2 2 3 2" xfId="16221" xr:uid="{00000000-0005-0000-0000-0000696C0000}"/>
    <cellStyle name="Normal 2 6 3 4 2 2 2 3 2 2" xfId="32517" xr:uid="{00000000-0005-0000-0000-00006A6C0000}"/>
    <cellStyle name="Normal 2 6 3 4 2 2 2 3 3" xfId="24371" xr:uid="{00000000-0005-0000-0000-00006B6C0000}"/>
    <cellStyle name="Normal 2 6 3 4 2 2 2 4" xfId="10922" xr:uid="{00000000-0005-0000-0000-00006C6C0000}"/>
    <cellStyle name="Normal 2 6 3 4 2 2 2 4 2" xfId="27218" xr:uid="{00000000-0005-0000-0000-00006D6C0000}"/>
    <cellStyle name="Normal 2 6 3 4 2 2 2 5" xfId="19072" xr:uid="{00000000-0005-0000-0000-00006E6C0000}"/>
    <cellStyle name="Normal 2 6 3 4 2 2 3" xfId="4022" xr:uid="{00000000-0005-0000-0000-00006F6C0000}"/>
    <cellStyle name="Normal 2 6 3 4 2 2 3 2" xfId="12168" xr:uid="{00000000-0005-0000-0000-0000706C0000}"/>
    <cellStyle name="Normal 2 6 3 4 2 2 3 2 2" xfId="28464" xr:uid="{00000000-0005-0000-0000-0000716C0000}"/>
    <cellStyle name="Normal 2 6 3 4 2 2 3 3" xfId="20318" xr:uid="{00000000-0005-0000-0000-0000726C0000}"/>
    <cellStyle name="Normal 2 6 3 4 2 2 4" xfId="6665" xr:uid="{00000000-0005-0000-0000-0000736C0000}"/>
    <cellStyle name="Normal 2 6 3 4 2 2 4 2" xfId="14811" xr:uid="{00000000-0005-0000-0000-0000746C0000}"/>
    <cellStyle name="Normal 2 6 3 4 2 2 4 2 2" xfId="31107" xr:uid="{00000000-0005-0000-0000-0000756C0000}"/>
    <cellStyle name="Normal 2 6 3 4 2 2 4 3" xfId="22961" xr:uid="{00000000-0005-0000-0000-0000766C0000}"/>
    <cellStyle name="Normal 2 6 3 4 2 2 5" xfId="9512" xr:uid="{00000000-0005-0000-0000-0000776C0000}"/>
    <cellStyle name="Normal 2 6 3 4 2 2 5 2" xfId="25808" xr:uid="{00000000-0005-0000-0000-0000786C0000}"/>
    <cellStyle name="Normal 2 6 3 4 2 2 6" xfId="17662" xr:uid="{00000000-0005-0000-0000-0000796C0000}"/>
    <cellStyle name="Normal 2 6 3 4 2 3" xfId="2071" xr:uid="{00000000-0005-0000-0000-00007A6C0000}"/>
    <cellStyle name="Normal 2 6 3 4 2 3 2" xfId="4631" xr:uid="{00000000-0005-0000-0000-00007B6C0000}"/>
    <cellStyle name="Normal 2 6 3 4 2 3 2 2" xfId="12777" xr:uid="{00000000-0005-0000-0000-00007C6C0000}"/>
    <cellStyle name="Normal 2 6 3 4 2 3 2 2 2" xfId="29073" xr:uid="{00000000-0005-0000-0000-00007D6C0000}"/>
    <cellStyle name="Normal 2 6 3 4 2 3 2 3" xfId="20927" xr:uid="{00000000-0005-0000-0000-00007E6C0000}"/>
    <cellStyle name="Normal 2 6 3 4 2 3 3" xfId="7370" xr:uid="{00000000-0005-0000-0000-00007F6C0000}"/>
    <cellStyle name="Normal 2 6 3 4 2 3 3 2" xfId="15516" xr:uid="{00000000-0005-0000-0000-0000806C0000}"/>
    <cellStyle name="Normal 2 6 3 4 2 3 3 2 2" xfId="31812" xr:uid="{00000000-0005-0000-0000-0000816C0000}"/>
    <cellStyle name="Normal 2 6 3 4 2 3 3 3" xfId="23666" xr:uid="{00000000-0005-0000-0000-0000826C0000}"/>
    <cellStyle name="Normal 2 6 3 4 2 3 4" xfId="10217" xr:uid="{00000000-0005-0000-0000-0000836C0000}"/>
    <cellStyle name="Normal 2 6 3 4 2 3 4 2" xfId="26513" xr:uid="{00000000-0005-0000-0000-0000846C0000}"/>
    <cellStyle name="Normal 2 6 3 4 2 3 5" xfId="18367" xr:uid="{00000000-0005-0000-0000-0000856C0000}"/>
    <cellStyle name="Normal 2 6 3 4 2 4" xfId="3413" xr:uid="{00000000-0005-0000-0000-0000866C0000}"/>
    <cellStyle name="Normal 2 6 3 4 2 4 2" xfId="11559" xr:uid="{00000000-0005-0000-0000-0000876C0000}"/>
    <cellStyle name="Normal 2 6 3 4 2 4 2 2" xfId="27855" xr:uid="{00000000-0005-0000-0000-0000886C0000}"/>
    <cellStyle name="Normal 2 6 3 4 2 4 3" xfId="19709" xr:uid="{00000000-0005-0000-0000-0000896C0000}"/>
    <cellStyle name="Normal 2 6 3 4 2 5" xfId="5960" xr:uid="{00000000-0005-0000-0000-00008A6C0000}"/>
    <cellStyle name="Normal 2 6 3 4 2 5 2" xfId="14106" xr:uid="{00000000-0005-0000-0000-00008B6C0000}"/>
    <cellStyle name="Normal 2 6 3 4 2 5 2 2" xfId="30402" xr:uid="{00000000-0005-0000-0000-00008C6C0000}"/>
    <cellStyle name="Normal 2 6 3 4 2 5 3" xfId="22256" xr:uid="{00000000-0005-0000-0000-00008D6C0000}"/>
    <cellStyle name="Normal 2 6 3 4 2 6" xfId="8807" xr:uid="{00000000-0005-0000-0000-00008E6C0000}"/>
    <cellStyle name="Normal 2 6 3 4 2 6 2" xfId="25103" xr:uid="{00000000-0005-0000-0000-00008F6C0000}"/>
    <cellStyle name="Normal 2 6 3 4 2 7" xfId="16957" xr:uid="{00000000-0005-0000-0000-0000906C0000}"/>
    <cellStyle name="Normal 2 6 3 4 3" xfId="1022" xr:uid="{00000000-0005-0000-0000-0000916C0000}"/>
    <cellStyle name="Normal 2 6 3 4 3 2" xfId="2432" xr:uid="{00000000-0005-0000-0000-0000926C0000}"/>
    <cellStyle name="Normal 2 6 3 4 3 2 2" xfId="4944" xr:uid="{00000000-0005-0000-0000-0000936C0000}"/>
    <cellStyle name="Normal 2 6 3 4 3 2 2 2" xfId="13090" xr:uid="{00000000-0005-0000-0000-0000946C0000}"/>
    <cellStyle name="Normal 2 6 3 4 3 2 2 2 2" xfId="29386" xr:uid="{00000000-0005-0000-0000-0000956C0000}"/>
    <cellStyle name="Normal 2 6 3 4 3 2 2 3" xfId="21240" xr:uid="{00000000-0005-0000-0000-0000966C0000}"/>
    <cellStyle name="Normal 2 6 3 4 3 2 3" xfId="7731" xr:uid="{00000000-0005-0000-0000-0000976C0000}"/>
    <cellStyle name="Normal 2 6 3 4 3 2 3 2" xfId="15877" xr:uid="{00000000-0005-0000-0000-0000986C0000}"/>
    <cellStyle name="Normal 2 6 3 4 3 2 3 2 2" xfId="32173" xr:uid="{00000000-0005-0000-0000-0000996C0000}"/>
    <cellStyle name="Normal 2 6 3 4 3 2 3 3" xfId="24027" xr:uid="{00000000-0005-0000-0000-00009A6C0000}"/>
    <cellStyle name="Normal 2 6 3 4 3 2 4" xfId="10578" xr:uid="{00000000-0005-0000-0000-00009B6C0000}"/>
    <cellStyle name="Normal 2 6 3 4 3 2 4 2" xfId="26874" xr:uid="{00000000-0005-0000-0000-00009C6C0000}"/>
    <cellStyle name="Normal 2 6 3 4 3 2 5" xfId="18728" xr:uid="{00000000-0005-0000-0000-00009D6C0000}"/>
    <cellStyle name="Normal 2 6 3 4 3 3" xfId="3726" xr:uid="{00000000-0005-0000-0000-00009E6C0000}"/>
    <cellStyle name="Normal 2 6 3 4 3 3 2" xfId="11872" xr:uid="{00000000-0005-0000-0000-00009F6C0000}"/>
    <cellStyle name="Normal 2 6 3 4 3 3 2 2" xfId="28168" xr:uid="{00000000-0005-0000-0000-0000A06C0000}"/>
    <cellStyle name="Normal 2 6 3 4 3 3 3" xfId="20022" xr:uid="{00000000-0005-0000-0000-0000A16C0000}"/>
    <cellStyle name="Normal 2 6 3 4 3 4" xfId="6321" xr:uid="{00000000-0005-0000-0000-0000A26C0000}"/>
    <cellStyle name="Normal 2 6 3 4 3 4 2" xfId="14467" xr:uid="{00000000-0005-0000-0000-0000A36C0000}"/>
    <cellStyle name="Normal 2 6 3 4 3 4 2 2" xfId="30763" xr:uid="{00000000-0005-0000-0000-0000A46C0000}"/>
    <cellStyle name="Normal 2 6 3 4 3 4 3" xfId="22617" xr:uid="{00000000-0005-0000-0000-0000A56C0000}"/>
    <cellStyle name="Normal 2 6 3 4 3 5" xfId="9168" xr:uid="{00000000-0005-0000-0000-0000A66C0000}"/>
    <cellStyle name="Normal 2 6 3 4 3 5 2" xfId="25464" xr:uid="{00000000-0005-0000-0000-0000A76C0000}"/>
    <cellStyle name="Normal 2 6 3 4 3 6" xfId="17318" xr:uid="{00000000-0005-0000-0000-0000A86C0000}"/>
    <cellStyle name="Normal 2 6 3 4 4" xfId="1727" xr:uid="{00000000-0005-0000-0000-0000A96C0000}"/>
    <cellStyle name="Normal 2 6 3 4 4 2" xfId="4335" xr:uid="{00000000-0005-0000-0000-0000AA6C0000}"/>
    <cellStyle name="Normal 2 6 3 4 4 2 2" xfId="12481" xr:uid="{00000000-0005-0000-0000-0000AB6C0000}"/>
    <cellStyle name="Normal 2 6 3 4 4 2 2 2" xfId="28777" xr:uid="{00000000-0005-0000-0000-0000AC6C0000}"/>
    <cellStyle name="Normal 2 6 3 4 4 2 3" xfId="20631" xr:uid="{00000000-0005-0000-0000-0000AD6C0000}"/>
    <cellStyle name="Normal 2 6 3 4 4 3" xfId="7026" xr:uid="{00000000-0005-0000-0000-0000AE6C0000}"/>
    <cellStyle name="Normal 2 6 3 4 4 3 2" xfId="15172" xr:uid="{00000000-0005-0000-0000-0000AF6C0000}"/>
    <cellStyle name="Normal 2 6 3 4 4 3 2 2" xfId="31468" xr:uid="{00000000-0005-0000-0000-0000B06C0000}"/>
    <cellStyle name="Normal 2 6 3 4 4 3 3" xfId="23322" xr:uid="{00000000-0005-0000-0000-0000B16C0000}"/>
    <cellStyle name="Normal 2 6 3 4 4 4" xfId="9873" xr:uid="{00000000-0005-0000-0000-0000B26C0000}"/>
    <cellStyle name="Normal 2 6 3 4 4 4 2" xfId="26169" xr:uid="{00000000-0005-0000-0000-0000B36C0000}"/>
    <cellStyle name="Normal 2 6 3 4 4 5" xfId="18023" xr:uid="{00000000-0005-0000-0000-0000B46C0000}"/>
    <cellStyle name="Normal 2 6 3 4 5" xfId="3117" xr:uid="{00000000-0005-0000-0000-0000B56C0000}"/>
    <cellStyle name="Normal 2 6 3 4 5 2" xfId="11263" xr:uid="{00000000-0005-0000-0000-0000B66C0000}"/>
    <cellStyle name="Normal 2 6 3 4 5 2 2" xfId="27559" xr:uid="{00000000-0005-0000-0000-0000B76C0000}"/>
    <cellStyle name="Normal 2 6 3 4 5 3" xfId="19413" xr:uid="{00000000-0005-0000-0000-0000B86C0000}"/>
    <cellStyle name="Normal 2 6 3 4 6" xfId="5616" xr:uid="{00000000-0005-0000-0000-0000B96C0000}"/>
    <cellStyle name="Normal 2 6 3 4 6 2" xfId="13762" xr:uid="{00000000-0005-0000-0000-0000BA6C0000}"/>
    <cellStyle name="Normal 2 6 3 4 6 2 2" xfId="30058" xr:uid="{00000000-0005-0000-0000-0000BB6C0000}"/>
    <cellStyle name="Normal 2 6 3 4 6 3" xfId="21912" xr:uid="{00000000-0005-0000-0000-0000BC6C0000}"/>
    <cellStyle name="Normal 2 6 3 4 7" xfId="8463" xr:uid="{00000000-0005-0000-0000-0000BD6C0000}"/>
    <cellStyle name="Normal 2 6 3 4 7 2" xfId="24759" xr:uid="{00000000-0005-0000-0000-0000BE6C0000}"/>
    <cellStyle name="Normal 2 6 3 4 8" xfId="16613" xr:uid="{00000000-0005-0000-0000-0000BF6C0000}"/>
    <cellStyle name="Normal 2 6 3 5" xfId="406" xr:uid="{00000000-0005-0000-0000-0000C06C0000}"/>
    <cellStyle name="Normal 2 6 3 5 2" xfId="1112" xr:uid="{00000000-0005-0000-0000-0000C16C0000}"/>
    <cellStyle name="Normal 2 6 3 5 2 2" xfId="2522" xr:uid="{00000000-0005-0000-0000-0000C26C0000}"/>
    <cellStyle name="Normal 2 6 3 5 2 2 2" xfId="5018" xr:uid="{00000000-0005-0000-0000-0000C36C0000}"/>
    <cellStyle name="Normal 2 6 3 5 2 2 2 2" xfId="13164" xr:uid="{00000000-0005-0000-0000-0000C46C0000}"/>
    <cellStyle name="Normal 2 6 3 5 2 2 2 2 2" xfId="29460" xr:uid="{00000000-0005-0000-0000-0000C56C0000}"/>
    <cellStyle name="Normal 2 6 3 5 2 2 2 3" xfId="21314" xr:uid="{00000000-0005-0000-0000-0000C66C0000}"/>
    <cellStyle name="Normal 2 6 3 5 2 2 3" xfId="7821" xr:uid="{00000000-0005-0000-0000-0000C76C0000}"/>
    <cellStyle name="Normal 2 6 3 5 2 2 3 2" xfId="15967" xr:uid="{00000000-0005-0000-0000-0000C86C0000}"/>
    <cellStyle name="Normal 2 6 3 5 2 2 3 2 2" xfId="32263" xr:uid="{00000000-0005-0000-0000-0000C96C0000}"/>
    <cellStyle name="Normal 2 6 3 5 2 2 3 3" xfId="24117" xr:uid="{00000000-0005-0000-0000-0000CA6C0000}"/>
    <cellStyle name="Normal 2 6 3 5 2 2 4" xfId="10668" xr:uid="{00000000-0005-0000-0000-0000CB6C0000}"/>
    <cellStyle name="Normal 2 6 3 5 2 2 4 2" xfId="26964" xr:uid="{00000000-0005-0000-0000-0000CC6C0000}"/>
    <cellStyle name="Normal 2 6 3 5 2 2 5" xfId="18818" xr:uid="{00000000-0005-0000-0000-0000CD6C0000}"/>
    <cellStyle name="Normal 2 6 3 5 2 3" xfId="3800" xr:uid="{00000000-0005-0000-0000-0000CE6C0000}"/>
    <cellStyle name="Normal 2 6 3 5 2 3 2" xfId="11946" xr:uid="{00000000-0005-0000-0000-0000CF6C0000}"/>
    <cellStyle name="Normal 2 6 3 5 2 3 2 2" xfId="28242" xr:uid="{00000000-0005-0000-0000-0000D06C0000}"/>
    <cellStyle name="Normal 2 6 3 5 2 3 3" xfId="20096" xr:uid="{00000000-0005-0000-0000-0000D16C0000}"/>
    <cellStyle name="Normal 2 6 3 5 2 4" xfId="6411" xr:uid="{00000000-0005-0000-0000-0000D26C0000}"/>
    <cellStyle name="Normal 2 6 3 5 2 4 2" xfId="14557" xr:uid="{00000000-0005-0000-0000-0000D36C0000}"/>
    <cellStyle name="Normal 2 6 3 5 2 4 2 2" xfId="30853" xr:uid="{00000000-0005-0000-0000-0000D46C0000}"/>
    <cellStyle name="Normal 2 6 3 5 2 4 3" xfId="22707" xr:uid="{00000000-0005-0000-0000-0000D56C0000}"/>
    <cellStyle name="Normal 2 6 3 5 2 5" xfId="9258" xr:uid="{00000000-0005-0000-0000-0000D66C0000}"/>
    <cellStyle name="Normal 2 6 3 5 2 5 2" xfId="25554" xr:uid="{00000000-0005-0000-0000-0000D76C0000}"/>
    <cellStyle name="Normal 2 6 3 5 2 6" xfId="17408" xr:uid="{00000000-0005-0000-0000-0000D86C0000}"/>
    <cellStyle name="Normal 2 6 3 5 3" xfId="1817" xr:uid="{00000000-0005-0000-0000-0000D96C0000}"/>
    <cellStyle name="Normal 2 6 3 5 3 2" xfId="4409" xr:uid="{00000000-0005-0000-0000-0000DA6C0000}"/>
    <cellStyle name="Normal 2 6 3 5 3 2 2" xfId="12555" xr:uid="{00000000-0005-0000-0000-0000DB6C0000}"/>
    <cellStyle name="Normal 2 6 3 5 3 2 2 2" xfId="28851" xr:uid="{00000000-0005-0000-0000-0000DC6C0000}"/>
    <cellStyle name="Normal 2 6 3 5 3 2 3" xfId="20705" xr:uid="{00000000-0005-0000-0000-0000DD6C0000}"/>
    <cellStyle name="Normal 2 6 3 5 3 3" xfId="7116" xr:uid="{00000000-0005-0000-0000-0000DE6C0000}"/>
    <cellStyle name="Normal 2 6 3 5 3 3 2" xfId="15262" xr:uid="{00000000-0005-0000-0000-0000DF6C0000}"/>
    <cellStyle name="Normal 2 6 3 5 3 3 2 2" xfId="31558" xr:uid="{00000000-0005-0000-0000-0000E06C0000}"/>
    <cellStyle name="Normal 2 6 3 5 3 3 3" xfId="23412" xr:uid="{00000000-0005-0000-0000-0000E16C0000}"/>
    <cellStyle name="Normal 2 6 3 5 3 4" xfId="9963" xr:uid="{00000000-0005-0000-0000-0000E26C0000}"/>
    <cellStyle name="Normal 2 6 3 5 3 4 2" xfId="26259" xr:uid="{00000000-0005-0000-0000-0000E36C0000}"/>
    <cellStyle name="Normal 2 6 3 5 3 5" xfId="18113" xr:uid="{00000000-0005-0000-0000-0000E46C0000}"/>
    <cellStyle name="Normal 2 6 3 5 4" xfId="3191" xr:uid="{00000000-0005-0000-0000-0000E56C0000}"/>
    <cellStyle name="Normal 2 6 3 5 4 2" xfId="11337" xr:uid="{00000000-0005-0000-0000-0000E66C0000}"/>
    <cellStyle name="Normal 2 6 3 5 4 2 2" xfId="27633" xr:uid="{00000000-0005-0000-0000-0000E76C0000}"/>
    <cellStyle name="Normal 2 6 3 5 4 3" xfId="19487" xr:uid="{00000000-0005-0000-0000-0000E86C0000}"/>
    <cellStyle name="Normal 2 6 3 5 5" xfId="5706" xr:uid="{00000000-0005-0000-0000-0000E96C0000}"/>
    <cellStyle name="Normal 2 6 3 5 5 2" xfId="13852" xr:uid="{00000000-0005-0000-0000-0000EA6C0000}"/>
    <cellStyle name="Normal 2 6 3 5 5 2 2" xfId="30148" xr:uid="{00000000-0005-0000-0000-0000EB6C0000}"/>
    <cellStyle name="Normal 2 6 3 5 5 3" xfId="22002" xr:uid="{00000000-0005-0000-0000-0000EC6C0000}"/>
    <cellStyle name="Normal 2 6 3 5 6" xfId="8553" xr:uid="{00000000-0005-0000-0000-0000ED6C0000}"/>
    <cellStyle name="Normal 2 6 3 5 6 2" xfId="24849" xr:uid="{00000000-0005-0000-0000-0000EE6C0000}"/>
    <cellStyle name="Normal 2 6 3 5 7" xfId="16703" xr:uid="{00000000-0005-0000-0000-0000EF6C0000}"/>
    <cellStyle name="Normal 2 6 3 6" xfId="768" xr:uid="{00000000-0005-0000-0000-0000F06C0000}"/>
    <cellStyle name="Normal 2 6 3 6 2" xfId="2178" xr:uid="{00000000-0005-0000-0000-0000F16C0000}"/>
    <cellStyle name="Normal 2 6 3 6 2 2" xfId="4722" xr:uid="{00000000-0005-0000-0000-0000F26C0000}"/>
    <cellStyle name="Normal 2 6 3 6 2 2 2" xfId="12868" xr:uid="{00000000-0005-0000-0000-0000F36C0000}"/>
    <cellStyle name="Normal 2 6 3 6 2 2 2 2" xfId="29164" xr:uid="{00000000-0005-0000-0000-0000F46C0000}"/>
    <cellStyle name="Normal 2 6 3 6 2 2 3" xfId="21018" xr:uid="{00000000-0005-0000-0000-0000F56C0000}"/>
    <cellStyle name="Normal 2 6 3 6 2 3" xfId="7477" xr:uid="{00000000-0005-0000-0000-0000F66C0000}"/>
    <cellStyle name="Normal 2 6 3 6 2 3 2" xfId="15623" xr:uid="{00000000-0005-0000-0000-0000F76C0000}"/>
    <cellStyle name="Normal 2 6 3 6 2 3 2 2" xfId="31919" xr:uid="{00000000-0005-0000-0000-0000F86C0000}"/>
    <cellStyle name="Normal 2 6 3 6 2 3 3" xfId="23773" xr:uid="{00000000-0005-0000-0000-0000F96C0000}"/>
    <cellStyle name="Normal 2 6 3 6 2 4" xfId="10324" xr:uid="{00000000-0005-0000-0000-0000FA6C0000}"/>
    <cellStyle name="Normal 2 6 3 6 2 4 2" xfId="26620" xr:uid="{00000000-0005-0000-0000-0000FB6C0000}"/>
    <cellStyle name="Normal 2 6 3 6 2 5" xfId="18474" xr:uid="{00000000-0005-0000-0000-0000FC6C0000}"/>
    <cellStyle name="Normal 2 6 3 6 3" xfId="3504" xr:uid="{00000000-0005-0000-0000-0000FD6C0000}"/>
    <cellStyle name="Normal 2 6 3 6 3 2" xfId="11650" xr:uid="{00000000-0005-0000-0000-0000FE6C0000}"/>
    <cellStyle name="Normal 2 6 3 6 3 2 2" xfId="27946" xr:uid="{00000000-0005-0000-0000-0000FF6C0000}"/>
    <cellStyle name="Normal 2 6 3 6 3 3" xfId="19800" xr:uid="{00000000-0005-0000-0000-0000006D0000}"/>
    <cellStyle name="Normal 2 6 3 6 4" xfId="6067" xr:uid="{00000000-0005-0000-0000-0000016D0000}"/>
    <cellStyle name="Normal 2 6 3 6 4 2" xfId="14213" xr:uid="{00000000-0005-0000-0000-0000026D0000}"/>
    <cellStyle name="Normal 2 6 3 6 4 2 2" xfId="30509" xr:uid="{00000000-0005-0000-0000-0000036D0000}"/>
    <cellStyle name="Normal 2 6 3 6 4 3" xfId="22363" xr:uid="{00000000-0005-0000-0000-0000046D0000}"/>
    <cellStyle name="Normal 2 6 3 6 5" xfId="8914" xr:uid="{00000000-0005-0000-0000-0000056D0000}"/>
    <cellStyle name="Normal 2 6 3 6 5 2" xfId="25210" xr:uid="{00000000-0005-0000-0000-0000066D0000}"/>
    <cellStyle name="Normal 2 6 3 6 6" xfId="17064" xr:uid="{00000000-0005-0000-0000-0000076D0000}"/>
    <cellStyle name="Normal 2 6 3 7" xfId="1473" xr:uid="{00000000-0005-0000-0000-0000086D0000}"/>
    <cellStyle name="Normal 2 6 3 7 2" xfId="4113" xr:uid="{00000000-0005-0000-0000-0000096D0000}"/>
    <cellStyle name="Normal 2 6 3 7 2 2" xfId="12259" xr:uid="{00000000-0005-0000-0000-00000A6D0000}"/>
    <cellStyle name="Normal 2 6 3 7 2 2 2" xfId="28555" xr:uid="{00000000-0005-0000-0000-00000B6D0000}"/>
    <cellStyle name="Normal 2 6 3 7 2 3" xfId="20409" xr:uid="{00000000-0005-0000-0000-00000C6D0000}"/>
    <cellStyle name="Normal 2 6 3 7 3" xfId="6772" xr:uid="{00000000-0005-0000-0000-00000D6D0000}"/>
    <cellStyle name="Normal 2 6 3 7 3 2" xfId="14918" xr:uid="{00000000-0005-0000-0000-00000E6D0000}"/>
    <cellStyle name="Normal 2 6 3 7 3 2 2" xfId="31214" xr:uid="{00000000-0005-0000-0000-00000F6D0000}"/>
    <cellStyle name="Normal 2 6 3 7 3 3" xfId="23068" xr:uid="{00000000-0005-0000-0000-0000106D0000}"/>
    <cellStyle name="Normal 2 6 3 7 4" xfId="9619" xr:uid="{00000000-0005-0000-0000-0000116D0000}"/>
    <cellStyle name="Normal 2 6 3 7 4 2" xfId="25915" xr:uid="{00000000-0005-0000-0000-0000126D0000}"/>
    <cellStyle name="Normal 2 6 3 7 5" xfId="17769" xr:uid="{00000000-0005-0000-0000-0000136D0000}"/>
    <cellStyle name="Normal 2 6 3 8" xfId="2895" xr:uid="{00000000-0005-0000-0000-0000146D0000}"/>
    <cellStyle name="Normal 2 6 3 8 2" xfId="11041" xr:uid="{00000000-0005-0000-0000-0000156D0000}"/>
    <cellStyle name="Normal 2 6 3 8 2 2" xfId="27337" xr:uid="{00000000-0005-0000-0000-0000166D0000}"/>
    <cellStyle name="Normal 2 6 3 8 3" xfId="19191" xr:uid="{00000000-0005-0000-0000-0000176D0000}"/>
    <cellStyle name="Normal 2 6 3 9" xfId="5362" xr:uid="{00000000-0005-0000-0000-0000186D0000}"/>
    <cellStyle name="Normal 2 6 3 9 2" xfId="13508" xr:uid="{00000000-0005-0000-0000-0000196D0000}"/>
    <cellStyle name="Normal 2 6 3 9 2 2" xfId="29804" xr:uid="{00000000-0005-0000-0000-00001A6D0000}"/>
    <cellStyle name="Normal 2 6 3 9 3" xfId="21658" xr:uid="{00000000-0005-0000-0000-00001B6D0000}"/>
    <cellStyle name="Normal 2 6 4" xfId="108" xr:uid="{00000000-0005-0000-0000-00001C6D0000}"/>
    <cellStyle name="Normal 2 6 4 2" xfId="452" xr:uid="{00000000-0005-0000-0000-00001D6D0000}"/>
    <cellStyle name="Normal 2 6 4 2 2" xfId="1158" xr:uid="{00000000-0005-0000-0000-00001E6D0000}"/>
    <cellStyle name="Normal 2 6 4 2 2 2" xfId="2568" xr:uid="{00000000-0005-0000-0000-00001F6D0000}"/>
    <cellStyle name="Normal 2 6 4 2 2 2 2" xfId="5056" xr:uid="{00000000-0005-0000-0000-0000206D0000}"/>
    <cellStyle name="Normal 2 6 4 2 2 2 2 2" xfId="13202" xr:uid="{00000000-0005-0000-0000-0000216D0000}"/>
    <cellStyle name="Normal 2 6 4 2 2 2 2 2 2" xfId="29498" xr:uid="{00000000-0005-0000-0000-0000226D0000}"/>
    <cellStyle name="Normal 2 6 4 2 2 2 2 3" xfId="21352" xr:uid="{00000000-0005-0000-0000-0000236D0000}"/>
    <cellStyle name="Normal 2 6 4 2 2 2 3" xfId="7867" xr:uid="{00000000-0005-0000-0000-0000246D0000}"/>
    <cellStyle name="Normal 2 6 4 2 2 2 3 2" xfId="16013" xr:uid="{00000000-0005-0000-0000-0000256D0000}"/>
    <cellStyle name="Normal 2 6 4 2 2 2 3 2 2" xfId="32309" xr:uid="{00000000-0005-0000-0000-0000266D0000}"/>
    <cellStyle name="Normal 2 6 4 2 2 2 3 3" xfId="24163" xr:uid="{00000000-0005-0000-0000-0000276D0000}"/>
    <cellStyle name="Normal 2 6 4 2 2 2 4" xfId="10714" xr:uid="{00000000-0005-0000-0000-0000286D0000}"/>
    <cellStyle name="Normal 2 6 4 2 2 2 4 2" xfId="27010" xr:uid="{00000000-0005-0000-0000-0000296D0000}"/>
    <cellStyle name="Normal 2 6 4 2 2 2 5" xfId="18864" xr:uid="{00000000-0005-0000-0000-00002A6D0000}"/>
    <cellStyle name="Normal 2 6 4 2 2 3" xfId="3838" xr:uid="{00000000-0005-0000-0000-00002B6D0000}"/>
    <cellStyle name="Normal 2 6 4 2 2 3 2" xfId="11984" xr:uid="{00000000-0005-0000-0000-00002C6D0000}"/>
    <cellStyle name="Normal 2 6 4 2 2 3 2 2" xfId="28280" xr:uid="{00000000-0005-0000-0000-00002D6D0000}"/>
    <cellStyle name="Normal 2 6 4 2 2 3 3" xfId="20134" xr:uid="{00000000-0005-0000-0000-00002E6D0000}"/>
    <cellStyle name="Normal 2 6 4 2 2 4" xfId="6457" xr:uid="{00000000-0005-0000-0000-00002F6D0000}"/>
    <cellStyle name="Normal 2 6 4 2 2 4 2" xfId="14603" xr:uid="{00000000-0005-0000-0000-0000306D0000}"/>
    <cellStyle name="Normal 2 6 4 2 2 4 2 2" xfId="30899" xr:uid="{00000000-0005-0000-0000-0000316D0000}"/>
    <cellStyle name="Normal 2 6 4 2 2 4 3" xfId="22753" xr:uid="{00000000-0005-0000-0000-0000326D0000}"/>
    <cellStyle name="Normal 2 6 4 2 2 5" xfId="9304" xr:uid="{00000000-0005-0000-0000-0000336D0000}"/>
    <cellStyle name="Normal 2 6 4 2 2 5 2" xfId="25600" xr:uid="{00000000-0005-0000-0000-0000346D0000}"/>
    <cellStyle name="Normal 2 6 4 2 2 6" xfId="17454" xr:uid="{00000000-0005-0000-0000-0000356D0000}"/>
    <cellStyle name="Normal 2 6 4 2 3" xfId="1863" xr:uid="{00000000-0005-0000-0000-0000366D0000}"/>
    <cellStyle name="Normal 2 6 4 2 3 2" xfId="4447" xr:uid="{00000000-0005-0000-0000-0000376D0000}"/>
    <cellStyle name="Normal 2 6 4 2 3 2 2" xfId="12593" xr:uid="{00000000-0005-0000-0000-0000386D0000}"/>
    <cellStyle name="Normal 2 6 4 2 3 2 2 2" xfId="28889" xr:uid="{00000000-0005-0000-0000-0000396D0000}"/>
    <cellStyle name="Normal 2 6 4 2 3 2 3" xfId="20743" xr:uid="{00000000-0005-0000-0000-00003A6D0000}"/>
    <cellStyle name="Normal 2 6 4 2 3 3" xfId="7162" xr:uid="{00000000-0005-0000-0000-00003B6D0000}"/>
    <cellStyle name="Normal 2 6 4 2 3 3 2" xfId="15308" xr:uid="{00000000-0005-0000-0000-00003C6D0000}"/>
    <cellStyle name="Normal 2 6 4 2 3 3 2 2" xfId="31604" xr:uid="{00000000-0005-0000-0000-00003D6D0000}"/>
    <cellStyle name="Normal 2 6 4 2 3 3 3" xfId="23458" xr:uid="{00000000-0005-0000-0000-00003E6D0000}"/>
    <cellStyle name="Normal 2 6 4 2 3 4" xfId="10009" xr:uid="{00000000-0005-0000-0000-00003F6D0000}"/>
    <cellStyle name="Normal 2 6 4 2 3 4 2" xfId="26305" xr:uid="{00000000-0005-0000-0000-0000406D0000}"/>
    <cellStyle name="Normal 2 6 4 2 3 5" xfId="18159" xr:uid="{00000000-0005-0000-0000-0000416D0000}"/>
    <cellStyle name="Normal 2 6 4 2 4" xfId="3229" xr:uid="{00000000-0005-0000-0000-0000426D0000}"/>
    <cellStyle name="Normal 2 6 4 2 4 2" xfId="11375" xr:uid="{00000000-0005-0000-0000-0000436D0000}"/>
    <cellStyle name="Normal 2 6 4 2 4 2 2" xfId="27671" xr:uid="{00000000-0005-0000-0000-0000446D0000}"/>
    <cellStyle name="Normal 2 6 4 2 4 3" xfId="19525" xr:uid="{00000000-0005-0000-0000-0000456D0000}"/>
    <cellStyle name="Normal 2 6 4 2 5" xfId="5752" xr:uid="{00000000-0005-0000-0000-0000466D0000}"/>
    <cellStyle name="Normal 2 6 4 2 5 2" xfId="13898" xr:uid="{00000000-0005-0000-0000-0000476D0000}"/>
    <cellStyle name="Normal 2 6 4 2 5 2 2" xfId="30194" xr:uid="{00000000-0005-0000-0000-0000486D0000}"/>
    <cellStyle name="Normal 2 6 4 2 5 3" xfId="22048" xr:uid="{00000000-0005-0000-0000-0000496D0000}"/>
    <cellStyle name="Normal 2 6 4 2 6" xfId="8599" xr:uid="{00000000-0005-0000-0000-00004A6D0000}"/>
    <cellStyle name="Normal 2 6 4 2 6 2" xfId="24895" xr:uid="{00000000-0005-0000-0000-00004B6D0000}"/>
    <cellStyle name="Normal 2 6 4 2 7" xfId="16749" xr:uid="{00000000-0005-0000-0000-00004C6D0000}"/>
    <cellStyle name="Normal 2 6 4 3" xfId="814" xr:uid="{00000000-0005-0000-0000-00004D6D0000}"/>
    <cellStyle name="Normal 2 6 4 3 2" xfId="2224" xr:uid="{00000000-0005-0000-0000-00004E6D0000}"/>
    <cellStyle name="Normal 2 6 4 3 2 2" xfId="4760" xr:uid="{00000000-0005-0000-0000-00004F6D0000}"/>
    <cellStyle name="Normal 2 6 4 3 2 2 2" xfId="12906" xr:uid="{00000000-0005-0000-0000-0000506D0000}"/>
    <cellStyle name="Normal 2 6 4 3 2 2 2 2" xfId="29202" xr:uid="{00000000-0005-0000-0000-0000516D0000}"/>
    <cellStyle name="Normal 2 6 4 3 2 2 3" xfId="21056" xr:uid="{00000000-0005-0000-0000-0000526D0000}"/>
    <cellStyle name="Normal 2 6 4 3 2 3" xfId="7523" xr:uid="{00000000-0005-0000-0000-0000536D0000}"/>
    <cellStyle name="Normal 2 6 4 3 2 3 2" xfId="15669" xr:uid="{00000000-0005-0000-0000-0000546D0000}"/>
    <cellStyle name="Normal 2 6 4 3 2 3 2 2" xfId="31965" xr:uid="{00000000-0005-0000-0000-0000556D0000}"/>
    <cellStyle name="Normal 2 6 4 3 2 3 3" xfId="23819" xr:uid="{00000000-0005-0000-0000-0000566D0000}"/>
    <cellStyle name="Normal 2 6 4 3 2 4" xfId="10370" xr:uid="{00000000-0005-0000-0000-0000576D0000}"/>
    <cellStyle name="Normal 2 6 4 3 2 4 2" xfId="26666" xr:uid="{00000000-0005-0000-0000-0000586D0000}"/>
    <cellStyle name="Normal 2 6 4 3 2 5" xfId="18520" xr:uid="{00000000-0005-0000-0000-0000596D0000}"/>
    <cellStyle name="Normal 2 6 4 3 3" xfId="3542" xr:uid="{00000000-0005-0000-0000-00005A6D0000}"/>
    <cellStyle name="Normal 2 6 4 3 3 2" xfId="11688" xr:uid="{00000000-0005-0000-0000-00005B6D0000}"/>
    <cellStyle name="Normal 2 6 4 3 3 2 2" xfId="27984" xr:uid="{00000000-0005-0000-0000-00005C6D0000}"/>
    <cellStyle name="Normal 2 6 4 3 3 3" xfId="19838" xr:uid="{00000000-0005-0000-0000-00005D6D0000}"/>
    <cellStyle name="Normal 2 6 4 3 4" xfId="6113" xr:uid="{00000000-0005-0000-0000-00005E6D0000}"/>
    <cellStyle name="Normal 2 6 4 3 4 2" xfId="14259" xr:uid="{00000000-0005-0000-0000-00005F6D0000}"/>
    <cellStyle name="Normal 2 6 4 3 4 2 2" xfId="30555" xr:uid="{00000000-0005-0000-0000-0000606D0000}"/>
    <cellStyle name="Normal 2 6 4 3 4 3" xfId="22409" xr:uid="{00000000-0005-0000-0000-0000616D0000}"/>
    <cellStyle name="Normal 2 6 4 3 5" xfId="8960" xr:uid="{00000000-0005-0000-0000-0000626D0000}"/>
    <cellStyle name="Normal 2 6 4 3 5 2" xfId="25256" xr:uid="{00000000-0005-0000-0000-0000636D0000}"/>
    <cellStyle name="Normal 2 6 4 3 6" xfId="17110" xr:uid="{00000000-0005-0000-0000-0000646D0000}"/>
    <cellStyle name="Normal 2 6 4 4" xfId="1519" xr:uid="{00000000-0005-0000-0000-0000656D0000}"/>
    <cellStyle name="Normal 2 6 4 4 2" xfId="4151" xr:uid="{00000000-0005-0000-0000-0000666D0000}"/>
    <cellStyle name="Normal 2 6 4 4 2 2" xfId="12297" xr:uid="{00000000-0005-0000-0000-0000676D0000}"/>
    <cellStyle name="Normal 2 6 4 4 2 2 2" xfId="28593" xr:uid="{00000000-0005-0000-0000-0000686D0000}"/>
    <cellStyle name="Normal 2 6 4 4 2 3" xfId="20447" xr:uid="{00000000-0005-0000-0000-0000696D0000}"/>
    <cellStyle name="Normal 2 6 4 4 3" xfId="6818" xr:uid="{00000000-0005-0000-0000-00006A6D0000}"/>
    <cellStyle name="Normal 2 6 4 4 3 2" xfId="14964" xr:uid="{00000000-0005-0000-0000-00006B6D0000}"/>
    <cellStyle name="Normal 2 6 4 4 3 2 2" xfId="31260" xr:uid="{00000000-0005-0000-0000-00006C6D0000}"/>
    <cellStyle name="Normal 2 6 4 4 3 3" xfId="23114" xr:uid="{00000000-0005-0000-0000-00006D6D0000}"/>
    <cellStyle name="Normal 2 6 4 4 4" xfId="9665" xr:uid="{00000000-0005-0000-0000-00006E6D0000}"/>
    <cellStyle name="Normal 2 6 4 4 4 2" xfId="25961" xr:uid="{00000000-0005-0000-0000-00006F6D0000}"/>
    <cellStyle name="Normal 2 6 4 4 5" xfId="17815" xr:uid="{00000000-0005-0000-0000-0000706D0000}"/>
    <cellStyle name="Normal 2 6 4 5" xfId="2933" xr:uid="{00000000-0005-0000-0000-0000716D0000}"/>
    <cellStyle name="Normal 2 6 4 5 2" xfId="11079" xr:uid="{00000000-0005-0000-0000-0000726D0000}"/>
    <cellStyle name="Normal 2 6 4 5 2 2" xfId="27375" xr:uid="{00000000-0005-0000-0000-0000736D0000}"/>
    <cellStyle name="Normal 2 6 4 5 3" xfId="19229" xr:uid="{00000000-0005-0000-0000-0000746D0000}"/>
    <cellStyle name="Normal 2 6 4 6" xfId="5408" xr:uid="{00000000-0005-0000-0000-0000756D0000}"/>
    <cellStyle name="Normal 2 6 4 6 2" xfId="13554" xr:uid="{00000000-0005-0000-0000-0000766D0000}"/>
    <cellStyle name="Normal 2 6 4 6 2 2" xfId="29850" xr:uid="{00000000-0005-0000-0000-0000776D0000}"/>
    <cellStyle name="Normal 2 6 4 6 3" xfId="21704" xr:uid="{00000000-0005-0000-0000-0000786D0000}"/>
    <cellStyle name="Normal 2 6 4 7" xfId="8255" xr:uid="{00000000-0005-0000-0000-0000796D0000}"/>
    <cellStyle name="Normal 2 6 4 7 2" xfId="24551" xr:uid="{00000000-0005-0000-0000-00007A6D0000}"/>
    <cellStyle name="Normal 2 6 4 8" xfId="16405" xr:uid="{00000000-0005-0000-0000-00007B6D0000}"/>
    <cellStyle name="Normal 2 6 5" xfId="196" xr:uid="{00000000-0005-0000-0000-00007C6D0000}"/>
    <cellStyle name="Normal 2 6 5 2" xfId="540" xr:uid="{00000000-0005-0000-0000-00007D6D0000}"/>
    <cellStyle name="Normal 2 6 5 2 2" xfId="1246" xr:uid="{00000000-0005-0000-0000-00007E6D0000}"/>
    <cellStyle name="Normal 2 6 5 2 2 2" xfId="2656" xr:uid="{00000000-0005-0000-0000-00007F6D0000}"/>
    <cellStyle name="Normal 2 6 5 2 2 2 2" xfId="5130" xr:uid="{00000000-0005-0000-0000-0000806D0000}"/>
    <cellStyle name="Normal 2 6 5 2 2 2 2 2" xfId="13276" xr:uid="{00000000-0005-0000-0000-0000816D0000}"/>
    <cellStyle name="Normal 2 6 5 2 2 2 2 2 2" xfId="29572" xr:uid="{00000000-0005-0000-0000-0000826D0000}"/>
    <cellStyle name="Normal 2 6 5 2 2 2 2 3" xfId="21426" xr:uid="{00000000-0005-0000-0000-0000836D0000}"/>
    <cellStyle name="Normal 2 6 5 2 2 2 3" xfId="7955" xr:uid="{00000000-0005-0000-0000-0000846D0000}"/>
    <cellStyle name="Normal 2 6 5 2 2 2 3 2" xfId="16101" xr:uid="{00000000-0005-0000-0000-0000856D0000}"/>
    <cellStyle name="Normal 2 6 5 2 2 2 3 2 2" xfId="32397" xr:uid="{00000000-0005-0000-0000-0000866D0000}"/>
    <cellStyle name="Normal 2 6 5 2 2 2 3 3" xfId="24251" xr:uid="{00000000-0005-0000-0000-0000876D0000}"/>
    <cellStyle name="Normal 2 6 5 2 2 2 4" xfId="10802" xr:uid="{00000000-0005-0000-0000-0000886D0000}"/>
    <cellStyle name="Normal 2 6 5 2 2 2 4 2" xfId="27098" xr:uid="{00000000-0005-0000-0000-0000896D0000}"/>
    <cellStyle name="Normal 2 6 5 2 2 2 5" xfId="18952" xr:uid="{00000000-0005-0000-0000-00008A6D0000}"/>
    <cellStyle name="Normal 2 6 5 2 2 3" xfId="3912" xr:uid="{00000000-0005-0000-0000-00008B6D0000}"/>
    <cellStyle name="Normal 2 6 5 2 2 3 2" xfId="12058" xr:uid="{00000000-0005-0000-0000-00008C6D0000}"/>
    <cellStyle name="Normal 2 6 5 2 2 3 2 2" xfId="28354" xr:uid="{00000000-0005-0000-0000-00008D6D0000}"/>
    <cellStyle name="Normal 2 6 5 2 2 3 3" xfId="20208" xr:uid="{00000000-0005-0000-0000-00008E6D0000}"/>
    <cellStyle name="Normal 2 6 5 2 2 4" xfId="6545" xr:uid="{00000000-0005-0000-0000-00008F6D0000}"/>
    <cellStyle name="Normal 2 6 5 2 2 4 2" xfId="14691" xr:uid="{00000000-0005-0000-0000-0000906D0000}"/>
    <cellStyle name="Normal 2 6 5 2 2 4 2 2" xfId="30987" xr:uid="{00000000-0005-0000-0000-0000916D0000}"/>
    <cellStyle name="Normal 2 6 5 2 2 4 3" xfId="22841" xr:uid="{00000000-0005-0000-0000-0000926D0000}"/>
    <cellStyle name="Normal 2 6 5 2 2 5" xfId="9392" xr:uid="{00000000-0005-0000-0000-0000936D0000}"/>
    <cellStyle name="Normal 2 6 5 2 2 5 2" xfId="25688" xr:uid="{00000000-0005-0000-0000-0000946D0000}"/>
    <cellStyle name="Normal 2 6 5 2 2 6" xfId="17542" xr:uid="{00000000-0005-0000-0000-0000956D0000}"/>
    <cellStyle name="Normal 2 6 5 2 3" xfId="1951" xr:uid="{00000000-0005-0000-0000-0000966D0000}"/>
    <cellStyle name="Normal 2 6 5 2 3 2" xfId="4521" xr:uid="{00000000-0005-0000-0000-0000976D0000}"/>
    <cellStyle name="Normal 2 6 5 2 3 2 2" xfId="12667" xr:uid="{00000000-0005-0000-0000-0000986D0000}"/>
    <cellStyle name="Normal 2 6 5 2 3 2 2 2" xfId="28963" xr:uid="{00000000-0005-0000-0000-0000996D0000}"/>
    <cellStyle name="Normal 2 6 5 2 3 2 3" xfId="20817" xr:uid="{00000000-0005-0000-0000-00009A6D0000}"/>
    <cellStyle name="Normal 2 6 5 2 3 3" xfId="7250" xr:uid="{00000000-0005-0000-0000-00009B6D0000}"/>
    <cellStyle name="Normal 2 6 5 2 3 3 2" xfId="15396" xr:uid="{00000000-0005-0000-0000-00009C6D0000}"/>
    <cellStyle name="Normal 2 6 5 2 3 3 2 2" xfId="31692" xr:uid="{00000000-0005-0000-0000-00009D6D0000}"/>
    <cellStyle name="Normal 2 6 5 2 3 3 3" xfId="23546" xr:uid="{00000000-0005-0000-0000-00009E6D0000}"/>
    <cellStyle name="Normal 2 6 5 2 3 4" xfId="10097" xr:uid="{00000000-0005-0000-0000-00009F6D0000}"/>
    <cellStyle name="Normal 2 6 5 2 3 4 2" xfId="26393" xr:uid="{00000000-0005-0000-0000-0000A06D0000}"/>
    <cellStyle name="Normal 2 6 5 2 3 5" xfId="18247" xr:uid="{00000000-0005-0000-0000-0000A16D0000}"/>
    <cellStyle name="Normal 2 6 5 2 4" xfId="3303" xr:uid="{00000000-0005-0000-0000-0000A26D0000}"/>
    <cellStyle name="Normal 2 6 5 2 4 2" xfId="11449" xr:uid="{00000000-0005-0000-0000-0000A36D0000}"/>
    <cellStyle name="Normal 2 6 5 2 4 2 2" xfId="27745" xr:uid="{00000000-0005-0000-0000-0000A46D0000}"/>
    <cellStyle name="Normal 2 6 5 2 4 3" xfId="19599" xr:uid="{00000000-0005-0000-0000-0000A56D0000}"/>
    <cellStyle name="Normal 2 6 5 2 5" xfId="5840" xr:uid="{00000000-0005-0000-0000-0000A66D0000}"/>
    <cellStyle name="Normal 2 6 5 2 5 2" xfId="13986" xr:uid="{00000000-0005-0000-0000-0000A76D0000}"/>
    <cellStyle name="Normal 2 6 5 2 5 2 2" xfId="30282" xr:uid="{00000000-0005-0000-0000-0000A86D0000}"/>
    <cellStyle name="Normal 2 6 5 2 5 3" xfId="22136" xr:uid="{00000000-0005-0000-0000-0000A96D0000}"/>
    <cellStyle name="Normal 2 6 5 2 6" xfId="8687" xr:uid="{00000000-0005-0000-0000-0000AA6D0000}"/>
    <cellStyle name="Normal 2 6 5 2 6 2" xfId="24983" xr:uid="{00000000-0005-0000-0000-0000AB6D0000}"/>
    <cellStyle name="Normal 2 6 5 2 7" xfId="16837" xr:uid="{00000000-0005-0000-0000-0000AC6D0000}"/>
    <cellStyle name="Normal 2 6 5 3" xfId="902" xr:uid="{00000000-0005-0000-0000-0000AD6D0000}"/>
    <cellStyle name="Normal 2 6 5 3 2" xfId="2312" xr:uid="{00000000-0005-0000-0000-0000AE6D0000}"/>
    <cellStyle name="Normal 2 6 5 3 2 2" xfId="4834" xr:uid="{00000000-0005-0000-0000-0000AF6D0000}"/>
    <cellStyle name="Normal 2 6 5 3 2 2 2" xfId="12980" xr:uid="{00000000-0005-0000-0000-0000B06D0000}"/>
    <cellStyle name="Normal 2 6 5 3 2 2 2 2" xfId="29276" xr:uid="{00000000-0005-0000-0000-0000B16D0000}"/>
    <cellStyle name="Normal 2 6 5 3 2 2 3" xfId="21130" xr:uid="{00000000-0005-0000-0000-0000B26D0000}"/>
    <cellStyle name="Normal 2 6 5 3 2 3" xfId="7611" xr:uid="{00000000-0005-0000-0000-0000B36D0000}"/>
    <cellStyle name="Normal 2 6 5 3 2 3 2" xfId="15757" xr:uid="{00000000-0005-0000-0000-0000B46D0000}"/>
    <cellStyle name="Normal 2 6 5 3 2 3 2 2" xfId="32053" xr:uid="{00000000-0005-0000-0000-0000B56D0000}"/>
    <cellStyle name="Normal 2 6 5 3 2 3 3" xfId="23907" xr:uid="{00000000-0005-0000-0000-0000B66D0000}"/>
    <cellStyle name="Normal 2 6 5 3 2 4" xfId="10458" xr:uid="{00000000-0005-0000-0000-0000B76D0000}"/>
    <cellStyle name="Normal 2 6 5 3 2 4 2" xfId="26754" xr:uid="{00000000-0005-0000-0000-0000B86D0000}"/>
    <cellStyle name="Normal 2 6 5 3 2 5" xfId="18608" xr:uid="{00000000-0005-0000-0000-0000B96D0000}"/>
    <cellStyle name="Normal 2 6 5 3 3" xfId="3616" xr:uid="{00000000-0005-0000-0000-0000BA6D0000}"/>
    <cellStyle name="Normal 2 6 5 3 3 2" xfId="11762" xr:uid="{00000000-0005-0000-0000-0000BB6D0000}"/>
    <cellStyle name="Normal 2 6 5 3 3 2 2" xfId="28058" xr:uid="{00000000-0005-0000-0000-0000BC6D0000}"/>
    <cellStyle name="Normal 2 6 5 3 3 3" xfId="19912" xr:uid="{00000000-0005-0000-0000-0000BD6D0000}"/>
    <cellStyle name="Normal 2 6 5 3 4" xfId="6201" xr:uid="{00000000-0005-0000-0000-0000BE6D0000}"/>
    <cellStyle name="Normal 2 6 5 3 4 2" xfId="14347" xr:uid="{00000000-0005-0000-0000-0000BF6D0000}"/>
    <cellStyle name="Normal 2 6 5 3 4 2 2" xfId="30643" xr:uid="{00000000-0005-0000-0000-0000C06D0000}"/>
    <cellStyle name="Normal 2 6 5 3 4 3" xfId="22497" xr:uid="{00000000-0005-0000-0000-0000C16D0000}"/>
    <cellStyle name="Normal 2 6 5 3 5" xfId="9048" xr:uid="{00000000-0005-0000-0000-0000C26D0000}"/>
    <cellStyle name="Normal 2 6 5 3 5 2" xfId="25344" xr:uid="{00000000-0005-0000-0000-0000C36D0000}"/>
    <cellStyle name="Normal 2 6 5 3 6" xfId="17198" xr:uid="{00000000-0005-0000-0000-0000C46D0000}"/>
    <cellStyle name="Normal 2 6 5 4" xfId="1607" xr:uid="{00000000-0005-0000-0000-0000C56D0000}"/>
    <cellStyle name="Normal 2 6 5 4 2" xfId="4225" xr:uid="{00000000-0005-0000-0000-0000C66D0000}"/>
    <cellStyle name="Normal 2 6 5 4 2 2" xfId="12371" xr:uid="{00000000-0005-0000-0000-0000C76D0000}"/>
    <cellStyle name="Normal 2 6 5 4 2 2 2" xfId="28667" xr:uid="{00000000-0005-0000-0000-0000C86D0000}"/>
    <cellStyle name="Normal 2 6 5 4 2 3" xfId="20521" xr:uid="{00000000-0005-0000-0000-0000C96D0000}"/>
    <cellStyle name="Normal 2 6 5 4 3" xfId="6906" xr:uid="{00000000-0005-0000-0000-0000CA6D0000}"/>
    <cellStyle name="Normal 2 6 5 4 3 2" xfId="15052" xr:uid="{00000000-0005-0000-0000-0000CB6D0000}"/>
    <cellStyle name="Normal 2 6 5 4 3 2 2" xfId="31348" xr:uid="{00000000-0005-0000-0000-0000CC6D0000}"/>
    <cellStyle name="Normal 2 6 5 4 3 3" xfId="23202" xr:uid="{00000000-0005-0000-0000-0000CD6D0000}"/>
    <cellStyle name="Normal 2 6 5 4 4" xfId="9753" xr:uid="{00000000-0005-0000-0000-0000CE6D0000}"/>
    <cellStyle name="Normal 2 6 5 4 4 2" xfId="26049" xr:uid="{00000000-0005-0000-0000-0000CF6D0000}"/>
    <cellStyle name="Normal 2 6 5 4 5" xfId="17903" xr:uid="{00000000-0005-0000-0000-0000D06D0000}"/>
    <cellStyle name="Normal 2 6 5 5" xfId="3007" xr:uid="{00000000-0005-0000-0000-0000D16D0000}"/>
    <cellStyle name="Normal 2 6 5 5 2" xfId="11153" xr:uid="{00000000-0005-0000-0000-0000D26D0000}"/>
    <cellStyle name="Normal 2 6 5 5 2 2" xfId="27449" xr:uid="{00000000-0005-0000-0000-0000D36D0000}"/>
    <cellStyle name="Normal 2 6 5 5 3" xfId="19303" xr:uid="{00000000-0005-0000-0000-0000D46D0000}"/>
    <cellStyle name="Normal 2 6 5 6" xfId="5496" xr:uid="{00000000-0005-0000-0000-0000D56D0000}"/>
    <cellStyle name="Normal 2 6 5 6 2" xfId="13642" xr:uid="{00000000-0005-0000-0000-0000D66D0000}"/>
    <cellStyle name="Normal 2 6 5 6 2 2" xfId="29938" xr:uid="{00000000-0005-0000-0000-0000D76D0000}"/>
    <cellStyle name="Normal 2 6 5 6 3" xfId="21792" xr:uid="{00000000-0005-0000-0000-0000D86D0000}"/>
    <cellStyle name="Normal 2 6 5 7" xfId="8343" xr:uid="{00000000-0005-0000-0000-0000D96D0000}"/>
    <cellStyle name="Normal 2 6 5 7 2" xfId="24639" xr:uid="{00000000-0005-0000-0000-0000DA6D0000}"/>
    <cellStyle name="Normal 2 6 5 8" xfId="16493" xr:uid="{00000000-0005-0000-0000-0000DB6D0000}"/>
    <cellStyle name="Normal 2 6 6" xfId="272" xr:uid="{00000000-0005-0000-0000-0000DC6D0000}"/>
    <cellStyle name="Normal 2 6 6 2" xfId="616" xr:uid="{00000000-0005-0000-0000-0000DD6D0000}"/>
    <cellStyle name="Normal 2 6 6 2 2" xfId="1322" xr:uid="{00000000-0005-0000-0000-0000DE6D0000}"/>
    <cellStyle name="Normal 2 6 6 2 2 2" xfId="2732" xr:uid="{00000000-0005-0000-0000-0000DF6D0000}"/>
    <cellStyle name="Normal 2 6 6 2 2 2 2" xfId="5204" xr:uid="{00000000-0005-0000-0000-0000E06D0000}"/>
    <cellStyle name="Normal 2 6 6 2 2 2 2 2" xfId="13350" xr:uid="{00000000-0005-0000-0000-0000E16D0000}"/>
    <cellStyle name="Normal 2 6 6 2 2 2 2 2 2" xfId="29646" xr:uid="{00000000-0005-0000-0000-0000E26D0000}"/>
    <cellStyle name="Normal 2 6 6 2 2 2 2 3" xfId="21500" xr:uid="{00000000-0005-0000-0000-0000E36D0000}"/>
    <cellStyle name="Normal 2 6 6 2 2 2 3" xfId="8031" xr:uid="{00000000-0005-0000-0000-0000E46D0000}"/>
    <cellStyle name="Normal 2 6 6 2 2 2 3 2" xfId="16177" xr:uid="{00000000-0005-0000-0000-0000E56D0000}"/>
    <cellStyle name="Normal 2 6 6 2 2 2 3 2 2" xfId="32473" xr:uid="{00000000-0005-0000-0000-0000E66D0000}"/>
    <cellStyle name="Normal 2 6 6 2 2 2 3 3" xfId="24327" xr:uid="{00000000-0005-0000-0000-0000E76D0000}"/>
    <cellStyle name="Normal 2 6 6 2 2 2 4" xfId="10878" xr:uid="{00000000-0005-0000-0000-0000E86D0000}"/>
    <cellStyle name="Normal 2 6 6 2 2 2 4 2" xfId="27174" xr:uid="{00000000-0005-0000-0000-0000E96D0000}"/>
    <cellStyle name="Normal 2 6 6 2 2 2 5" xfId="19028" xr:uid="{00000000-0005-0000-0000-0000EA6D0000}"/>
    <cellStyle name="Normal 2 6 6 2 2 3" xfId="3986" xr:uid="{00000000-0005-0000-0000-0000EB6D0000}"/>
    <cellStyle name="Normal 2 6 6 2 2 3 2" xfId="12132" xr:uid="{00000000-0005-0000-0000-0000EC6D0000}"/>
    <cellStyle name="Normal 2 6 6 2 2 3 2 2" xfId="28428" xr:uid="{00000000-0005-0000-0000-0000ED6D0000}"/>
    <cellStyle name="Normal 2 6 6 2 2 3 3" xfId="20282" xr:uid="{00000000-0005-0000-0000-0000EE6D0000}"/>
    <cellStyle name="Normal 2 6 6 2 2 4" xfId="6621" xr:uid="{00000000-0005-0000-0000-0000EF6D0000}"/>
    <cellStyle name="Normal 2 6 6 2 2 4 2" xfId="14767" xr:uid="{00000000-0005-0000-0000-0000F06D0000}"/>
    <cellStyle name="Normal 2 6 6 2 2 4 2 2" xfId="31063" xr:uid="{00000000-0005-0000-0000-0000F16D0000}"/>
    <cellStyle name="Normal 2 6 6 2 2 4 3" xfId="22917" xr:uid="{00000000-0005-0000-0000-0000F26D0000}"/>
    <cellStyle name="Normal 2 6 6 2 2 5" xfId="9468" xr:uid="{00000000-0005-0000-0000-0000F36D0000}"/>
    <cellStyle name="Normal 2 6 6 2 2 5 2" xfId="25764" xr:uid="{00000000-0005-0000-0000-0000F46D0000}"/>
    <cellStyle name="Normal 2 6 6 2 2 6" xfId="17618" xr:uid="{00000000-0005-0000-0000-0000F56D0000}"/>
    <cellStyle name="Normal 2 6 6 2 3" xfId="2027" xr:uid="{00000000-0005-0000-0000-0000F66D0000}"/>
    <cellStyle name="Normal 2 6 6 2 3 2" xfId="4595" xr:uid="{00000000-0005-0000-0000-0000F76D0000}"/>
    <cellStyle name="Normal 2 6 6 2 3 2 2" xfId="12741" xr:uid="{00000000-0005-0000-0000-0000F86D0000}"/>
    <cellStyle name="Normal 2 6 6 2 3 2 2 2" xfId="29037" xr:uid="{00000000-0005-0000-0000-0000F96D0000}"/>
    <cellStyle name="Normal 2 6 6 2 3 2 3" xfId="20891" xr:uid="{00000000-0005-0000-0000-0000FA6D0000}"/>
    <cellStyle name="Normal 2 6 6 2 3 3" xfId="7326" xr:uid="{00000000-0005-0000-0000-0000FB6D0000}"/>
    <cellStyle name="Normal 2 6 6 2 3 3 2" xfId="15472" xr:uid="{00000000-0005-0000-0000-0000FC6D0000}"/>
    <cellStyle name="Normal 2 6 6 2 3 3 2 2" xfId="31768" xr:uid="{00000000-0005-0000-0000-0000FD6D0000}"/>
    <cellStyle name="Normal 2 6 6 2 3 3 3" xfId="23622" xr:uid="{00000000-0005-0000-0000-0000FE6D0000}"/>
    <cellStyle name="Normal 2 6 6 2 3 4" xfId="10173" xr:uid="{00000000-0005-0000-0000-0000FF6D0000}"/>
    <cellStyle name="Normal 2 6 6 2 3 4 2" xfId="26469" xr:uid="{00000000-0005-0000-0000-0000006E0000}"/>
    <cellStyle name="Normal 2 6 6 2 3 5" xfId="18323" xr:uid="{00000000-0005-0000-0000-0000016E0000}"/>
    <cellStyle name="Normal 2 6 6 2 4" xfId="3377" xr:uid="{00000000-0005-0000-0000-0000026E0000}"/>
    <cellStyle name="Normal 2 6 6 2 4 2" xfId="11523" xr:uid="{00000000-0005-0000-0000-0000036E0000}"/>
    <cellStyle name="Normal 2 6 6 2 4 2 2" xfId="27819" xr:uid="{00000000-0005-0000-0000-0000046E0000}"/>
    <cellStyle name="Normal 2 6 6 2 4 3" xfId="19673" xr:uid="{00000000-0005-0000-0000-0000056E0000}"/>
    <cellStyle name="Normal 2 6 6 2 5" xfId="5916" xr:uid="{00000000-0005-0000-0000-0000066E0000}"/>
    <cellStyle name="Normal 2 6 6 2 5 2" xfId="14062" xr:uid="{00000000-0005-0000-0000-0000076E0000}"/>
    <cellStyle name="Normal 2 6 6 2 5 2 2" xfId="30358" xr:uid="{00000000-0005-0000-0000-0000086E0000}"/>
    <cellStyle name="Normal 2 6 6 2 5 3" xfId="22212" xr:uid="{00000000-0005-0000-0000-0000096E0000}"/>
    <cellStyle name="Normal 2 6 6 2 6" xfId="8763" xr:uid="{00000000-0005-0000-0000-00000A6E0000}"/>
    <cellStyle name="Normal 2 6 6 2 6 2" xfId="25059" xr:uid="{00000000-0005-0000-0000-00000B6E0000}"/>
    <cellStyle name="Normal 2 6 6 2 7" xfId="16913" xr:uid="{00000000-0005-0000-0000-00000C6E0000}"/>
    <cellStyle name="Normal 2 6 6 3" xfId="978" xr:uid="{00000000-0005-0000-0000-00000D6E0000}"/>
    <cellStyle name="Normal 2 6 6 3 2" xfId="2388" xr:uid="{00000000-0005-0000-0000-00000E6E0000}"/>
    <cellStyle name="Normal 2 6 6 3 2 2" xfId="4908" xr:uid="{00000000-0005-0000-0000-00000F6E0000}"/>
    <cellStyle name="Normal 2 6 6 3 2 2 2" xfId="13054" xr:uid="{00000000-0005-0000-0000-0000106E0000}"/>
    <cellStyle name="Normal 2 6 6 3 2 2 2 2" xfId="29350" xr:uid="{00000000-0005-0000-0000-0000116E0000}"/>
    <cellStyle name="Normal 2 6 6 3 2 2 3" xfId="21204" xr:uid="{00000000-0005-0000-0000-0000126E0000}"/>
    <cellStyle name="Normal 2 6 6 3 2 3" xfId="7687" xr:uid="{00000000-0005-0000-0000-0000136E0000}"/>
    <cellStyle name="Normal 2 6 6 3 2 3 2" xfId="15833" xr:uid="{00000000-0005-0000-0000-0000146E0000}"/>
    <cellStyle name="Normal 2 6 6 3 2 3 2 2" xfId="32129" xr:uid="{00000000-0005-0000-0000-0000156E0000}"/>
    <cellStyle name="Normal 2 6 6 3 2 3 3" xfId="23983" xr:uid="{00000000-0005-0000-0000-0000166E0000}"/>
    <cellStyle name="Normal 2 6 6 3 2 4" xfId="10534" xr:uid="{00000000-0005-0000-0000-0000176E0000}"/>
    <cellStyle name="Normal 2 6 6 3 2 4 2" xfId="26830" xr:uid="{00000000-0005-0000-0000-0000186E0000}"/>
    <cellStyle name="Normal 2 6 6 3 2 5" xfId="18684" xr:uid="{00000000-0005-0000-0000-0000196E0000}"/>
    <cellStyle name="Normal 2 6 6 3 3" xfId="3690" xr:uid="{00000000-0005-0000-0000-00001A6E0000}"/>
    <cellStyle name="Normal 2 6 6 3 3 2" xfId="11836" xr:uid="{00000000-0005-0000-0000-00001B6E0000}"/>
    <cellStyle name="Normal 2 6 6 3 3 2 2" xfId="28132" xr:uid="{00000000-0005-0000-0000-00001C6E0000}"/>
    <cellStyle name="Normal 2 6 6 3 3 3" xfId="19986" xr:uid="{00000000-0005-0000-0000-00001D6E0000}"/>
    <cellStyle name="Normal 2 6 6 3 4" xfId="6277" xr:uid="{00000000-0005-0000-0000-00001E6E0000}"/>
    <cellStyle name="Normal 2 6 6 3 4 2" xfId="14423" xr:uid="{00000000-0005-0000-0000-00001F6E0000}"/>
    <cellStyle name="Normal 2 6 6 3 4 2 2" xfId="30719" xr:uid="{00000000-0005-0000-0000-0000206E0000}"/>
    <cellStyle name="Normal 2 6 6 3 4 3" xfId="22573" xr:uid="{00000000-0005-0000-0000-0000216E0000}"/>
    <cellStyle name="Normal 2 6 6 3 5" xfId="9124" xr:uid="{00000000-0005-0000-0000-0000226E0000}"/>
    <cellStyle name="Normal 2 6 6 3 5 2" xfId="25420" xr:uid="{00000000-0005-0000-0000-0000236E0000}"/>
    <cellStyle name="Normal 2 6 6 3 6" xfId="17274" xr:uid="{00000000-0005-0000-0000-0000246E0000}"/>
    <cellStyle name="Normal 2 6 6 4" xfId="1683" xr:uid="{00000000-0005-0000-0000-0000256E0000}"/>
    <cellStyle name="Normal 2 6 6 4 2" xfId="4299" xr:uid="{00000000-0005-0000-0000-0000266E0000}"/>
    <cellStyle name="Normal 2 6 6 4 2 2" xfId="12445" xr:uid="{00000000-0005-0000-0000-0000276E0000}"/>
    <cellStyle name="Normal 2 6 6 4 2 2 2" xfId="28741" xr:uid="{00000000-0005-0000-0000-0000286E0000}"/>
    <cellStyle name="Normal 2 6 6 4 2 3" xfId="20595" xr:uid="{00000000-0005-0000-0000-0000296E0000}"/>
    <cellStyle name="Normal 2 6 6 4 3" xfId="6982" xr:uid="{00000000-0005-0000-0000-00002A6E0000}"/>
    <cellStyle name="Normal 2 6 6 4 3 2" xfId="15128" xr:uid="{00000000-0005-0000-0000-00002B6E0000}"/>
    <cellStyle name="Normal 2 6 6 4 3 2 2" xfId="31424" xr:uid="{00000000-0005-0000-0000-00002C6E0000}"/>
    <cellStyle name="Normal 2 6 6 4 3 3" xfId="23278" xr:uid="{00000000-0005-0000-0000-00002D6E0000}"/>
    <cellStyle name="Normal 2 6 6 4 4" xfId="9829" xr:uid="{00000000-0005-0000-0000-00002E6E0000}"/>
    <cellStyle name="Normal 2 6 6 4 4 2" xfId="26125" xr:uid="{00000000-0005-0000-0000-00002F6E0000}"/>
    <cellStyle name="Normal 2 6 6 4 5" xfId="17979" xr:uid="{00000000-0005-0000-0000-0000306E0000}"/>
    <cellStyle name="Normal 2 6 6 5" xfId="3081" xr:uid="{00000000-0005-0000-0000-0000316E0000}"/>
    <cellStyle name="Normal 2 6 6 5 2" xfId="11227" xr:uid="{00000000-0005-0000-0000-0000326E0000}"/>
    <cellStyle name="Normal 2 6 6 5 2 2" xfId="27523" xr:uid="{00000000-0005-0000-0000-0000336E0000}"/>
    <cellStyle name="Normal 2 6 6 5 3" xfId="19377" xr:uid="{00000000-0005-0000-0000-0000346E0000}"/>
    <cellStyle name="Normal 2 6 6 6" xfId="5572" xr:uid="{00000000-0005-0000-0000-0000356E0000}"/>
    <cellStyle name="Normal 2 6 6 6 2" xfId="13718" xr:uid="{00000000-0005-0000-0000-0000366E0000}"/>
    <cellStyle name="Normal 2 6 6 6 2 2" xfId="30014" xr:uid="{00000000-0005-0000-0000-0000376E0000}"/>
    <cellStyle name="Normal 2 6 6 6 3" xfId="21868" xr:uid="{00000000-0005-0000-0000-0000386E0000}"/>
    <cellStyle name="Normal 2 6 6 7" xfId="8419" xr:uid="{00000000-0005-0000-0000-0000396E0000}"/>
    <cellStyle name="Normal 2 6 6 7 2" xfId="24715" xr:uid="{00000000-0005-0000-0000-00003A6E0000}"/>
    <cellStyle name="Normal 2 6 6 8" xfId="16569" xr:uid="{00000000-0005-0000-0000-00003B6E0000}"/>
    <cellStyle name="Normal 2 6 7" xfId="362" xr:uid="{00000000-0005-0000-0000-00003C6E0000}"/>
    <cellStyle name="Normal 2 6 7 2" xfId="1068" xr:uid="{00000000-0005-0000-0000-00003D6E0000}"/>
    <cellStyle name="Normal 2 6 7 2 2" xfId="2478" xr:uid="{00000000-0005-0000-0000-00003E6E0000}"/>
    <cellStyle name="Normal 2 6 7 2 2 2" xfId="4982" xr:uid="{00000000-0005-0000-0000-00003F6E0000}"/>
    <cellStyle name="Normal 2 6 7 2 2 2 2" xfId="13128" xr:uid="{00000000-0005-0000-0000-0000406E0000}"/>
    <cellStyle name="Normal 2 6 7 2 2 2 2 2" xfId="29424" xr:uid="{00000000-0005-0000-0000-0000416E0000}"/>
    <cellStyle name="Normal 2 6 7 2 2 2 3" xfId="21278" xr:uid="{00000000-0005-0000-0000-0000426E0000}"/>
    <cellStyle name="Normal 2 6 7 2 2 3" xfId="7777" xr:uid="{00000000-0005-0000-0000-0000436E0000}"/>
    <cellStyle name="Normal 2 6 7 2 2 3 2" xfId="15923" xr:uid="{00000000-0005-0000-0000-0000446E0000}"/>
    <cellStyle name="Normal 2 6 7 2 2 3 2 2" xfId="32219" xr:uid="{00000000-0005-0000-0000-0000456E0000}"/>
    <cellStyle name="Normal 2 6 7 2 2 3 3" xfId="24073" xr:uid="{00000000-0005-0000-0000-0000466E0000}"/>
    <cellStyle name="Normal 2 6 7 2 2 4" xfId="10624" xr:uid="{00000000-0005-0000-0000-0000476E0000}"/>
    <cellStyle name="Normal 2 6 7 2 2 4 2" xfId="26920" xr:uid="{00000000-0005-0000-0000-0000486E0000}"/>
    <cellStyle name="Normal 2 6 7 2 2 5" xfId="18774" xr:uid="{00000000-0005-0000-0000-0000496E0000}"/>
    <cellStyle name="Normal 2 6 7 2 3" xfId="3764" xr:uid="{00000000-0005-0000-0000-00004A6E0000}"/>
    <cellStyle name="Normal 2 6 7 2 3 2" xfId="11910" xr:uid="{00000000-0005-0000-0000-00004B6E0000}"/>
    <cellStyle name="Normal 2 6 7 2 3 2 2" xfId="28206" xr:uid="{00000000-0005-0000-0000-00004C6E0000}"/>
    <cellStyle name="Normal 2 6 7 2 3 3" xfId="20060" xr:uid="{00000000-0005-0000-0000-00004D6E0000}"/>
    <cellStyle name="Normal 2 6 7 2 4" xfId="6367" xr:uid="{00000000-0005-0000-0000-00004E6E0000}"/>
    <cellStyle name="Normal 2 6 7 2 4 2" xfId="14513" xr:uid="{00000000-0005-0000-0000-00004F6E0000}"/>
    <cellStyle name="Normal 2 6 7 2 4 2 2" xfId="30809" xr:uid="{00000000-0005-0000-0000-0000506E0000}"/>
    <cellStyle name="Normal 2 6 7 2 4 3" xfId="22663" xr:uid="{00000000-0005-0000-0000-0000516E0000}"/>
    <cellStyle name="Normal 2 6 7 2 5" xfId="9214" xr:uid="{00000000-0005-0000-0000-0000526E0000}"/>
    <cellStyle name="Normal 2 6 7 2 5 2" xfId="25510" xr:uid="{00000000-0005-0000-0000-0000536E0000}"/>
    <cellStyle name="Normal 2 6 7 2 6" xfId="17364" xr:uid="{00000000-0005-0000-0000-0000546E0000}"/>
    <cellStyle name="Normal 2 6 7 3" xfId="1773" xr:uid="{00000000-0005-0000-0000-0000556E0000}"/>
    <cellStyle name="Normal 2 6 7 3 2" xfId="4373" xr:uid="{00000000-0005-0000-0000-0000566E0000}"/>
    <cellStyle name="Normal 2 6 7 3 2 2" xfId="12519" xr:uid="{00000000-0005-0000-0000-0000576E0000}"/>
    <cellStyle name="Normal 2 6 7 3 2 2 2" xfId="28815" xr:uid="{00000000-0005-0000-0000-0000586E0000}"/>
    <cellStyle name="Normal 2 6 7 3 2 3" xfId="20669" xr:uid="{00000000-0005-0000-0000-0000596E0000}"/>
    <cellStyle name="Normal 2 6 7 3 3" xfId="7072" xr:uid="{00000000-0005-0000-0000-00005A6E0000}"/>
    <cellStyle name="Normal 2 6 7 3 3 2" xfId="15218" xr:uid="{00000000-0005-0000-0000-00005B6E0000}"/>
    <cellStyle name="Normal 2 6 7 3 3 2 2" xfId="31514" xr:uid="{00000000-0005-0000-0000-00005C6E0000}"/>
    <cellStyle name="Normal 2 6 7 3 3 3" xfId="23368" xr:uid="{00000000-0005-0000-0000-00005D6E0000}"/>
    <cellStyle name="Normal 2 6 7 3 4" xfId="9919" xr:uid="{00000000-0005-0000-0000-00005E6E0000}"/>
    <cellStyle name="Normal 2 6 7 3 4 2" xfId="26215" xr:uid="{00000000-0005-0000-0000-00005F6E0000}"/>
    <cellStyle name="Normal 2 6 7 3 5" xfId="18069" xr:uid="{00000000-0005-0000-0000-0000606E0000}"/>
    <cellStyle name="Normal 2 6 7 4" xfId="3155" xr:uid="{00000000-0005-0000-0000-0000616E0000}"/>
    <cellStyle name="Normal 2 6 7 4 2" xfId="11301" xr:uid="{00000000-0005-0000-0000-0000626E0000}"/>
    <cellStyle name="Normal 2 6 7 4 2 2" xfId="27597" xr:uid="{00000000-0005-0000-0000-0000636E0000}"/>
    <cellStyle name="Normal 2 6 7 4 3" xfId="19451" xr:uid="{00000000-0005-0000-0000-0000646E0000}"/>
    <cellStyle name="Normal 2 6 7 5" xfId="5662" xr:uid="{00000000-0005-0000-0000-0000656E0000}"/>
    <cellStyle name="Normal 2 6 7 5 2" xfId="13808" xr:uid="{00000000-0005-0000-0000-0000666E0000}"/>
    <cellStyle name="Normal 2 6 7 5 2 2" xfId="30104" xr:uid="{00000000-0005-0000-0000-0000676E0000}"/>
    <cellStyle name="Normal 2 6 7 5 3" xfId="21958" xr:uid="{00000000-0005-0000-0000-0000686E0000}"/>
    <cellStyle name="Normal 2 6 7 6" xfId="8509" xr:uid="{00000000-0005-0000-0000-0000696E0000}"/>
    <cellStyle name="Normal 2 6 7 6 2" xfId="24805" xr:uid="{00000000-0005-0000-0000-00006A6E0000}"/>
    <cellStyle name="Normal 2 6 7 7" xfId="16659" xr:uid="{00000000-0005-0000-0000-00006B6E0000}"/>
    <cellStyle name="Normal 2 6 8" xfId="724" xr:uid="{00000000-0005-0000-0000-00006C6E0000}"/>
    <cellStyle name="Normal 2 6 8 2" xfId="2134" xr:uid="{00000000-0005-0000-0000-00006D6E0000}"/>
    <cellStyle name="Normal 2 6 8 2 2" xfId="4686" xr:uid="{00000000-0005-0000-0000-00006E6E0000}"/>
    <cellStyle name="Normal 2 6 8 2 2 2" xfId="12832" xr:uid="{00000000-0005-0000-0000-00006F6E0000}"/>
    <cellStyle name="Normal 2 6 8 2 2 2 2" xfId="29128" xr:uid="{00000000-0005-0000-0000-0000706E0000}"/>
    <cellStyle name="Normal 2 6 8 2 2 3" xfId="20982" xr:uid="{00000000-0005-0000-0000-0000716E0000}"/>
    <cellStyle name="Normal 2 6 8 2 3" xfId="7433" xr:uid="{00000000-0005-0000-0000-0000726E0000}"/>
    <cellStyle name="Normal 2 6 8 2 3 2" xfId="15579" xr:uid="{00000000-0005-0000-0000-0000736E0000}"/>
    <cellStyle name="Normal 2 6 8 2 3 2 2" xfId="31875" xr:uid="{00000000-0005-0000-0000-0000746E0000}"/>
    <cellStyle name="Normal 2 6 8 2 3 3" xfId="23729" xr:uid="{00000000-0005-0000-0000-0000756E0000}"/>
    <cellStyle name="Normal 2 6 8 2 4" xfId="10280" xr:uid="{00000000-0005-0000-0000-0000766E0000}"/>
    <cellStyle name="Normal 2 6 8 2 4 2" xfId="26576" xr:uid="{00000000-0005-0000-0000-0000776E0000}"/>
    <cellStyle name="Normal 2 6 8 2 5" xfId="18430" xr:uid="{00000000-0005-0000-0000-0000786E0000}"/>
    <cellStyle name="Normal 2 6 8 3" xfId="3468" xr:uid="{00000000-0005-0000-0000-0000796E0000}"/>
    <cellStyle name="Normal 2 6 8 3 2" xfId="11614" xr:uid="{00000000-0005-0000-0000-00007A6E0000}"/>
    <cellStyle name="Normal 2 6 8 3 2 2" xfId="27910" xr:uid="{00000000-0005-0000-0000-00007B6E0000}"/>
    <cellStyle name="Normal 2 6 8 3 3" xfId="19764" xr:uid="{00000000-0005-0000-0000-00007C6E0000}"/>
    <cellStyle name="Normal 2 6 8 4" xfId="6023" xr:uid="{00000000-0005-0000-0000-00007D6E0000}"/>
    <cellStyle name="Normal 2 6 8 4 2" xfId="14169" xr:uid="{00000000-0005-0000-0000-00007E6E0000}"/>
    <cellStyle name="Normal 2 6 8 4 2 2" xfId="30465" xr:uid="{00000000-0005-0000-0000-00007F6E0000}"/>
    <cellStyle name="Normal 2 6 8 4 3" xfId="22319" xr:uid="{00000000-0005-0000-0000-0000806E0000}"/>
    <cellStyle name="Normal 2 6 8 5" xfId="8870" xr:uid="{00000000-0005-0000-0000-0000816E0000}"/>
    <cellStyle name="Normal 2 6 8 5 2" xfId="25166" xr:uid="{00000000-0005-0000-0000-0000826E0000}"/>
    <cellStyle name="Normal 2 6 8 6" xfId="17020" xr:uid="{00000000-0005-0000-0000-0000836E0000}"/>
    <cellStyle name="Normal 2 6 9" xfId="1429" xr:uid="{00000000-0005-0000-0000-0000846E0000}"/>
    <cellStyle name="Normal 2 6 9 2" xfId="4077" xr:uid="{00000000-0005-0000-0000-0000856E0000}"/>
    <cellStyle name="Normal 2 6 9 2 2" xfId="12223" xr:uid="{00000000-0005-0000-0000-0000866E0000}"/>
    <cellStyle name="Normal 2 6 9 2 2 2" xfId="28519" xr:uid="{00000000-0005-0000-0000-0000876E0000}"/>
    <cellStyle name="Normal 2 6 9 2 3" xfId="20373" xr:uid="{00000000-0005-0000-0000-0000886E0000}"/>
    <cellStyle name="Normal 2 6 9 3" xfId="6728" xr:uid="{00000000-0005-0000-0000-0000896E0000}"/>
    <cellStyle name="Normal 2 6 9 3 2" xfId="14874" xr:uid="{00000000-0005-0000-0000-00008A6E0000}"/>
    <cellStyle name="Normal 2 6 9 3 2 2" xfId="31170" xr:uid="{00000000-0005-0000-0000-00008B6E0000}"/>
    <cellStyle name="Normal 2 6 9 3 3" xfId="23024" xr:uid="{00000000-0005-0000-0000-00008C6E0000}"/>
    <cellStyle name="Normal 2 6 9 4" xfId="9575" xr:uid="{00000000-0005-0000-0000-00008D6E0000}"/>
    <cellStyle name="Normal 2 6 9 4 2" xfId="25871" xr:uid="{00000000-0005-0000-0000-00008E6E0000}"/>
    <cellStyle name="Normal 2 6 9 5" xfId="17725" xr:uid="{00000000-0005-0000-0000-00008F6E0000}"/>
    <cellStyle name="Normal 2 7" xfId="29" xr:uid="{00000000-0005-0000-0000-0000906E0000}"/>
    <cellStyle name="Normal 2 7 10" xfId="5329" xr:uid="{00000000-0005-0000-0000-0000916E0000}"/>
    <cellStyle name="Normal 2 7 10 2" xfId="13475" xr:uid="{00000000-0005-0000-0000-0000926E0000}"/>
    <cellStyle name="Normal 2 7 10 2 2" xfId="29771" xr:uid="{00000000-0005-0000-0000-0000936E0000}"/>
    <cellStyle name="Normal 2 7 10 3" xfId="21625" xr:uid="{00000000-0005-0000-0000-0000946E0000}"/>
    <cellStyle name="Normal 2 7 11" xfId="8176" xr:uid="{00000000-0005-0000-0000-0000956E0000}"/>
    <cellStyle name="Normal 2 7 11 2" xfId="24472" xr:uid="{00000000-0005-0000-0000-0000966E0000}"/>
    <cellStyle name="Normal 2 7 12" xfId="16326" xr:uid="{00000000-0005-0000-0000-0000976E0000}"/>
    <cellStyle name="Normal 2 7 2" xfId="73" xr:uid="{00000000-0005-0000-0000-0000986E0000}"/>
    <cellStyle name="Normal 2 7 2 10" xfId="8220" xr:uid="{00000000-0005-0000-0000-0000996E0000}"/>
    <cellStyle name="Normal 2 7 2 10 2" xfId="24516" xr:uid="{00000000-0005-0000-0000-00009A6E0000}"/>
    <cellStyle name="Normal 2 7 2 11" xfId="16370" xr:uid="{00000000-0005-0000-0000-00009B6E0000}"/>
    <cellStyle name="Normal 2 7 2 2" xfId="163" xr:uid="{00000000-0005-0000-0000-00009C6E0000}"/>
    <cellStyle name="Normal 2 7 2 2 2" xfId="507" xr:uid="{00000000-0005-0000-0000-00009D6E0000}"/>
    <cellStyle name="Normal 2 7 2 2 2 2" xfId="1213" xr:uid="{00000000-0005-0000-0000-00009E6E0000}"/>
    <cellStyle name="Normal 2 7 2 2 2 2 2" xfId="2623" xr:uid="{00000000-0005-0000-0000-00009F6E0000}"/>
    <cellStyle name="Normal 2 7 2 2 2 2 2 2" xfId="5101" xr:uid="{00000000-0005-0000-0000-0000A06E0000}"/>
    <cellStyle name="Normal 2 7 2 2 2 2 2 2 2" xfId="13247" xr:uid="{00000000-0005-0000-0000-0000A16E0000}"/>
    <cellStyle name="Normal 2 7 2 2 2 2 2 2 2 2" xfId="29543" xr:uid="{00000000-0005-0000-0000-0000A26E0000}"/>
    <cellStyle name="Normal 2 7 2 2 2 2 2 2 3" xfId="21397" xr:uid="{00000000-0005-0000-0000-0000A36E0000}"/>
    <cellStyle name="Normal 2 7 2 2 2 2 2 3" xfId="7922" xr:uid="{00000000-0005-0000-0000-0000A46E0000}"/>
    <cellStyle name="Normal 2 7 2 2 2 2 2 3 2" xfId="16068" xr:uid="{00000000-0005-0000-0000-0000A56E0000}"/>
    <cellStyle name="Normal 2 7 2 2 2 2 2 3 2 2" xfId="32364" xr:uid="{00000000-0005-0000-0000-0000A66E0000}"/>
    <cellStyle name="Normal 2 7 2 2 2 2 2 3 3" xfId="24218" xr:uid="{00000000-0005-0000-0000-0000A76E0000}"/>
    <cellStyle name="Normal 2 7 2 2 2 2 2 4" xfId="10769" xr:uid="{00000000-0005-0000-0000-0000A86E0000}"/>
    <cellStyle name="Normal 2 7 2 2 2 2 2 4 2" xfId="27065" xr:uid="{00000000-0005-0000-0000-0000A96E0000}"/>
    <cellStyle name="Normal 2 7 2 2 2 2 2 5" xfId="18919" xr:uid="{00000000-0005-0000-0000-0000AA6E0000}"/>
    <cellStyle name="Normal 2 7 2 2 2 2 3" xfId="3883" xr:uid="{00000000-0005-0000-0000-0000AB6E0000}"/>
    <cellStyle name="Normal 2 7 2 2 2 2 3 2" xfId="12029" xr:uid="{00000000-0005-0000-0000-0000AC6E0000}"/>
    <cellStyle name="Normal 2 7 2 2 2 2 3 2 2" xfId="28325" xr:uid="{00000000-0005-0000-0000-0000AD6E0000}"/>
    <cellStyle name="Normal 2 7 2 2 2 2 3 3" xfId="20179" xr:uid="{00000000-0005-0000-0000-0000AE6E0000}"/>
    <cellStyle name="Normal 2 7 2 2 2 2 4" xfId="6512" xr:uid="{00000000-0005-0000-0000-0000AF6E0000}"/>
    <cellStyle name="Normal 2 7 2 2 2 2 4 2" xfId="14658" xr:uid="{00000000-0005-0000-0000-0000B06E0000}"/>
    <cellStyle name="Normal 2 7 2 2 2 2 4 2 2" xfId="30954" xr:uid="{00000000-0005-0000-0000-0000B16E0000}"/>
    <cellStyle name="Normal 2 7 2 2 2 2 4 3" xfId="22808" xr:uid="{00000000-0005-0000-0000-0000B26E0000}"/>
    <cellStyle name="Normal 2 7 2 2 2 2 5" xfId="9359" xr:uid="{00000000-0005-0000-0000-0000B36E0000}"/>
    <cellStyle name="Normal 2 7 2 2 2 2 5 2" xfId="25655" xr:uid="{00000000-0005-0000-0000-0000B46E0000}"/>
    <cellStyle name="Normal 2 7 2 2 2 2 6" xfId="17509" xr:uid="{00000000-0005-0000-0000-0000B56E0000}"/>
    <cellStyle name="Normal 2 7 2 2 2 3" xfId="1918" xr:uid="{00000000-0005-0000-0000-0000B66E0000}"/>
    <cellStyle name="Normal 2 7 2 2 2 3 2" xfId="4492" xr:uid="{00000000-0005-0000-0000-0000B76E0000}"/>
    <cellStyle name="Normal 2 7 2 2 2 3 2 2" xfId="12638" xr:uid="{00000000-0005-0000-0000-0000B86E0000}"/>
    <cellStyle name="Normal 2 7 2 2 2 3 2 2 2" xfId="28934" xr:uid="{00000000-0005-0000-0000-0000B96E0000}"/>
    <cellStyle name="Normal 2 7 2 2 2 3 2 3" xfId="20788" xr:uid="{00000000-0005-0000-0000-0000BA6E0000}"/>
    <cellStyle name="Normal 2 7 2 2 2 3 3" xfId="7217" xr:uid="{00000000-0005-0000-0000-0000BB6E0000}"/>
    <cellStyle name="Normal 2 7 2 2 2 3 3 2" xfId="15363" xr:uid="{00000000-0005-0000-0000-0000BC6E0000}"/>
    <cellStyle name="Normal 2 7 2 2 2 3 3 2 2" xfId="31659" xr:uid="{00000000-0005-0000-0000-0000BD6E0000}"/>
    <cellStyle name="Normal 2 7 2 2 2 3 3 3" xfId="23513" xr:uid="{00000000-0005-0000-0000-0000BE6E0000}"/>
    <cellStyle name="Normal 2 7 2 2 2 3 4" xfId="10064" xr:uid="{00000000-0005-0000-0000-0000BF6E0000}"/>
    <cellStyle name="Normal 2 7 2 2 2 3 4 2" xfId="26360" xr:uid="{00000000-0005-0000-0000-0000C06E0000}"/>
    <cellStyle name="Normal 2 7 2 2 2 3 5" xfId="18214" xr:uid="{00000000-0005-0000-0000-0000C16E0000}"/>
    <cellStyle name="Normal 2 7 2 2 2 4" xfId="3274" xr:uid="{00000000-0005-0000-0000-0000C26E0000}"/>
    <cellStyle name="Normal 2 7 2 2 2 4 2" xfId="11420" xr:uid="{00000000-0005-0000-0000-0000C36E0000}"/>
    <cellStyle name="Normal 2 7 2 2 2 4 2 2" xfId="27716" xr:uid="{00000000-0005-0000-0000-0000C46E0000}"/>
    <cellStyle name="Normal 2 7 2 2 2 4 3" xfId="19570" xr:uid="{00000000-0005-0000-0000-0000C56E0000}"/>
    <cellStyle name="Normal 2 7 2 2 2 5" xfId="5807" xr:uid="{00000000-0005-0000-0000-0000C66E0000}"/>
    <cellStyle name="Normal 2 7 2 2 2 5 2" xfId="13953" xr:uid="{00000000-0005-0000-0000-0000C76E0000}"/>
    <cellStyle name="Normal 2 7 2 2 2 5 2 2" xfId="30249" xr:uid="{00000000-0005-0000-0000-0000C86E0000}"/>
    <cellStyle name="Normal 2 7 2 2 2 5 3" xfId="22103" xr:uid="{00000000-0005-0000-0000-0000C96E0000}"/>
    <cellStyle name="Normal 2 7 2 2 2 6" xfId="8654" xr:uid="{00000000-0005-0000-0000-0000CA6E0000}"/>
    <cellStyle name="Normal 2 7 2 2 2 6 2" xfId="24950" xr:uid="{00000000-0005-0000-0000-0000CB6E0000}"/>
    <cellStyle name="Normal 2 7 2 2 2 7" xfId="16804" xr:uid="{00000000-0005-0000-0000-0000CC6E0000}"/>
    <cellStyle name="Normal 2 7 2 2 3" xfId="869" xr:uid="{00000000-0005-0000-0000-0000CD6E0000}"/>
    <cellStyle name="Normal 2 7 2 2 3 2" xfId="2279" xr:uid="{00000000-0005-0000-0000-0000CE6E0000}"/>
    <cellStyle name="Normal 2 7 2 2 3 2 2" xfId="4805" xr:uid="{00000000-0005-0000-0000-0000CF6E0000}"/>
    <cellStyle name="Normal 2 7 2 2 3 2 2 2" xfId="12951" xr:uid="{00000000-0005-0000-0000-0000D06E0000}"/>
    <cellStyle name="Normal 2 7 2 2 3 2 2 2 2" xfId="29247" xr:uid="{00000000-0005-0000-0000-0000D16E0000}"/>
    <cellStyle name="Normal 2 7 2 2 3 2 2 3" xfId="21101" xr:uid="{00000000-0005-0000-0000-0000D26E0000}"/>
    <cellStyle name="Normal 2 7 2 2 3 2 3" xfId="7578" xr:uid="{00000000-0005-0000-0000-0000D36E0000}"/>
    <cellStyle name="Normal 2 7 2 2 3 2 3 2" xfId="15724" xr:uid="{00000000-0005-0000-0000-0000D46E0000}"/>
    <cellStyle name="Normal 2 7 2 2 3 2 3 2 2" xfId="32020" xr:uid="{00000000-0005-0000-0000-0000D56E0000}"/>
    <cellStyle name="Normal 2 7 2 2 3 2 3 3" xfId="23874" xr:uid="{00000000-0005-0000-0000-0000D66E0000}"/>
    <cellStyle name="Normal 2 7 2 2 3 2 4" xfId="10425" xr:uid="{00000000-0005-0000-0000-0000D76E0000}"/>
    <cellStyle name="Normal 2 7 2 2 3 2 4 2" xfId="26721" xr:uid="{00000000-0005-0000-0000-0000D86E0000}"/>
    <cellStyle name="Normal 2 7 2 2 3 2 5" xfId="18575" xr:uid="{00000000-0005-0000-0000-0000D96E0000}"/>
    <cellStyle name="Normal 2 7 2 2 3 3" xfId="3587" xr:uid="{00000000-0005-0000-0000-0000DA6E0000}"/>
    <cellStyle name="Normal 2 7 2 2 3 3 2" xfId="11733" xr:uid="{00000000-0005-0000-0000-0000DB6E0000}"/>
    <cellStyle name="Normal 2 7 2 2 3 3 2 2" xfId="28029" xr:uid="{00000000-0005-0000-0000-0000DC6E0000}"/>
    <cellStyle name="Normal 2 7 2 2 3 3 3" xfId="19883" xr:uid="{00000000-0005-0000-0000-0000DD6E0000}"/>
    <cellStyle name="Normal 2 7 2 2 3 4" xfId="6168" xr:uid="{00000000-0005-0000-0000-0000DE6E0000}"/>
    <cellStyle name="Normal 2 7 2 2 3 4 2" xfId="14314" xr:uid="{00000000-0005-0000-0000-0000DF6E0000}"/>
    <cellStyle name="Normal 2 7 2 2 3 4 2 2" xfId="30610" xr:uid="{00000000-0005-0000-0000-0000E06E0000}"/>
    <cellStyle name="Normal 2 7 2 2 3 4 3" xfId="22464" xr:uid="{00000000-0005-0000-0000-0000E16E0000}"/>
    <cellStyle name="Normal 2 7 2 2 3 5" xfId="9015" xr:uid="{00000000-0005-0000-0000-0000E26E0000}"/>
    <cellStyle name="Normal 2 7 2 2 3 5 2" xfId="25311" xr:uid="{00000000-0005-0000-0000-0000E36E0000}"/>
    <cellStyle name="Normal 2 7 2 2 3 6" xfId="17165" xr:uid="{00000000-0005-0000-0000-0000E46E0000}"/>
    <cellStyle name="Normal 2 7 2 2 4" xfId="1574" xr:uid="{00000000-0005-0000-0000-0000E56E0000}"/>
    <cellStyle name="Normal 2 7 2 2 4 2" xfId="4196" xr:uid="{00000000-0005-0000-0000-0000E66E0000}"/>
    <cellStyle name="Normal 2 7 2 2 4 2 2" xfId="12342" xr:uid="{00000000-0005-0000-0000-0000E76E0000}"/>
    <cellStyle name="Normal 2 7 2 2 4 2 2 2" xfId="28638" xr:uid="{00000000-0005-0000-0000-0000E86E0000}"/>
    <cellStyle name="Normal 2 7 2 2 4 2 3" xfId="20492" xr:uid="{00000000-0005-0000-0000-0000E96E0000}"/>
    <cellStyle name="Normal 2 7 2 2 4 3" xfId="6873" xr:uid="{00000000-0005-0000-0000-0000EA6E0000}"/>
    <cellStyle name="Normal 2 7 2 2 4 3 2" xfId="15019" xr:uid="{00000000-0005-0000-0000-0000EB6E0000}"/>
    <cellStyle name="Normal 2 7 2 2 4 3 2 2" xfId="31315" xr:uid="{00000000-0005-0000-0000-0000EC6E0000}"/>
    <cellStyle name="Normal 2 7 2 2 4 3 3" xfId="23169" xr:uid="{00000000-0005-0000-0000-0000ED6E0000}"/>
    <cellStyle name="Normal 2 7 2 2 4 4" xfId="9720" xr:uid="{00000000-0005-0000-0000-0000EE6E0000}"/>
    <cellStyle name="Normal 2 7 2 2 4 4 2" xfId="26016" xr:uid="{00000000-0005-0000-0000-0000EF6E0000}"/>
    <cellStyle name="Normal 2 7 2 2 4 5" xfId="17870" xr:uid="{00000000-0005-0000-0000-0000F06E0000}"/>
    <cellStyle name="Normal 2 7 2 2 5" xfId="2978" xr:uid="{00000000-0005-0000-0000-0000F16E0000}"/>
    <cellStyle name="Normal 2 7 2 2 5 2" xfId="11124" xr:uid="{00000000-0005-0000-0000-0000F26E0000}"/>
    <cellStyle name="Normal 2 7 2 2 5 2 2" xfId="27420" xr:uid="{00000000-0005-0000-0000-0000F36E0000}"/>
    <cellStyle name="Normal 2 7 2 2 5 3" xfId="19274" xr:uid="{00000000-0005-0000-0000-0000F46E0000}"/>
    <cellStyle name="Normal 2 7 2 2 6" xfId="5463" xr:uid="{00000000-0005-0000-0000-0000F56E0000}"/>
    <cellStyle name="Normal 2 7 2 2 6 2" xfId="13609" xr:uid="{00000000-0005-0000-0000-0000F66E0000}"/>
    <cellStyle name="Normal 2 7 2 2 6 2 2" xfId="29905" xr:uid="{00000000-0005-0000-0000-0000F76E0000}"/>
    <cellStyle name="Normal 2 7 2 2 6 3" xfId="21759" xr:uid="{00000000-0005-0000-0000-0000F86E0000}"/>
    <cellStyle name="Normal 2 7 2 2 7" xfId="8310" xr:uid="{00000000-0005-0000-0000-0000F96E0000}"/>
    <cellStyle name="Normal 2 7 2 2 7 2" xfId="24606" xr:uid="{00000000-0005-0000-0000-0000FA6E0000}"/>
    <cellStyle name="Normal 2 7 2 2 8" xfId="16460" xr:uid="{00000000-0005-0000-0000-0000FB6E0000}"/>
    <cellStyle name="Normal 2 7 2 3" xfId="241" xr:uid="{00000000-0005-0000-0000-0000FC6E0000}"/>
    <cellStyle name="Normal 2 7 2 3 2" xfId="585" xr:uid="{00000000-0005-0000-0000-0000FD6E0000}"/>
    <cellStyle name="Normal 2 7 2 3 2 2" xfId="1291" xr:uid="{00000000-0005-0000-0000-0000FE6E0000}"/>
    <cellStyle name="Normal 2 7 2 3 2 2 2" xfId="2701" xr:uid="{00000000-0005-0000-0000-0000FF6E0000}"/>
    <cellStyle name="Normal 2 7 2 3 2 2 2 2" xfId="5175" xr:uid="{00000000-0005-0000-0000-0000006F0000}"/>
    <cellStyle name="Normal 2 7 2 3 2 2 2 2 2" xfId="13321" xr:uid="{00000000-0005-0000-0000-0000016F0000}"/>
    <cellStyle name="Normal 2 7 2 3 2 2 2 2 2 2" xfId="29617" xr:uid="{00000000-0005-0000-0000-0000026F0000}"/>
    <cellStyle name="Normal 2 7 2 3 2 2 2 2 3" xfId="21471" xr:uid="{00000000-0005-0000-0000-0000036F0000}"/>
    <cellStyle name="Normal 2 7 2 3 2 2 2 3" xfId="8000" xr:uid="{00000000-0005-0000-0000-0000046F0000}"/>
    <cellStyle name="Normal 2 7 2 3 2 2 2 3 2" xfId="16146" xr:uid="{00000000-0005-0000-0000-0000056F0000}"/>
    <cellStyle name="Normal 2 7 2 3 2 2 2 3 2 2" xfId="32442" xr:uid="{00000000-0005-0000-0000-0000066F0000}"/>
    <cellStyle name="Normal 2 7 2 3 2 2 2 3 3" xfId="24296" xr:uid="{00000000-0005-0000-0000-0000076F0000}"/>
    <cellStyle name="Normal 2 7 2 3 2 2 2 4" xfId="10847" xr:uid="{00000000-0005-0000-0000-0000086F0000}"/>
    <cellStyle name="Normal 2 7 2 3 2 2 2 4 2" xfId="27143" xr:uid="{00000000-0005-0000-0000-0000096F0000}"/>
    <cellStyle name="Normal 2 7 2 3 2 2 2 5" xfId="18997" xr:uid="{00000000-0005-0000-0000-00000A6F0000}"/>
    <cellStyle name="Normal 2 7 2 3 2 2 3" xfId="3957" xr:uid="{00000000-0005-0000-0000-00000B6F0000}"/>
    <cellStyle name="Normal 2 7 2 3 2 2 3 2" xfId="12103" xr:uid="{00000000-0005-0000-0000-00000C6F0000}"/>
    <cellStyle name="Normal 2 7 2 3 2 2 3 2 2" xfId="28399" xr:uid="{00000000-0005-0000-0000-00000D6F0000}"/>
    <cellStyle name="Normal 2 7 2 3 2 2 3 3" xfId="20253" xr:uid="{00000000-0005-0000-0000-00000E6F0000}"/>
    <cellStyle name="Normal 2 7 2 3 2 2 4" xfId="6590" xr:uid="{00000000-0005-0000-0000-00000F6F0000}"/>
    <cellStyle name="Normal 2 7 2 3 2 2 4 2" xfId="14736" xr:uid="{00000000-0005-0000-0000-0000106F0000}"/>
    <cellStyle name="Normal 2 7 2 3 2 2 4 2 2" xfId="31032" xr:uid="{00000000-0005-0000-0000-0000116F0000}"/>
    <cellStyle name="Normal 2 7 2 3 2 2 4 3" xfId="22886" xr:uid="{00000000-0005-0000-0000-0000126F0000}"/>
    <cellStyle name="Normal 2 7 2 3 2 2 5" xfId="9437" xr:uid="{00000000-0005-0000-0000-0000136F0000}"/>
    <cellStyle name="Normal 2 7 2 3 2 2 5 2" xfId="25733" xr:uid="{00000000-0005-0000-0000-0000146F0000}"/>
    <cellStyle name="Normal 2 7 2 3 2 2 6" xfId="17587" xr:uid="{00000000-0005-0000-0000-0000156F0000}"/>
    <cellStyle name="Normal 2 7 2 3 2 3" xfId="1996" xr:uid="{00000000-0005-0000-0000-0000166F0000}"/>
    <cellStyle name="Normal 2 7 2 3 2 3 2" xfId="4566" xr:uid="{00000000-0005-0000-0000-0000176F0000}"/>
    <cellStyle name="Normal 2 7 2 3 2 3 2 2" xfId="12712" xr:uid="{00000000-0005-0000-0000-0000186F0000}"/>
    <cellStyle name="Normal 2 7 2 3 2 3 2 2 2" xfId="29008" xr:uid="{00000000-0005-0000-0000-0000196F0000}"/>
    <cellStyle name="Normal 2 7 2 3 2 3 2 3" xfId="20862" xr:uid="{00000000-0005-0000-0000-00001A6F0000}"/>
    <cellStyle name="Normal 2 7 2 3 2 3 3" xfId="7295" xr:uid="{00000000-0005-0000-0000-00001B6F0000}"/>
    <cellStyle name="Normal 2 7 2 3 2 3 3 2" xfId="15441" xr:uid="{00000000-0005-0000-0000-00001C6F0000}"/>
    <cellStyle name="Normal 2 7 2 3 2 3 3 2 2" xfId="31737" xr:uid="{00000000-0005-0000-0000-00001D6F0000}"/>
    <cellStyle name="Normal 2 7 2 3 2 3 3 3" xfId="23591" xr:uid="{00000000-0005-0000-0000-00001E6F0000}"/>
    <cellStyle name="Normal 2 7 2 3 2 3 4" xfId="10142" xr:uid="{00000000-0005-0000-0000-00001F6F0000}"/>
    <cellStyle name="Normal 2 7 2 3 2 3 4 2" xfId="26438" xr:uid="{00000000-0005-0000-0000-0000206F0000}"/>
    <cellStyle name="Normal 2 7 2 3 2 3 5" xfId="18292" xr:uid="{00000000-0005-0000-0000-0000216F0000}"/>
    <cellStyle name="Normal 2 7 2 3 2 4" xfId="3348" xr:uid="{00000000-0005-0000-0000-0000226F0000}"/>
    <cellStyle name="Normal 2 7 2 3 2 4 2" xfId="11494" xr:uid="{00000000-0005-0000-0000-0000236F0000}"/>
    <cellStyle name="Normal 2 7 2 3 2 4 2 2" xfId="27790" xr:uid="{00000000-0005-0000-0000-0000246F0000}"/>
    <cellStyle name="Normal 2 7 2 3 2 4 3" xfId="19644" xr:uid="{00000000-0005-0000-0000-0000256F0000}"/>
    <cellStyle name="Normal 2 7 2 3 2 5" xfId="5885" xr:uid="{00000000-0005-0000-0000-0000266F0000}"/>
    <cellStyle name="Normal 2 7 2 3 2 5 2" xfId="14031" xr:uid="{00000000-0005-0000-0000-0000276F0000}"/>
    <cellStyle name="Normal 2 7 2 3 2 5 2 2" xfId="30327" xr:uid="{00000000-0005-0000-0000-0000286F0000}"/>
    <cellStyle name="Normal 2 7 2 3 2 5 3" xfId="22181" xr:uid="{00000000-0005-0000-0000-0000296F0000}"/>
    <cellStyle name="Normal 2 7 2 3 2 6" xfId="8732" xr:uid="{00000000-0005-0000-0000-00002A6F0000}"/>
    <cellStyle name="Normal 2 7 2 3 2 6 2" xfId="25028" xr:uid="{00000000-0005-0000-0000-00002B6F0000}"/>
    <cellStyle name="Normal 2 7 2 3 2 7" xfId="16882" xr:uid="{00000000-0005-0000-0000-00002C6F0000}"/>
    <cellStyle name="Normal 2 7 2 3 3" xfId="947" xr:uid="{00000000-0005-0000-0000-00002D6F0000}"/>
    <cellStyle name="Normal 2 7 2 3 3 2" xfId="2357" xr:uid="{00000000-0005-0000-0000-00002E6F0000}"/>
    <cellStyle name="Normal 2 7 2 3 3 2 2" xfId="4879" xr:uid="{00000000-0005-0000-0000-00002F6F0000}"/>
    <cellStyle name="Normal 2 7 2 3 3 2 2 2" xfId="13025" xr:uid="{00000000-0005-0000-0000-0000306F0000}"/>
    <cellStyle name="Normal 2 7 2 3 3 2 2 2 2" xfId="29321" xr:uid="{00000000-0005-0000-0000-0000316F0000}"/>
    <cellStyle name="Normal 2 7 2 3 3 2 2 3" xfId="21175" xr:uid="{00000000-0005-0000-0000-0000326F0000}"/>
    <cellStyle name="Normal 2 7 2 3 3 2 3" xfId="7656" xr:uid="{00000000-0005-0000-0000-0000336F0000}"/>
    <cellStyle name="Normal 2 7 2 3 3 2 3 2" xfId="15802" xr:uid="{00000000-0005-0000-0000-0000346F0000}"/>
    <cellStyle name="Normal 2 7 2 3 3 2 3 2 2" xfId="32098" xr:uid="{00000000-0005-0000-0000-0000356F0000}"/>
    <cellStyle name="Normal 2 7 2 3 3 2 3 3" xfId="23952" xr:uid="{00000000-0005-0000-0000-0000366F0000}"/>
    <cellStyle name="Normal 2 7 2 3 3 2 4" xfId="10503" xr:uid="{00000000-0005-0000-0000-0000376F0000}"/>
    <cellStyle name="Normal 2 7 2 3 3 2 4 2" xfId="26799" xr:uid="{00000000-0005-0000-0000-0000386F0000}"/>
    <cellStyle name="Normal 2 7 2 3 3 2 5" xfId="18653" xr:uid="{00000000-0005-0000-0000-0000396F0000}"/>
    <cellStyle name="Normal 2 7 2 3 3 3" xfId="3661" xr:uid="{00000000-0005-0000-0000-00003A6F0000}"/>
    <cellStyle name="Normal 2 7 2 3 3 3 2" xfId="11807" xr:uid="{00000000-0005-0000-0000-00003B6F0000}"/>
    <cellStyle name="Normal 2 7 2 3 3 3 2 2" xfId="28103" xr:uid="{00000000-0005-0000-0000-00003C6F0000}"/>
    <cellStyle name="Normal 2 7 2 3 3 3 3" xfId="19957" xr:uid="{00000000-0005-0000-0000-00003D6F0000}"/>
    <cellStyle name="Normal 2 7 2 3 3 4" xfId="6246" xr:uid="{00000000-0005-0000-0000-00003E6F0000}"/>
    <cellStyle name="Normal 2 7 2 3 3 4 2" xfId="14392" xr:uid="{00000000-0005-0000-0000-00003F6F0000}"/>
    <cellStyle name="Normal 2 7 2 3 3 4 2 2" xfId="30688" xr:uid="{00000000-0005-0000-0000-0000406F0000}"/>
    <cellStyle name="Normal 2 7 2 3 3 4 3" xfId="22542" xr:uid="{00000000-0005-0000-0000-0000416F0000}"/>
    <cellStyle name="Normal 2 7 2 3 3 5" xfId="9093" xr:uid="{00000000-0005-0000-0000-0000426F0000}"/>
    <cellStyle name="Normal 2 7 2 3 3 5 2" xfId="25389" xr:uid="{00000000-0005-0000-0000-0000436F0000}"/>
    <cellStyle name="Normal 2 7 2 3 3 6" xfId="17243" xr:uid="{00000000-0005-0000-0000-0000446F0000}"/>
    <cellStyle name="Normal 2 7 2 3 4" xfId="1652" xr:uid="{00000000-0005-0000-0000-0000456F0000}"/>
    <cellStyle name="Normal 2 7 2 3 4 2" xfId="4270" xr:uid="{00000000-0005-0000-0000-0000466F0000}"/>
    <cellStyle name="Normal 2 7 2 3 4 2 2" xfId="12416" xr:uid="{00000000-0005-0000-0000-0000476F0000}"/>
    <cellStyle name="Normal 2 7 2 3 4 2 2 2" xfId="28712" xr:uid="{00000000-0005-0000-0000-0000486F0000}"/>
    <cellStyle name="Normal 2 7 2 3 4 2 3" xfId="20566" xr:uid="{00000000-0005-0000-0000-0000496F0000}"/>
    <cellStyle name="Normal 2 7 2 3 4 3" xfId="6951" xr:uid="{00000000-0005-0000-0000-00004A6F0000}"/>
    <cellStyle name="Normal 2 7 2 3 4 3 2" xfId="15097" xr:uid="{00000000-0005-0000-0000-00004B6F0000}"/>
    <cellStyle name="Normal 2 7 2 3 4 3 2 2" xfId="31393" xr:uid="{00000000-0005-0000-0000-00004C6F0000}"/>
    <cellStyle name="Normal 2 7 2 3 4 3 3" xfId="23247" xr:uid="{00000000-0005-0000-0000-00004D6F0000}"/>
    <cellStyle name="Normal 2 7 2 3 4 4" xfId="9798" xr:uid="{00000000-0005-0000-0000-00004E6F0000}"/>
    <cellStyle name="Normal 2 7 2 3 4 4 2" xfId="26094" xr:uid="{00000000-0005-0000-0000-00004F6F0000}"/>
    <cellStyle name="Normal 2 7 2 3 4 5" xfId="17948" xr:uid="{00000000-0005-0000-0000-0000506F0000}"/>
    <cellStyle name="Normal 2 7 2 3 5" xfId="3052" xr:uid="{00000000-0005-0000-0000-0000516F0000}"/>
    <cellStyle name="Normal 2 7 2 3 5 2" xfId="11198" xr:uid="{00000000-0005-0000-0000-0000526F0000}"/>
    <cellStyle name="Normal 2 7 2 3 5 2 2" xfId="27494" xr:uid="{00000000-0005-0000-0000-0000536F0000}"/>
    <cellStyle name="Normal 2 7 2 3 5 3" xfId="19348" xr:uid="{00000000-0005-0000-0000-0000546F0000}"/>
    <cellStyle name="Normal 2 7 2 3 6" xfId="5541" xr:uid="{00000000-0005-0000-0000-0000556F0000}"/>
    <cellStyle name="Normal 2 7 2 3 6 2" xfId="13687" xr:uid="{00000000-0005-0000-0000-0000566F0000}"/>
    <cellStyle name="Normal 2 7 2 3 6 2 2" xfId="29983" xr:uid="{00000000-0005-0000-0000-0000576F0000}"/>
    <cellStyle name="Normal 2 7 2 3 6 3" xfId="21837" xr:uid="{00000000-0005-0000-0000-0000586F0000}"/>
    <cellStyle name="Normal 2 7 2 3 7" xfId="8388" xr:uid="{00000000-0005-0000-0000-0000596F0000}"/>
    <cellStyle name="Normal 2 7 2 3 7 2" xfId="24684" xr:uid="{00000000-0005-0000-0000-00005A6F0000}"/>
    <cellStyle name="Normal 2 7 2 3 8" xfId="16538" xr:uid="{00000000-0005-0000-0000-00005B6F0000}"/>
    <cellStyle name="Normal 2 7 2 4" xfId="327" xr:uid="{00000000-0005-0000-0000-00005C6F0000}"/>
    <cellStyle name="Normal 2 7 2 4 2" xfId="671" xr:uid="{00000000-0005-0000-0000-00005D6F0000}"/>
    <cellStyle name="Normal 2 7 2 4 2 2" xfId="1377" xr:uid="{00000000-0005-0000-0000-00005E6F0000}"/>
    <cellStyle name="Normal 2 7 2 4 2 2 2" xfId="2787" xr:uid="{00000000-0005-0000-0000-00005F6F0000}"/>
    <cellStyle name="Normal 2 7 2 4 2 2 2 2" xfId="5249" xr:uid="{00000000-0005-0000-0000-0000606F0000}"/>
    <cellStyle name="Normal 2 7 2 4 2 2 2 2 2" xfId="13395" xr:uid="{00000000-0005-0000-0000-0000616F0000}"/>
    <cellStyle name="Normal 2 7 2 4 2 2 2 2 2 2" xfId="29691" xr:uid="{00000000-0005-0000-0000-0000626F0000}"/>
    <cellStyle name="Normal 2 7 2 4 2 2 2 2 3" xfId="21545" xr:uid="{00000000-0005-0000-0000-0000636F0000}"/>
    <cellStyle name="Normal 2 7 2 4 2 2 2 3" xfId="8086" xr:uid="{00000000-0005-0000-0000-0000646F0000}"/>
    <cellStyle name="Normal 2 7 2 4 2 2 2 3 2" xfId="16232" xr:uid="{00000000-0005-0000-0000-0000656F0000}"/>
    <cellStyle name="Normal 2 7 2 4 2 2 2 3 2 2" xfId="32528" xr:uid="{00000000-0005-0000-0000-0000666F0000}"/>
    <cellStyle name="Normal 2 7 2 4 2 2 2 3 3" xfId="24382" xr:uid="{00000000-0005-0000-0000-0000676F0000}"/>
    <cellStyle name="Normal 2 7 2 4 2 2 2 4" xfId="10933" xr:uid="{00000000-0005-0000-0000-0000686F0000}"/>
    <cellStyle name="Normal 2 7 2 4 2 2 2 4 2" xfId="27229" xr:uid="{00000000-0005-0000-0000-0000696F0000}"/>
    <cellStyle name="Normal 2 7 2 4 2 2 2 5" xfId="19083" xr:uid="{00000000-0005-0000-0000-00006A6F0000}"/>
    <cellStyle name="Normal 2 7 2 4 2 2 3" xfId="4031" xr:uid="{00000000-0005-0000-0000-00006B6F0000}"/>
    <cellStyle name="Normal 2 7 2 4 2 2 3 2" xfId="12177" xr:uid="{00000000-0005-0000-0000-00006C6F0000}"/>
    <cellStyle name="Normal 2 7 2 4 2 2 3 2 2" xfId="28473" xr:uid="{00000000-0005-0000-0000-00006D6F0000}"/>
    <cellStyle name="Normal 2 7 2 4 2 2 3 3" xfId="20327" xr:uid="{00000000-0005-0000-0000-00006E6F0000}"/>
    <cellStyle name="Normal 2 7 2 4 2 2 4" xfId="6676" xr:uid="{00000000-0005-0000-0000-00006F6F0000}"/>
    <cellStyle name="Normal 2 7 2 4 2 2 4 2" xfId="14822" xr:uid="{00000000-0005-0000-0000-0000706F0000}"/>
    <cellStyle name="Normal 2 7 2 4 2 2 4 2 2" xfId="31118" xr:uid="{00000000-0005-0000-0000-0000716F0000}"/>
    <cellStyle name="Normal 2 7 2 4 2 2 4 3" xfId="22972" xr:uid="{00000000-0005-0000-0000-0000726F0000}"/>
    <cellStyle name="Normal 2 7 2 4 2 2 5" xfId="9523" xr:uid="{00000000-0005-0000-0000-0000736F0000}"/>
    <cellStyle name="Normal 2 7 2 4 2 2 5 2" xfId="25819" xr:uid="{00000000-0005-0000-0000-0000746F0000}"/>
    <cellStyle name="Normal 2 7 2 4 2 2 6" xfId="17673" xr:uid="{00000000-0005-0000-0000-0000756F0000}"/>
    <cellStyle name="Normal 2 7 2 4 2 3" xfId="2082" xr:uid="{00000000-0005-0000-0000-0000766F0000}"/>
    <cellStyle name="Normal 2 7 2 4 2 3 2" xfId="4640" xr:uid="{00000000-0005-0000-0000-0000776F0000}"/>
    <cellStyle name="Normal 2 7 2 4 2 3 2 2" xfId="12786" xr:uid="{00000000-0005-0000-0000-0000786F0000}"/>
    <cellStyle name="Normal 2 7 2 4 2 3 2 2 2" xfId="29082" xr:uid="{00000000-0005-0000-0000-0000796F0000}"/>
    <cellStyle name="Normal 2 7 2 4 2 3 2 3" xfId="20936" xr:uid="{00000000-0005-0000-0000-00007A6F0000}"/>
    <cellStyle name="Normal 2 7 2 4 2 3 3" xfId="7381" xr:uid="{00000000-0005-0000-0000-00007B6F0000}"/>
    <cellStyle name="Normal 2 7 2 4 2 3 3 2" xfId="15527" xr:uid="{00000000-0005-0000-0000-00007C6F0000}"/>
    <cellStyle name="Normal 2 7 2 4 2 3 3 2 2" xfId="31823" xr:uid="{00000000-0005-0000-0000-00007D6F0000}"/>
    <cellStyle name="Normal 2 7 2 4 2 3 3 3" xfId="23677" xr:uid="{00000000-0005-0000-0000-00007E6F0000}"/>
    <cellStyle name="Normal 2 7 2 4 2 3 4" xfId="10228" xr:uid="{00000000-0005-0000-0000-00007F6F0000}"/>
    <cellStyle name="Normal 2 7 2 4 2 3 4 2" xfId="26524" xr:uid="{00000000-0005-0000-0000-0000806F0000}"/>
    <cellStyle name="Normal 2 7 2 4 2 3 5" xfId="18378" xr:uid="{00000000-0005-0000-0000-0000816F0000}"/>
    <cellStyle name="Normal 2 7 2 4 2 4" xfId="3422" xr:uid="{00000000-0005-0000-0000-0000826F0000}"/>
    <cellStyle name="Normal 2 7 2 4 2 4 2" xfId="11568" xr:uid="{00000000-0005-0000-0000-0000836F0000}"/>
    <cellStyle name="Normal 2 7 2 4 2 4 2 2" xfId="27864" xr:uid="{00000000-0005-0000-0000-0000846F0000}"/>
    <cellStyle name="Normal 2 7 2 4 2 4 3" xfId="19718" xr:uid="{00000000-0005-0000-0000-0000856F0000}"/>
    <cellStyle name="Normal 2 7 2 4 2 5" xfId="5971" xr:uid="{00000000-0005-0000-0000-0000866F0000}"/>
    <cellStyle name="Normal 2 7 2 4 2 5 2" xfId="14117" xr:uid="{00000000-0005-0000-0000-0000876F0000}"/>
    <cellStyle name="Normal 2 7 2 4 2 5 2 2" xfId="30413" xr:uid="{00000000-0005-0000-0000-0000886F0000}"/>
    <cellStyle name="Normal 2 7 2 4 2 5 3" xfId="22267" xr:uid="{00000000-0005-0000-0000-0000896F0000}"/>
    <cellStyle name="Normal 2 7 2 4 2 6" xfId="8818" xr:uid="{00000000-0005-0000-0000-00008A6F0000}"/>
    <cellStyle name="Normal 2 7 2 4 2 6 2" xfId="25114" xr:uid="{00000000-0005-0000-0000-00008B6F0000}"/>
    <cellStyle name="Normal 2 7 2 4 2 7" xfId="16968" xr:uid="{00000000-0005-0000-0000-00008C6F0000}"/>
    <cellStyle name="Normal 2 7 2 4 3" xfId="1033" xr:uid="{00000000-0005-0000-0000-00008D6F0000}"/>
    <cellStyle name="Normal 2 7 2 4 3 2" xfId="2443" xr:uid="{00000000-0005-0000-0000-00008E6F0000}"/>
    <cellStyle name="Normal 2 7 2 4 3 2 2" xfId="4953" xr:uid="{00000000-0005-0000-0000-00008F6F0000}"/>
    <cellStyle name="Normal 2 7 2 4 3 2 2 2" xfId="13099" xr:uid="{00000000-0005-0000-0000-0000906F0000}"/>
    <cellStyle name="Normal 2 7 2 4 3 2 2 2 2" xfId="29395" xr:uid="{00000000-0005-0000-0000-0000916F0000}"/>
    <cellStyle name="Normal 2 7 2 4 3 2 2 3" xfId="21249" xr:uid="{00000000-0005-0000-0000-0000926F0000}"/>
    <cellStyle name="Normal 2 7 2 4 3 2 3" xfId="7742" xr:uid="{00000000-0005-0000-0000-0000936F0000}"/>
    <cellStyle name="Normal 2 7 2 4 3 2 3 2" xfId="15888" xr:uid="{00000000-0005-0000-0000-0000946F0000}"/>
    <cellStyle name="Normal 2 7 2 4 3 2 3 2 2" xfId="32184" xr:uid="{00000000-0005-0000-0000-0000956F0000}"/>
    <cellStyle name="Normal 2 7 2 4 3 2 3 3" xfId="24038" xr:uid="{00000000-0005-0000-0000-0000966F0000}"/>
    <cellStyle name="Normal 2 7 2 4 3 2 4" xfId="10589" xr:uid="{00000000-0005-0000-0000-0000976F0000}"/>
    <cellStyle name="Normal 2 7 2 4 3 2 4 2" xfId="26885" xr:uid="{00000000-0005-0000-0000-0000986F0000}"/>
    <cellStyle name="Normal 2 7 2 4 3 2 5" xfId="18739" xr:uid="{00000000-0005-0000-0000-0000996F0000}"/>
    <cellStyle name="Normal 2 7 2 4 3 3" xfId="3735" xr:uid="{00000000-0005-0000-0000-00009A6F0000}"/>
    <cellStyle name="Normal 2 7 2 4 3 3 2" xfId="11881" xr:uid="{00000000-0005-0000-0000-00009B6F0000}"/>
    <cellStyle name="Normal 2 7 2 4 3 3 2 2" xfId="28177" xr:uid="{00000000-0005-0000-0000-00009C6F0000}"/>
    <cellStyle name="Normal 2 7 2 4 3 3 3" xfId="20031" xr:uid="{00000000-0005-0000-0000-00009D6F0000}"/>
    <cellStyle name="Normal 2 7 2 4 3 4" xfId="6332" xr:uid="{00000000-0005-0000-0000-00009E6F0000}"/>
    <cellStyle name="Normal 2 7 2 4 3 4 2" xfId="14478" xr:uid="{00000000-0005-0000-0000-00009F6F0000}"/>
    <cellStyle name="Normal 2 7 2 4 3 4 2 2" xfId="30774" xr:uid="{00000000-0005-0000-0000-0000A06F0000}"/>
    <cellStyle name="Normal 2 7 2 4 3 4 3" xfId="22628" xr:uid="{00000000-0005-0000-0000-0000A16F0000}"/>
    <cellStyle name="Normal 2 7 2 4 3 5" xfId="9179" xr:uid="{00000000-0005-0000-0000-0000A26F0000}"/>
    <cellStyle name="Normal 2 7 2 4 3 5 2" xfId="25475" xr:uid="{00000000-0005-0000-0000-0000A36F0000}"/>
    <cellStyle name="Normal 2 7 2 4 3 6" xfId="17329" xr:uid="{00000000-0005-0000-0000-0000A46F0000}"/>
    <cellStyle name="Normal 2 7 2 4 4" xfId="1738" xr:uid="{00000000-0005-0000-0000-0000A56F0000}"/>
    <cellStyle name="Normal 2 7 2 4 4 2" xfId="4344" xr:uid="{00000000-0005-0000-0000-0000A66F0000}"/>
    <cellStyle name="Normal 2 7 2 4 4 2 2" xfId="12490" xr:uid="{00000000-0005-0000-0000-0000A76F0000}"/>
    <cellStyle name="Normal 2 7 2 4 4 2 2 2" xfId="28786" xr:uid="{00000000-0005-0000-0000-0000A86F0000}"/>
    <cellStyle name="Normal 2 7 2 4 4 2 3" xfId="20640" xr:uid="{00000000-0005-0000-0000-0000A96F0000}"/>
    <cellStyle name="Normal 2 7 2 4 4 3" xfId="7037" xr:uid="{00000000-0005-0000-0000-0000AA6F0000}"/>
    <cellStyle name="Normal 2 7 2 4 4 3 2" xfId="15183" xr:uid="{00000000-0005-0000-0000-0000AB6F0000}"/>
    <cellStyle name="Normal 2 7 2 4 4 3 2 2" xfId="31479" xr:uid="{00000000-0005-0000-0000-0000AC6F0000}"/>
    <cellStyle name="Normal 2 7 2 4 4 3 3" xfId="23333" xr:uid="{00000000-0005-0000-0000-0000AD6F0000}"/>
    <cellStyle name="Normal 2 7 2 4 4 4" xfId="9884" xr:uid="{00000000-0005-0000-0000-0000AE6F0000}"/>
    <cellStyle name="Normal 2 7 2 4 4 4 2" xfId="26180" xr:uid="{00000000-0005-0000-0000-0000AF6F0000}"/>
    <cellStyle name="Normal 2 7 2 4 4 5" xfId="18034" xr:uid="{00000000-0005-0000-0000-0000B06F0000}"/>
    <cellStyle name="Normal 2 7 2 4 5" xfId="3126" xr:uid="{00000000-0005-0000-0000-0000B16F0000}"/>
    <cellStyle name="Normal 2 7 2 4 5 2" xfId="11272" xr:uid="{00000000-0005-0000-0000-0000B26F0000}"/>
    <cellStyle name="Normal 2 7 2 4 5 2 2" xfId="27568" xr:uid="{00000000-0005-0000-0000-0000B36F0000}"/>
    <cellStyle name="Normal 2 7 2 4 5 3" xfId="19422" xr:uid="{00000000-0005-0000-0000-0000B46F0000}"/>
    <cellStyle name="Normal 2 7 2 4 6" xfId="5627" xr:uid="{00000000-0005-0000-0000-0000B56F0000}"/>
    <cellStyle name="Normal 2 7 2 4 6 2" xfId="13773" xr:uid="{00000000-0005-0000-0000-0000B66F0000}"/>
    <cellStyle name="Normal 2 7 2 4 6 2 2" xfId="30069" xr:uid="{00000000-0005-0000-0000-0000B76F0000}"/>
    <cellStyle name="Normal 2 7 2 4 6 3" xfId="21923" xr:uid="{00000000-0005-0000-0000-0000B86F0000}"/>
    <cellStyle name="Normal 2 7 2 4 7" xfId="8474" xr:uid="{00000000-0005-0000-0000-0000B96F0000}"/>
    <cellStyle name="Normal 2 7 2 4 7 2" xfId="24770" xr:uid="{00000000-0005-0000-0000-0000BA6F0000}"/>
    <cellStyle name="Normal 2 7 2 4 8" xfId="16624" xr:uid="{00000000-0005-0000-0000-0000BB6F0000}"/>
    <cellStyle name="Normal 2 7 2 5" xfId="417" xr:uid="{00000000-0005-0000-0000-0000BC6F0000}"/>
    <cellStyle name="Normal 2 7 2 5 2" xfId="1123" xr:uid="{00000000-0005-0000-0000-0000BD6F0000}"/>
    <cellStyle name="Normal 2 7 2 5 2 2" xfId="2533" xr:uid="{00000000-0005-0000-0000-0000BE6F0000}"/>
    <cellStyle name="Normal 2 7 2 5 2 2 2" xfId="5027" xr:uid="{00000000-0005-0000-0000-0000BF6F0000}"/>
    <cellStyle name="Normal 2 7 2 5 2 2 2 2" xfId="13173" xr:uid="{00000000-0005-0000-0000-0000C06F0000}"/>
    <cellStyle name="Normal 2 7 2 5 2 2 2 2 2" xfId="29469" xr:uid="{00000000-0005-0000-0000-0000C16F0000}"/>
    <cellStyle name="Normal 2 7 2 5 2 2 2 3" xfId="21323" xr:uid="{00000000-0005-0000-0000-0000C26F0000}"/>
    <cellStyle name="Normal 2 7 2 5 2 2 3" xfId="7832" xr:uid="{00000000-0005-0000-0000-0000C36F0000}"/>
    <cellStyle name="Normal 2 7 2 5 2 2 3 2" xfId="15978" xr:uid="{00000000-0005-0000-0000-0000C46F0000}"/>
    <cellStyle name="Normal 2 7 2 5 2 2 3 2 2" xfId="32274" xr:uid="{00000000-0005-0000-0000-0000C56F0000}"/>
    <cellStyle name="Normal 2 7 2 5 2 2 3 3" xfId="24128" xr:uid="{00000000-0005-0000-0000-0000C66F0000}"/>
    <cellStyle name="Normal 2 7 2 5 2 2 4" xfId="10679" xr:uid="{00000000-0005-0000-0000-0000C76F0000}"/>
    <cellStyle name="Normal 2 7 2 5 2 2 4 2" xfId="26975" xr:uid="{00000000-0005-0000-0000-0000C86F0000}"/>
    <cellStyle name="Normal 2 7 2 5 2 2 5" xfId="18829" xr:uid="{00000000-0005-0000-0000-0000C96F0000}"/>
    <cellStyle name="Normal 2 7 2 5 2 3" xfId="3809" xr:uid="{00000000-0005-0000-0000-0000CA6F0000}"/>
    <cellStyle name="Normal 2 7 2 5 2 3 2" xfId="11955" xr:uid="{00000000-0005-0000-0000-0000CB6F0000}"/>
    <cellStyle name="Normal 2 7 2 5 2 3 2 2" xfId="28251" xr:uid="{00000000-0005-0000-0000-0000CC6F0000}"/>
    <cellStyle name="Normal 2 7 2 5 2 3 3" xfId="20105" xr:uid="{00000000-0005-0000-0000-0000CD6F0000}"/>
    <cellStyle name="Normal 2 7 2 5 2 4" xfId="6422" xr:uid="{00000000-0005-0000-0000-0000CE6F0000}"/>
    <cellStyle name="Normal 2 7 2 5 2 4 2" xfId="14568" xr:uid="{00000000-0005-0000-0000-0000CF6F0000}"/>
    <cellStyle name="Normal 2 7 2 5 2 4 2 2" xfId="30864" xr:uid="{00000000-0005-0000-0000-0000D06F0000}"/>
    <cellStyle name="Normal 2 7 2 5 2 4 3" xfId="22718" xr:uid="{00000000-0005-0000-0000-0000D16F0000}"/>
    <cellStyle name="Normal 2 7 2 5 2 5" xfId="9269" xr:uid="{00000000-0005-0000-0000-0000D26F0000}"/>
    <cellStyle name="Normal 2 7 2 5 2 5 2" xfId="25565" xr:uid="{00000000-0005-0000-0000-0000D36F0000}"/>
    <cellStyle name="Normal 2 7 2 5 2 6" xfId="17419" xr:uid="{00000000-0005-0000-0000-0000D46F0000}"/>
    <cellStyle name="Normal 2 7 2 5 3" xfId="1828" xr:uid="{00000000-0005-0000-0000-0000D56F0000}"/>
    <cellStyle name="Normal 2 7 2 5 3 2" xfId="4418" xr:uid="{00000000-0005-0000-0000-0000D66F0000}"/>
    <cellStyle name="Normal 2 7 2 5 3 2 2" xfId="12564" xr:uid="{00000000-0005-0000-0000-0000D76F0000}"/>
    <cellStyle name="Normal 2 7 2 5 3 2 2 2" xfId="28860" xr:uid="{00000000-0005-0000-0000-0000D86F0000}"/>
    <cellStyle name="Normal 2 7 2 5 3 2 3" xfId="20714" xr:uid="{00000000-0005-0000-0000-0000D96F0000}"/>
    <cellStyle name="Normal 2 7 2 5 3 3" xfId="7127" xr:uid="{00000000-0005-0000-0000-0000DA6F0000}"/>
    <cellStyle name="Normal 2 7 2 5 3 3 2" xfId="15273" xr:uid="{00000000-0005-0000-0000-0000DB6F0000}"/>
    <cellStyle name="Normal 2 7 2 5 3 3 2 2" xfId="31569" xr:uid="{00000000-0005-0000-0000-0000DC6F0000}"/>
    <cellStyle name="Normal 2 7 2 5 3 3 3" xfId="23423" xr:uid="{00000000-0005-0000-0000-0000DD6F0000}"/>
    <cellStyle name="Normal 2 7 2 5 3 4" xfId="9974" xr:uid="{00000000-0005-0000-0000-0000DE6F0000}"/>
    <cellStyle name="Normal 2 7 2 5 3 4 2" xfId="26270" xr:uid="{00000000-0005-0000-0000-0000DF6F0000}"/>
    <cellStyle name="Normal 2 7 2 5 3 5" xfId="18124" xr:uid="{00000000-0005-0000-0000-0000E06F0000}"/>
    <cellStyle name="Normal 2 7 2 5 4" xfId="3200" xr:uid="{00000000-0005-0000-0000-0000E16F0000}"/>
    <cellStyle name="Normal 2 7 2 5 4 2" xfId="11346" xr:uid="{00000000-0005-0000-0000-0000E26F0000}"/>
    <cellStyle name="Normal 2 7 2 5 4 2 2" xfId="27642" xr:uid="{00000000-0005-0000-0000-0000E36F0000}"/>
    <cellStyle name="Normal 2 7 2 5 4 3" xfId="19496" xr:uid="{00000000-0005-0000-0000-0000E46F0000}"/>
    <cellStyle name="Normal 2 7 2 5 5" xfId="5717" xr:uid="{00000000-0005-0000-0000-0000E56F0000}"/>
    <cellStyle name="Normal 2 7 2 5 5 2" xfId="13863" xr:uid="{00000000-0005-0000-0000-0000E66F0000}"/>
    <cellStyle name="Normal 2 7 2 5 5 2 2" xfId="30159" xr:uid="{00000000-0005-0000-0000-0000E76F0000}"/>
    <cellStyle name="Normal 2 7 2 5 5 3" xfId="22013" xr:uid="{00000000-0005-0000-0000-0000E86F0000}"/>
    <cellStyle name="Normal 2 7 2 5 6" xfId="8564" xr:uid="{00000000-0005-0000-0000-0000E96F0000}"/>
    <cellStyle name="Normal 2 7 2 5 6 2" xfId="24860" xr:uid="{00000000-0005-0000-0000-0000EA6F0000}"/>
    <cellStyle name="Normal 2 7 2 5 7" xfId="16714" xr:uid="{00000000-0005-0000-0000-0000EB6F0000}"/>
    <cellStyle name="Normal 2 7 2 6" xfId="779" xr:uid="{00000000-0005-0000-0000-0000EC6F0000}"/>
    <cellStyle name="Normal 2 7 2 6 2" xfId="2189" xr:uid="{00000000-0005-0000-0000-0000ED6F0000}"/>
    <cellStyle name="Normal 2 7 2 6 2 2" xfId="4731" xr:uid="{00000000-0005-0000-0000-0000EE6F0000}"/>
    <cellStyle name="Normal 2 7 2 6 2 2 2" xfId="12877" xr:uid="{00000000-0005-0000-0000-0000EF6F0000}"/>
    <cellStyle name="Normal 2 7 2 6 2 2 2 2" xfId="29173" xr:uid="{00000000-0005-0000-0000-0000F06F0000}"/>
    <cellStyle name="Normal 2 7 2 6 2 2 3" xfId="21027" xr:uid="{00000000-0005-0000-0000-0000F16F0000}"/>
    <cellStyle name="Normal 2 7 2 6 2 3" xfId="7488" xr:uid="{00000000-0005-0000-0000-0000F26F0000}"/>
    <cellStyle name="Normal 2 7 2 6 2 3 2" xfId="15634" xr:uid="{00000000-0005-0000-0000-0000F36F0000}"/>
    <cellStyle name="Normal 2 7 2 6 2 3 2 2" xfId="31930" xr:uid="{00000000-0005-0000-0000-0000F46F0000}"/>
    <cellStyle name="Normal 2 7 2 6 2 3 3" xfId="23784" xr:uid="{00000000-0005-0000-0000-0000F56F0000}"/>
    <cellStyle name="Normal 2 7 2 6 2 4" xfId="10335" xr:uid="{00000000-0005-0000-0000-0000F66F0000}"/>
    <cellStyle name="Normal 2 7 2 6 2 4 2" xfId="26631" xr:uid="{00000000-0005-0000-0000-0000F76F0000}"/>
    <cellStyle name="Normal 2 7 2 6 2 5" xfId="18485" xr:uid="{00000000-0005-0000-0000-0000F86F0000}"/>
    <cellStyle name="Normal 2 7 2 6 3" xfId="3513" xr:uid="{00000000-0005-0000-0000-0000F96F0000}"/>
    <cellStyle name="Normal 2 7 2 6 3 2" xfId="11659" xr:uid="{00000000-0005-0000-0000-0000FA6F0000}"/>
    <cellStyle name="Normal 2 7 2 6 3 2 2" xfId="27955" xr:uid="{00000000-0005-0000-0000-0000FB6F0000}"/>
    <cellStyle name="Normal 2 7 2 6 3 3" xfId="19809" xr:uid="{00000000-0005-0000-0000-0000FC6F0000}"/>
    <cellStyle name="Normal 2 7 2 6 4" xfId="6078" xr:uid="{00000000-0005-0000-0000-0000FD6F0000}"/>
    <cellStyle name="Normal 2 7 2 6 4 2" xfId="14224" xr:uid="{00000000-0005-0000-0000-0000FE6F0000}"/>
    <cellStyle name="Normal 2 7 2 6 4 2 2" xfId="30520" xr:uid="{00000000-0005-0000-0000-0000FF6F0000}"/>
    <cellStyle name="Normal 2 7 2 6 4 3" xfId="22374" xr:uid="{00000000-0005-0000-0000-000000700000}"/>
    <cellStyle name="Normal 2 7 2 6 5" xfId="8925" xr:uid="{00000000-0005-0000-0000-000001700000}"/>
    <cellStyle name="Normal 2 7 2 6 5 2" xfId="25221" xr:uid="{00000000-0005-0000-0000-000002700000}"/>
    <cellStyle name="Normal 2 7 2 6 6" xfId="17075" xr:uid="{00000000-0005-0000-0000-000003700000}"/>
    <cellStyle name="Normal 2 7 2 7" xfId="1484" xr:uid="{00000000-0005-0000-0000-000004700000}"/>
    <cellStyle name="Normal 2 7 2 7 2" xfId="4122" xr:uid="{00000000-0005-0000-0000-000005700000}"/>
    <cellStyle name="Normal 2 7 2 7 2 2" xfId="12268" xr:uid="{00000000-0005-0000-0000-000006700000}"/>
    <cellStyle name="Normal 2 7 2 7 2 2 2" xfId="28564" xr:uid="{00000000-0005-0000-0000-000007700000}"/>
    <cellStyle name="Normal 2 7 2 7 2 3" xfId="20418" xr:uid="{00000000-0005-0000-0000-000008700000}"/>
    <cellStyle name="Normal 2 7 2 7 3" xfId="6783" xr:uid="{00000000-0005-0000-0000-000009700000}"/>
    <cellStyle name="Normal 2 7 2 7 3 2" xfId="14929" xr:uid="{00000000-0005-0000-0000-00000A700000}"/>
    <cellStyle name="Normal 2 7 2 7 3 2 2" xfId="31225" xr:uid="{00000000-0005-0000-0000-00000B700000}"/>
    <cellStyle name="Normal 2 7 2 7 3 3" xfId="23079" xr:uid="{00000000-0005-0000-0000-00000C700000}"/>
    <cellStyle name="Normal 2 7 2 7 4" xfId="9630" xr:uid="{00000000-0005-0000-0000-00000D700000}"/>
    <cellStyle name="Normal 2 7 2 7 4 2" xfId="25926" xr:uid="{00000000-0005-0000-0000-00000E700000}"/>
    <cellStyle name="Normal 2 7 2 7 5" xfId="17780" xr:uid="{00000000-0005-0000-0000-00000F700000}"/>
    <cellStyle name="Normal 2 7 2 8" xfId="2904" xr:uid="{00000000-0005-0000-0000-000010700000}"/>
    <cellStyle name="Normal 2 7 2 8 2" xfId="11050" xr:uid="{00000000-0005-0000-0000-000011700000}"/>
    <cellStyle name="Normal 2 7 2 8 2 2" xfId="27346" xr:uid="{00000000-0005-0000-0000-000012700000}"/>
    <cellStyle name="Normal 2 7 2 8 3" xfId="19200" xr:uid="{00000000-0005-0000-0000-000013700000}"/>
    <cellStyle name="Normal 2 7 2 9" xfId="5373" xr:uid="{00000000-0005-0000-0000-000014700000}"/>
    <cellStyle name="Normal 2 7 2 9 2" xfId="13519" xr:uid="{00000000-0005-0000-0000-000015700000}"/>
    <cellStyle name="Normal 2 7 2 9 2 2" xfId="29815" xr:uid="{00000000-0005-0000-0000-000016700000}"/>
    <cellStyle name="Normal 2 7 2 9 3" xfId="21669" xr:uid="{00000000-0005-0000-0000-000017700000}"/>
    <cellStyle name="Normal 2 7 3" xfId="119" xr:uid="{00000000-0005-0000-0000-000018700000}"/>
    <cellStyle name="Normal 2 7 3 2" xfId="463" xr:uid="{00000000-0005-0000-0000-000019700000}"/>
    <cellStyle name="Normal 2 7 3 2 2" xfId="1169" xr:uid="{00000000-0005-0000-0000-00001A700000}"/>
    <cellStyle name="Normal 2 7 3 2 2 2" xfId="2579" xr:uid="{00000000-0005-0000-0000-00001B700000}"/>
    <cellStyle name="Normal 2 7 3 2 2 2 2" xfId="5065" xr:uid="{00000000-0005-0000-0000-00001C700000}"/>
    <cellStyle name="Normal 2 7 3 2 2 2 2 2" xfId="13211" xr:uid="{00000000-0005-0000-0000-00001D700000}"/>
    <cellStyle name="Normal 2 7 3 2 2 2 2 2 2" xfId="29507" xr:uid="{00000000-0005-0000-0000-00001E700000}"/>
    <cellStyle name="Normal 2 7 3 2 2 2 2 3" xfId="21361" xr:uid="{00000000-0005-0000-0000-00001F700000}"/>
    <cellStyle name="Normal 2 7 3 2 2 2 3" xfId="7878" xr:uid="{00000000-0005-0000-0000-000020700000}"/>
    <cellStyle name="Normal 2 7 3 2 2 2 3 2" xfId="16024" xr:uid="{00000000-0005-0000-0000-000021700000}"/>
    <cellStyle name="Normal 2 7 3 2 2 2 3 2 2" xfId="32320" xr:uid="{00000000-0005-0000-0000-000022700000}"/>
    <cellStyle name="Normal 2 7 3 2 2 2 3 3" xfId="24174" xr:uid="{00000000-0005-0000-0000-000023700000}"/>
    <cellStyle name="Normal 2 7 3 2 2 2 4" xfId="10725" xr:uid="{00000000-0005-0000-0000-000024700000}"/>
    <cellStyle name="Normal 2 7 3 2 2 2 4 2" xfId="27021" xr:uid="{00000000-0005-0000-0000-000025700000}"/>
    <cellStyle name="Normal 2 7 3 2 2 2 5" xfId="18875" xr:uid="{00000000-0005-0000-0000-000026700000}"/>
    <cellStyle name="Normal 2 7 3 2 2 3" xfId="3847" xr:uid="{00000000-0005-0000-0000-000027700000}"/>
    <cellStyle name="Normal 2 7 3 2 2 3 2" xfId="11993" xr:uid="{00000000-0005-0000-0000-000028700000}"/>
    <cellStyle name="Normal 2 7 3 2 2 3 2 2" xfId="28289" xr:uid="{00000000-0005-0000-0000-000029700000}"/>
    <cellStyle name="Normal 2 7 3 2 2 3 3" xfId="20143" xr:uid="{00000000-0005-0000-0000-00002A700000}"/>
    <cellStyle name="Normal 2 7 3 2 2 4" xfId="6468" xr:uid="{00000000-0005-0000-0000-00002B700000}"/>
    <cellStyle name="Normal 2 7 3 2 2 4 2" xfId="14614" xr:uid="{00000000-0005-0000-0000-00002C700000}"/>
    <cellStyle name="Normal 2 7 3 2 2 4 2 2" xfId="30910" xr:uid="{00000000-0005-0000-0000-00002D700000}"/>
    <cellStyle name="Normal 2 7 3 2 2 4 3" xfId="22764" xr:uid="{00000000-0005-0000-0000-00002E700000}"/>
    <cellStyle name="Normal 2 7 3 2 2 5" xfId="9315" xr:uid="{00000000-0005-0000-0000-00002F700000}"/>
    <cellStyle name="Normal 2 7 3 2 2 5 2" xfId="25611" xr:uid="{00000000-0005-0000-0000-000030700000}"/>
    <cellStyle name="Normal 2 7 3 2 2 6" xfId="17465" xr:uid="{00000000-0005-0000-0000-000031700000}"/>
    <cellStyle name="Normal 2 7 3 2 3" xfId="1874" xr:uid="{00000000-0005-0000-0000-000032700000}"/>
    <cellStyle name="Normal 2 7 3 2 3 2" xfId="4456" xr:uid="{00000000-0005-0000-0000-000033700000}"/>
    <cellStyle name="Normal 2 7 3 2 3 2 2" xfId="12602" xr:uid="{00000000-0005-0000-0000-000034700000}"/>
    <cellStyle name="Normal 2 7 3 2 3 2 2 2" xfId="28898" xr:uid="{00000000-0005-0000-0000-000035700000}"/>
    <cellStyle name="Normal 2 7 3 2 3 2 3" xfId="20752" xr:uid="{00000000-0005-0000-0000-000036700000}"/>
    <cellStyle name="Normal 2 7 3 2 3 3" xfId="7173" xr:uid="{00000000-0005-0000-0000-000037700000}"/>
    <cellStyle name="Normal 2 7 3 2 3 3 2" xfId="15319" xr:uid="{00000000-0005-0000-0000-000038700000}"/>
    <cellStyle name="Normal 2 7 3 2 3 3 2 2" xfId="31615" xr:uid="{00000000-0005-0000-0000-000039700000}"/>
    <cellStyle name="Normal 2 7 3 2 3 3 3" xfId="23469" xr:uid="{00000000-0005-0000-0000-00003A700000}"/>
    <cellStyle name="Normal 2 7 3 2 3 4" xfId="10020" xr:uid="{00000000-0005-0000-0000-00003B700000}"/>
    <cellStyle name="Normal 2 7 3 2 3 4 2" xfId="26316" xr:uid="{00000000-0005-0000-0000-00003C700000}"/>
    <cellStyle name="Normal 2 7 3 2 3 5" xfId="18170" xr:uid="{00000000-0005-0000-0000-00003D700000}"/>
    <cellStyle name="Normal 2 7 3 2 4" xfId="3238" xr:uid="{00000000-0005-0000-0000-00003E700000}"/>
    <cellStyle name="Normal 2 7 3 2 4 2" xfId="11384" xr:uid="{00000000-0005-0000-0000-00003F700000}"/>
    <cellStyle name="Normal 2 7 3 2 4 2 2" xfId="27680" xr:uid="{00000000-0005-0000-0000-000040700000}"/>
    <cellStyle name="Normal 2 7 3 2 4 3" xfId="19534" xr:uid="{00000000-0005-0000-0000-000041700000}"/>
    <cellStyle name="Normal 2 7 3 2 5" xfId="5763" xr:uid="{00000000-0005-0000-0000-000042700000}"/>
    <cellStyle name="Normal 2 7 3 2 5 2" xfId="13909" xr:uid="{00000000-0005-0000-0000-000043700000}"/>
    <cellStyle name="Normal 2 7 3 2 5 2 2" xfId="30205" xr:uid="{00000000-0005-0000-0000-000044700000}"/>
    <cellStyle name="Normal 2 7 3 2 5 3" xfId="22059" xr:uid="{00000000-0005-0000-0000-000045700000}"/>
    <cellStyle name="Normal 2 7 3 2 6" xfId="8610" xr:uid="{00000000-0005-0000-0000-000046700000}"/>
    <cellStyle name="Normal 2 7 3 2 6 2" xfId="24906" xr:uid="{00000000-0005-0000-0000-000047700000}"/>
    <cellStyle name="Normal 2 7 3 2 7" xfId="16760" xr:uid="{00000000-0005-0000-0000-000048700000}"/>
    <cellStyle name="Normal 2 7 3 3" xfId="825" xr:uid="{00000000-0005-0000-0000-000049700000}"/>
    <cellStyle name="Normal 2 7 3 3 2" xfId="2235" xr:uid="{00000000-0005-0000-0000-00004A700000}"/>
    <cellStyle name="Normal 2 7 3 3 2 2" xfId="4769" xr:uid="{00000000-0005-0000-0000-00004B700000}"/>
    <cellStyle name="Normal 2 7 3 3 2 2 2" xfId="12915" xr:uid="{00000000-0005-0000-0000-00004C700000}"/>
    <cellStyle name="Normal 2 7 3 3 2 2 2 2" xfId="29211" xr:uid="{00000000-0005-0000-0000-00004D700000}"/>
    <cellStyle name="Normal 2 7 3 3 2 2 3" xfId="21065" xr:uid="{00000000-0005-0000-0000-00004E700000}"/>
    <cellStyle name="Normal 2 7 3 3 2 3" xfId="7534" xr:uid="{00000000-0005-0000-0000-00004F700000}"/>
    <cellStyle name="Normal 2 7 3 3 2 3 2" xfId="15680" xr:uid="{00000000-0005-0000-0000-000050700000}"/>
    <cellStyle name="Normal 2 7 3 3 2 3 2 2" xfId="31976" xr:uid="{00000000-0005-0000-0000-000051700000}"/>
    <cellStyle name="Normal 2 7 3 3 2 3 3" xfId="23830" xr:uid="{00000000-0005-0000-0000-000052700000}"/>
    <cellStyle name="Normal 2 7 3 3 2 4" xfId="10381" xr:uid="{00000000-0005-0000-0000-000053700000}"/>
    <cellStyle name="Normal 2 7 3 3 2 4 2" xfId="26677" xr:uid="{00000000-0005-0000-0000-000054700000}"/>
    <cellStyle name="Normal 2 7 3 3 2 5" xfId="18531" xr:uid="{00000000-0005-0000-0000-000055700000}"/>
    <cellStyle name="Normal 2 7 3 3 3" xfId="3551" xr:uid="{00000000-0005-0000-0000-000056700000}"/>
    <cellStyle name="Normal 2 7 3 3 3 2" xfId="11697" xr:uid="{00000000-0005-0000-0000-000057700000}"/>
    <cellStyle name="Normal 2 7 3 3 3 2 2" xfId="27993" xr:uid="{00000000-0005-0000-0000-000058700000}"/>
    <cellStyle name="Normal 2 7 3 3 3 3" xfId="19847" xr:uid="{00000000-0005-0000-0000-000059700000}"/>
    <cellStyle name="Normal 2 7 3 3 4" xfId="6124" xr:uid="{00000000-0005-0000-0000-00005A700000}"/>
    <cellStyle name="Normal 2 7 3 3 4 2" xfId="14270" xr:uid="{00000000-0005-0000-0000-00005B700000}"/>
    <cellStyle name="Normal 2 7 3 3 4 2 2" xfId="30566" xr:uid="{00000000-0005-0000-0000-00005C700000}"/>
    <cellStyle name="Normal 2 7 3 3 4 3" xfId="22420" xr:uid="{00000000-0005-0000-0000-00005D700000}"/>
    <cellStyle name="Normal 2 7 3 3 5" xfId="8971" xr:uid="{00000000-0005-0000-0000-00005E700000}"/>
    <cellStyle name="Normal 2 7 3 3 5 2" xfId="25267" xr:uid="{00000000-0005-0000-0000-00005F700000}"/>
    <cellStyle name="Normal 2 7 3 3 6" xfId="17121" xr:uid="{00000000-0005-0000-0000-000060700000}"/>
    <cellStyle name="Normal 2 7 3 4" xfId="1530" xr:uid="{00000000-0005-0000-0000-000061700000}"/>
    <cellStyle name="Normal 2 7 3 4 2" xfId="4160" xr:uid="{00000000-0005-0000-0000-000062700000}"/>
    <cellStyle name="Normal 2 7 3 4 2 2" xfId="12306" xr:uid="{00000000-0005-0000-0000-000063700000}"/>
    <cellStyle name="Normal 2 7 3 4 2 2 2" xfId="28602" xr:uid="{00000000-0005-0000-0000-000064700000}"/>
    <cellStyle name="Normal 2 7 3 4 2 3" xfId="20456" xr:uid="{00000000-0005-0000-0000-000065700000}"/>
    <cellStyle name="Normal 2 7 3 4 3" xfId="6829" xr:uid="{00000000-0005-0000-0000-000066700000}"/>
    <cellStyle name="Normal 2 7 3 4 3 2" xfId="14975" xr:uid="{00000000-0005-0000-0000-000067700000}"/>
    <cellStyle name="Normal 2 7 3 4 3 2 2" xfId="31271" xr:uid="{00000000-0005-0000-0000-000068700000}"/>
    <cellStyle name="Normal 2 7 3 4 3 3" xfId="23125" xr:uid="{00000000-0005-0000-0000-000069700000}"/>
    <cellStyle name="Normal 2 7 3 4 4" xfId="9676" xr:uid="{00000000-0005-0000-0000-00006A700000}"/>
    <cellStyle name="Normal 2 7 3 4 4 2" xfId="25972" xr:uid="{00000000-0005-0000-0000-00006B700000}"/>
    <cellStyle name="Normal 2 7 3 4 5" xfId="17826" xr:uid="{00000000-0005-0000-0000-00006C700000}"/>
    <cellStyle name="Normal 2 7 3 5" xfId="2942" xr:uid="{00000000-0005-0000-0000-00006D700000}"/>
    <cellStyle name="Normal 2 7 3 5 2" xfId="11088" xr:uid="{00000000-0005-0000-0000-00006E700000}"/>
    <cellStyle name="Normal 2 7 3 5 2 2" xfId="27384" xr:uid="{00000000-0005-0000-0000-00006F700000}"/>
    <cellStyle name="Normal 2 7 3 5 3" xfId="19238" xr:uid="{00000000-0005-0000-0000-000070700000}"/>
    <cellStyle name="Normal 2 7 3 6" xfId="5419" xr:uid="{00000000-0005-0000-0000-000071700000}"/>
    <cellStyle name="Normal 2 7 3 6 2" xfId="13565" xr:uid="{00000000-0005-0000-0000-000072700000}"/>
    <cellStyle name="Normal 2 7 3 6 2 2" xfId="29861" xr:uid="{00000000-0005-0000-0000-000073700000}"/>
    <cellStyle name="Normal 2 7 3 6 3" xfId="21715" xr:uid="{00000000-0005-0000-0000-000074700000}"/>
    <cellStyle name="Normal 2 7 3 7" xfId="8266" xr:uid="{00000000-0005-0000-0000-000075700000}"/>
    <cellStyle name="Normal 2 7 3 7 2" xfId="24562" xr:uid="{00000000-0005-0000-0000-000076700000}"/>
    <cellStyle name="Normal 2 7 3 8" xfId="16416" xr:uid="{00000000-0005-0000-0000-000077700000}"/>
    <cellStyle name="Normal 2 7 4" xfId="205" xr:uid="{00000000-0005-0000-0000-000078700000}"/>
    <cellStyle name="Normal 2 7 4 2" xfId="549" xr:uid="{00000000-0005-0000-0000-000079700000}"/>
    <cellStyle name="Normal 2 7 4 2 2" xfId="1255" xr:uid="{00000000-0005-0000-0000-00007A700000}"/>
    <cellStyle name="Normal 2 7 4 2 2 2" xfId="2665" xr:uid="{00000000-0005-0000-0000-00007B700000}"/>
    <cellStyle name="Normal 2 7 4 2 2 2 2" xfId="5139" xr:uid="{00000000-0005-0000-0000-00007C700000}"/>
    <cellStyle name="Normal 2 7 4 2 2 2 2 2" xfId="13285" xr:uid="{00000000-0005-0000-0000-00007D700000}"/>
    <cellStyle name="Normal 2 7 4 2 2 2 2 2 2" xfId="29581" xr:uid="{00000000-0005-0000-0000-00007E700000}"/>
    <cellStyle name="Normal 2 7 4 2 2 2 2 3" xfId="21435" xr:uid="{00000000-0005-0000-0000-00007F700000}"/>
    <cellStyle name="Normal 2 7 4 2 2 2 3" xfId="7964" xr:uid="{00000000-0005-0000-0000-000080700000}"/>
    <cellStyle name="Normal 2 7 4 2 2 2 3 2" xfId="16110" xr:uid="{00000000-0005-0000-0000-000081700000}"/>
    <cellStyle name="Normal 2 7 4 2 2 2 3 2 2" xfId="32406" xr:uid="{00000000-0005-0000-0000-000082700000}"/>
    <cellStyle name="Normal 2 7 4 2 2 2 3 3" xfId="24260" xr:uid="{00000000-0005-0000-0000-000083700000}"/>
    <cellStyle name="Normal 2 7 4 2 2 2 4" xfId="10811" xr:uid="{00000000-0005-0000-0000-000084700000}"/>
    <cellStyle name="Normal 2 7 4 2 2 2 4 2" xfId="27107" xr:uid="{00000000-0005-0000-0000-000085700000}"/>
    <cellStyle name="Normal 2 7 4 2 2 2 5" xfId="18961" xr:uid="{00000000-0005-0000-0000-000086700000}"/>
    <cellStyle name="Normal 2 7 4 2 2 3" xfId="3921" xr:uid="{00000000-0005-0000-0000-000087700000}"/>
    <cellStyle name="Normal 2 7 4 2 2 3 2" xfId="12067" xr:uid="{00000000-0005-0000-0000-000088700000}"/>
    <cellStyle name="Normal 2 7 4 2 2 3 2 2" xfId="28363" xr:uid="{00000000-0005-0000-0000-000089700000}"/>
    <cellStyle name="Normal 2 7 4 2 2 3 3" xfId="20217" xr:uid="{00000000-0005-0000-0000-00008A700000}"/>
    <cellStyle name="Normal 2 7 4 2 2 4" xfId="6554" xr:uid="{00000000-0005-0000-0000-00008B700000}"/>
    <cellStyle name="Normal 2 7 4 2 2 4 2" xfId="14700" xr:uid="{00000000-0005-0000-0000-00008C700000}"/>
    <cellStyle name="Normal 2 7 4 2 2 4 2 2" xfId="30996" xr:uid="{00000000-0005-0000-0000-00008D700000}"/>
    <cellStyle name="Normal 2 7 4 2 2 4 3" xfId="22850" xr:uid="{00000000-0005-0000-0000-00008E700000}"/>
    <cellStyle name="Normal 2 7 4 2 2 5" xfId="9401" xr:uid="{00000000-0005-0000-0000-00008F700000}"/>
    <cellStyle name="Normal 2 7 4 2 2 5 2" xfId="25697" xr:uid="{00000000-0005-0000-0000-000090700000}"/>
    <cellStyle name="Normal 2 7 4 2 2 6" xfId="17551" xr:uid="{00000000-0005-0000-0000-000091700000}"/>
    <cellStyle name="Normal 2 7 4 2 3" xfId="1960" xr:uid="{00000000-0005-0000-0000-000092700000}"/>
    <cellStyle name="Normal 2 7 4 2 3 2" xfId="4530" xr:uid="{00000000-0005-0000-0000-000093700000}"/>
    <cellStyle name="Normal 2 7 4 2 3 2 2" xfId="12676" xr:uid="{00000000-0005-0000-0000-000094700000}"/>
    <cellStyle name="Normal 2 7 4 2 3 2 2 2" xfId="28972" xr:uid="{00000000-0005-0000-0000-000095700000}"/>
    <cellStyle name="Normal 2 7 4 2 3 2 3" xfId="20826" xr:uid="{00000000-0005-0000-0000-000096700000}"/>
    <cellStyle name="Normal 2 7 4 2 3 3" xfId="7259" xr:uid="{00000000-0005-0000-0000-000097700000}"/>
    <cellStyle name="Normal 2 7 4 2 3 3 2" xfId="15405" xr:uid="{00000000-0005-0000-0000-000098700000}"/>
    <cellStyle name="Normal 2 7 4 2 3 3 2 2" xfId="31701" xr:uid="{00000000-0005-0000-0000-000099700000}"/>
    <cellStyle name="Normal 2 7 4 2 3 3 3" xfId="23555" xr:uid="{00000000-0005-0000-0000-00009A700000}"/>
    <cellStyle name="Normal 2 7 4 2 3 4" xfId="10106" xr:uid="{00000000-0005-0000-0000-00009B700000}"/>
    <cellStyle name="Normal 2 7 4 2 3 4 2" xfId="26402" xr:uid="{00000000-0005-0000-0000-00009C700000}"/>
    <cellStyle name="Normal 2 7 4 2 3 5" xfId="18256" xr:uid="{00000000-0005-0000-0000-00009D700000}"/>
    <cellStyle name="Normal 2 7 4 2 4" xfId="3312" xr:uid="{00000000-0005-0000-0000-00009E700000}"/>
    <cellStyle name="Normal 2 7 4 2 4 2" xfId="11458" xr:uid="{00000000-0005-0000-0000-00009F700000}"/>
    <cellStyle name="Normal 2 7 4 2 4 2 2" xfId="27754" xr:uid="{00000000-0005-0000-0000-0000A0700000}"/>
    <cellStyle name="Normal 2 7 4 2 4 3" xfId="19608" xr:uid="{00000000-0005-0000-0000-0000A1700000}"/>
    <cellStyle name="Normal 2 7 4 2 5" xfId="5849" xr:uid="{00000000-0005-0000-0000-0000A2700000}"/>
    <cellStyle name="Normal 2 7 4 2 5 2" xfId="13995" xr:uid="{00000000-0005-0000-0000-0000A3700000}"/>
    <cellStyle name="Normal 2 7 4 2 5 2 2" xfId="30291" xr:uid="{00000000-0005-0000-0000-0000A4700000}"/>
    <cellStyle name="Normal 2 7 4 2 5 3" xfId="22145" xr:uid="{00000000-0005-0000-0000-0000A5700000}"/>
    <cellStyle name="Normal 2 7 4 2 6" xfId="8696" xr:uid="{00000000-0005-0000-0000-0000A6700000}"/>
    <cellStyle name="Normal 2 7 4 2 6 2" xfId="24992" xr:uid="{00000000-0005-0000-0000-0000A7700000}"/>
    <cellStyle name="Normal 2 7 4 2 7" xfId="16846" xr:uid="{00000000-0005-0000-0000-0000A8700000}"/>
    <cellStyle name="Normal 2 7 4 3" xfId="911" xr:uid="{00000000-0005-0000-0000-0000A9700000}"/>
    <cellStyle name="Normal 2 7 4 3 2" xfId="2321" xr:uid="{00000000-0005-0000-0000-0000AA700000}"/>
    <cellStyle name="Normal 2 7 4 3 2 2" xfId="4843" xr:uid="{00000000-0005-0000-0000-0000AB700000}"/>
    <cellStyle name="Normal 2 7 4 3 2 2 2" xfId="12989" xr:uid="{00000000-0005-0000-0000-0000AC700000}"/>
    <cellStyle name="Normal 2 7 4 3 2 2 2 2" xfId="29285" xr:uid="{00000000-0005-0000-0000-0000AD700000}"/>
    <cellStyle name="Normal 2 7 4 3 2 2 3" xfId="21139" xr:uid="{00000000-0005-0000-0000-0000AE700000}"/>
    <cellStyle name="Normal 2 7 4 3 2 3" xfId="7620" xr:uid="{00000000-0005-0000-0000-0000AF700000}"/>
    <cellStyle name="Normal 2 7 4 3 2 3 2" xfId="15766" xr:uid="{00000000-0005-0000-0000-0000B0700000}"/>
    <cellStyle name="Normal 2 7 4 3 2 3 2 2" xfId="32062" xr:uid="{00000000-0005-0000-0000-0000B1700000}"/>
    <cellStyle name="Normal 2 7 4 3 2 3 3" xfId="23916" xr:uid="{00000000-0005-0000-0000-0000B2700000}"/>
    <cellStyle name="Normal 2 7 4 3 2 4" xfId="10467" xr:uid="{00000000-0005-0000-0000-0000B3700000}"/>
    <cellStyle name="Normal 2 7 4 3 2 4 2" xfId="26763" xr:uid="{00000000-0005-0000-0000-0000B4700000}"/>
    <cellStyle name="Normal 2 7 4 3 2 5" xfId="18617" xr:uid="{00000000-0005-0000-0000-0000B5700000}"/>
    <cellStyle name="Normal 2 7 4 3 3" xfId="3625" xr:uid="{00000000-0005-0000-0000-0000B6700000}"/>
    <cellStyle name="Normal 2 7 4 3 3 2" xfId="11771" xr:uid="{00000000-0005-0000-0000-0000B7700000}"/>
    <cellStyle name="Normal 2 7 4 3 3 2 2" xfId="28067" xr:uid="{00000000-0005-0000-0000-0000B8700000}"/>
    <cellStyle name="Normal 2 7 4 3 3 3" xfId="19921" xr:uid="{00000000-0005-0000-0000-0000B9700000}"/>
    <cellStyle name="Normal 2 7 4 3 4" xfId="6210" xr:uid="{00000000-0005-0000-0000-0000BA700000}"/>
    <cellStyle name="Normal 2 7 4 3 4 2" xfId="14356" xr:uid="{00000000-0005-0000-0000-0000BB700000}"/>
    <cellStyle name="Normal 2 7 4 3 4 2 2" xfId="30652" xr:uid="{00000000-0005-0000-0000-0000BC700000}"/>
    <cellStyle name="Normal 2 7 4 3 4 3" xfId="22506" xr:uid="{00000000-0005-0000-0000-0000BD700000}"/>
    <cellStyle name="Normal 2 7 4 3 5" xfId="9057" xr:uid="{00000000-0005-0000-0000-0000BE700000}"/>
    <cellStyle name="Normal 2 7 4 3 5 2" xfId="25353" xr:uid="{00000000-0005-0000-0000-0000BF700000}"/>
    <cellStyle name="Normal 2 7 4 3 6" xfId="17207" xr:uid="{00000000-0005-0000-0000-0000C0700000}"/>
    <cellStyle name="Normal 2 7 4 4" xfId="1616" xr:uid="{00000000-0005-0000-0000-0000C1700000}"/>
    <cellStyle name="Normal 2 7 4 4 2" xfId="4234" xr:uid="{00000000-0005-0000-0000-0000C2700000}"/>
    <cellStyle name="Normal 2 7 4 4 2 2" xfId="12380" xr:uid="{00000000-0005-0000-0000-0000C3700000}"/>
    <cellStyle name="Normal 2 7 4 4 2 2 2" xfId="28676" xr:uid="{00000000-0005-0000-0000-0000C4700000}"/>
    <cellStyle name="Normal 2 7 4 4 2 3" xfId="20530" xr:uid="{00000000-0005-0000-0000-0000C5700000}"/>
    <cellStyle name="Normal 2 7 4 4 3" xfId="6915" xr:uid="{00000000-0005-0000-0000-0000C6700000}"/>
    <cellStyle name="Normal 2 7 4 4 3 2" xfId="15061" xr:uid="{00000000-0005-0000-0000-0000C7700000}"/>
    <cellStyle name="Normal 2 7 4 4 3 2 2" xfId="31357" xr:uid="{00000000-0005-0000-0000-0000C8700000}"/>
    <cellStyle name="Normal 2 7 4 4 3 3" xfId="23211" xr:uid="{00000000-0005-0000-0000-0000C9700000}"/>
    <cellStyle name="Normal 2 7 4 4 4" xfId="9762" xr:uid="{00000000-0005-0000-0000-0000CA700000}"/>
    <cellStyle name="Normal 2 7 4 4 4 2" xfId="26058" xr:uid="{00000000-0005-0000-0000-0000CB700000}"/>
    <cellStyle name="Normal 2 7 4 4 5" xfId="17912" xr:uid="{00000000-0005-0000-0000-0000CC700000}"/>
    <cellStyle name="Normal 2 7 4 5" xfId="3016" xr:uid="{00000000-0005-0000-0000-0000CD700000}"/>
    <cellStyle name="Normal 2 7 4 5 2" xfId="11162" xr:uid="{00000000-0005-0000-0000-0000CE700000}"/>
    <cellStyle name="Normal 2 7 4 5 2 2" xfId="27458" xr:uid="{00000000-0005-0000-0000-0000CF700000}"/>
    <cellStyle name="Normal 2 7 4 5 3" xfId="19312" xr:uid="{00000000-0005-0000-0000-0000D0700000}"/>
    <cellStyle name="Normal 2 7 4 6" xfId="5505" xr:uid="{00000000-0005-0000-0000-0000D1700000}"/>
    <cellStyle name="Normal 2 7 4 6 2" xfId="13651" xr:uid="{00000000-0005-0000-0000-0000D2700000}"/>
    <cellStyle name="Normal 2 7 4 6 2 2" xfId="29947" xr:uid="{00000000-0005-0000-0000-0000D3700000}"/>
    <cellStyle name="Normal 2 7 4 6 3" xfId="21801" xr:uid="{00000000-0005-0000-0000-0000D4700000}"/>
    <cellStyle name="Normal 2 7 4 7" xfId="8352" xr:uid="{00000000-0005-0000-0000-0000D5700000}"/>
    <cellStyle name="Normal 2 7 4 7 2" xfId="24648" xr:uid="{00000000-0005-0000-0000-0000D6700000}"/>
    <cellStyle name="Normal 2 7 4 8" xfId="16502" xr:uid="{00000000-0005-0000-0000-0000D7700000}"/>
    <cellStyle name="Normal 2 7 5" xfId="283" xr:uid="{00000000-0005-0000-0000-0000D8700000}"/>
    <cellStyle name="Normal 2 7 5 2" xfId="627" xr:uid="{00000000-0005-0000-0000-0000D9700000}"/>
    <cellStyle name="Normal 2 7 5 2 2" xfId="1333" xr:uid="{00000000-0005-0000-0000-0000DA700000}"/>
    <cellStyle name="Normal 2 7 5 2 2 2" xfId="2743" xr:uid="{00000000-0005-0000-0000-0000DB700000}"/>
    <cellStyle name="Normal 2 7 5 2 2 2 2" xfId="5213" xr:uid="{00000000-0005-0000-0000-0000DC700000}"/>
    <cellStyle name="Normal 2 7 5 2 2 2 2 2" xfId="13359" xr:uid="{00000000-0005-0000-0000-0000DD700000}"/>
    <cellStyle name="Normal 2 7 5 2 2 2 2 2 2" xfId="29655" xr:uid="{00000000-0005-0000-0000-0000DE700000}"/>
    <cellStyle name="Normal 2 7 5 2 2 2 2 3" xfId="21509" xr:uid="{00000000-0005-0000-0000-0000DF700000}"/>
    <cellStyle name="Normal 2 7 5 2 2 2 3" xfId="8042" xr:uid="{00000000-0005-0000-0000-0000E0700000}"/>
    <cellStyle name="Normal 2 7 5 2 2 2 3 2" xfId="16188" xr:uid="{00000000-0005-0000-0000-0000E1700000}"/>
    <cellStyle name="Normal 2 7 5 2 2 2 3 2 2" xfId="32484" xr:uid="{00000000-0005-0000-0000-0000E2700000}"/>
    <cellStyle name="Normal 2 7 5 2 2 2 3 3" xfId="24338" xr:uid="{00000000-0005-0000-0000-0000E3700000}"/>
    <cellStyle name="Normal 2 7 5 2 2 2 4" xfId="10889" xr:uid="{00000000-0005-0000-0000-0000E4700000}"/>
    <cellStyle name="Normal 2 7 5 2 2 2 4 2" xfId="27185" xr:uid="{00000000-0005-0000-0000-0000E5700000}"/>
    <cellStyle name="Normal 2 7 5 2 2 2 5" xfId="19039" xr:uid="{00000000-0005-0000-0000-0000E6700000}"/>
    <cellStyle name="Normal 2 7 5 2 2 3" xfId="3995" xr:uid="{00000000-0005-0000-0000-0000E7700000}"/>
    <cellStyle name="Normal 2 7 5 2 2 3 2" xfId="12141" xr:uid="{00000000-0005-0000-0000-0000E8700000}"/>
    <cellStyle name="Normal 2 7 5 2 2 3 2 2" xfId="28437" xr:uid="{00000000-0005-0000-0000-0000E9700000}"/>
    <cellStyle name="Normal 2 7 5 2 2 3 3" xfId="20291" xr:uid="{00000000-0005-0000-0000-0000EA700000}"/>
    <cellStyle name="Normal 2 7 5 2 2 4" xfId="6632" xr:uid="{00000000-0005-0000-0000-0000EB700000}"/>
    <cellStyle name="Normal 2 7 5 2 2 4 2" xfId="14778" xr:uid="{00000000-0005-0000-0000-0000EC700000}"/>
    <cellStyle name="Normal 2 7 5 2 2 4 2 2" xfId="31074" xr:uid="{00000000-0005-0000-0000-0000ED700000}"/>
    <cellStyle name="Normal 2 7 5 2 2 4 3" xfId="22928" xr:uid="{00000000-0005-0000-0000-0000EE700000}"/>
    <cellStyle name="Normal 2 7 5 2 2 5" xfId="9479" xr:uid="{00000000-0005-0000-0000-0000EF700000}"/>
    <cellStyle name="Normal 2 7 5 2 2 5 2" xfId="25775" xr:uid="{00000000-0005-0000-0000-0000F0700000}"/>
    <cellStyle name="Normal 2 7 5 2 2 6" xfId="17629" xr:uid="{00000000-0005-0000-0000-0000F1700000}"/>
    <cellStyle name="Normal 2 7 5 2 3" xfId="2038" xr:uid="{00000000-0005-0000-0000-0000F2700000}"/>
    <cellStyle name="Normal 2 7 5 2 3 2" xfId="4604" xr:uid="{00000000-0005-0000-0000-0000F3700000}"/>
    <cellStyle name="Normal 2 7 5 2 3 2 2" xfId="12750" xr:uid="{00000000-0005-0000-0000-0000F4700000}"/>
    <cellStyle name="Normal 2 7 5 2 3 2 2 2" xfId="29046" xr:uid="{00000000-0005-0000-0000-0000F5700000}"/>
    <cellStyle name="Normal 2 7 5 2 3 2 3" xfId="20900" xr:uid="{00000000-0005-0000-0000-0000F6700000}"/>
    <cellStyle name="Normal 2 7 5 2 3 3" xfId="7337" xr:uid="{00000000-0005-0000-0000-0000F7700000}"/>
    <cellStyle name="Normal 2 7 5 2 3 3 2" xfId="15483" xr:uid="{00000000-0005-0000-0000-0000F8700000}"/>
    <cellStyle name="Normal 2 7 5 2 3 3 2 2" xfId="31779" xr:uid="{00000000-0005-0000-0000-0000F9700000}"/>
    <cellStyle name="Normal 2 7 5 2 3 3 3" xfId="23633" xr:uid="{00000000-0005-0000-0000-0000FA700000}"/>
    <cellStyle name="Normal 2 7 5 2 3 4" xfId="10184" xr:uid="{00000000-0005-0000-0000-0000FB700000}"/>
    <cellStyle name="Normal 2 7 5 2 3 4 2" xfId="26480" xr:uid="{00000000-0005-0000-0000-0000FC700000}"/>
    <cellStyle name="Normal 2 7 5 2 3 5" xfId="18334" xr:uid="{00000000-0005-0000-0000-0000FD700000}"/>
    <cellStyle name="Normal 2 7 5 2 4" xfId="3386" xr:uid="{00000000-0005-0000-0000-0000FE700000}"/>
    <cellStyle name="Normal 2 7 5 2 4 2" xfId="11532" xr:uid="{00000000-0005-0000-0000-0000FF700000}"/>
    <cellStyle name="Normal 2 7 5 2 4 2 2" xfId="27828" xr:uid="{00000000-0005-0000-0000-000000710000}"/>
    <cellStyle name="Normal 2 7 5 2 4 3" xfId="19682" xr:uid="{00000000-0005-0000-0000-000001710000}"/>
    <cellStyle name="Normal 2 7 5 2 5" xfId="5927" xr:uid="{00000000-0005-0000-0000-000002710000}"/>
    <cellStyle name="Normal 2 7 5 2 5 2" xfId="14073" xr:uid="{00000000-0005-0000-0000-000003710000}"/>
    <cellStyle name="Normal 2 7 5 2 5 2 2" xfId="30369" xr:uid="{00000000-0005-0000-0000-000004710000}"/>
    <cellStyle name="Normal 2 7 5 2 5 3" xfId="22223" xr:uid="{00000000-0005-0000-0000-000005710000}"/>
    <cellStyle name="Normal 2 7 5 2 6" xfId="8774" xr:uid="{00000000-0005-0000-0000-000006710000}"/>
    <cellStyle name="Normal 2 7 5 2 6 2" xfId="25070" xr:uid="{00000000-0005-0000-0000-000007710000}"/>
    <cellStyle name="Normal 2 7 5 2 7" xfId="16924" xr:uid="{00000000-0005-0000-0000-000008710000}"/>
    <cellStyle name="Normal 2 7 5 3" xfId="989" xr:uid="{00000000-0005-0000-0000-000009710000}"/>
    <cellStyle name="Normal 2 7 5 3 2" xfId="2399" xr:uid="{00000000-0005-0000-0000-00000A710000}"/>
    <cellStyle name="Normal 2 7 5 3 2 2" xfId="4917" xr:uid="{00000000-0005-0000-0000-00000B710000}"/>
    <cellStyle name="Normal 2 7 5 3 2 2 2" xfId="13063" xr:uid="{00000000-0005-0000-0000-00000C710000}"/>
    <cellStyle name="Normal 2 7 5 3 2 2 2 2" xfId="29359" xr:uid="{00000000-0005-0000-0000-00000D710000}"/>
    <cellStyle name="Normal 2 7 5 3 2 2 3" xfId="21213" xr:uid="{00000000-0005-0000-0000-00000E710000}"/>
    <cellStyle name="Normal 2 7 5 3 2 3" xfId="7698" xr:uid="{00000000-0005-0000-0000-00000F710000}"/>
    <cellStyle name="Normal 2 7 5 3 2 3 2" xfId="15844" xr:uid="{00000000-0005-0000-0000-000010710000}"/>
    <cellStyle name="Normal 2 7 5 3 2 3 2 2" xfId="32140" xr:uid="{00000000-0005-0000-0000-000011710000}"/>
    <cellStyle name="Normal 2 7 5 3 2 3 3" xfId="23994" xr:uid="{00000000-0005-0000-0000-000012710000}"/>
    <cellStyle name="Normal 2 7 5 3 2 4" xfId="10545" xr:uid="{00000000-0005-0000-0000-000013710000}"/>
    <cellStyle name="Normal 2 7 5 3 2 4 2" xfId="26841" xr:uid="{00000000-0005-0000-0000-000014710000}"/>
    <cellStyle name="Normal 2 7 5 3 2 5" xfId="18695" xr:uid="{00000000-0005-0000-0000-000015710000}"/>
    <cellStyle name="Normal 2 7 5 3 3" xfId="3699" xr:uid="{00000000-0005-0000-0000-000016710000}"/>
    <cellStyle name="Normal 2 7 5 3 3 2" xfId="11845" xr:uid="{00000000-0005-0000-0000-000017710000}"/>
    <cellStyle name="Normal 2 7 5 3 3 2 2" xfId="28141" xr:uid="{00000000-0005-0000-0000-000018710000}"/>
    <cellStyle name="Normal 2 7 5 3 3 3" xfId="19995" xr:uid="{00000000-0005-0000-0000-000019710000}"/>
    <cellStyle name="Normal 2 7 5 3 4" xfId="6288" xr:uid="{00000000-0005-0000-0000-00001A710000}"/>
    <cellStyle name="Normal 2 7 5 3 4 2" xfId="14434" xr:uid="{00000000-0005-0000-0000-00001B710000}"/>
    <cellStyle name="Normal 2 7 5 3 4 2 2" xfId="30730" xr:uid="{00000000-0005-0000-0000-00001C710000}"/>
    <cellStyle name="Normal 2 7 5 3 4 3" xfId="22584" xr:uid="{00000000-0005-0000-0000-00001D710000}"/>
    <cellStyle name="Normal 2 7 5 3 5" xfId="9135" xr:uid="{00000000-0005-0000-0000-00001E710000}"/>
    <cellStyle name="Normal 2 7 5 3 5 2" xfId="25431" xr:uid="{00000000-0005-0000-0000-00001F710000}"/>
    <cellStyle name="Normal 2 7 5 3 6" xfId="17285" xr:uid="{00000000-0005-0000-0000-000020710000}"/>
    <cellStyle name="Normal 2 7 5 4" xfId="1694" xr:uid="{00000000-0005-0000-0000-000021710000}"/>
    <cellStyle name="Normal 2 7 5 4 2" xfId="4308" xr:uid="{00000000-0005-0000-0000-000022710000}"/>
    <cellStyle name="Normal 2 7 5 4 2 2" xfId="12454" xr:uid="{00000000-0005-0000-0000-000023710000}"/>
    <cellStyle name="Normal 2 7 5 4 2 2 2" xfId="28750" xr:uid="{00000000-0005-0000-0000-000024710000}"/>
    <cellStyle name="Normal 2 7 5 4 2 3" xfId="20604" xr:uid="{00000000-0005-0000-0000-000025710000}"/>
    <cellStyle name="Normal 2 7 5 4 3" xfId="6993" xr:uid="{00000000-0005-0000-0000-000026710000}"/>
    <cellStyle name="Normal 2 7 5 4 3 2" xfId="15139" xr:uid="{00000000-0005-0000-0000-000027710000}"/>
    <cellStyle name="Normal 2 7 5 4 3 2 2" xfId="31435" xr:uid="{00000000-0005-0000-0000-000028710000}"/>
    <cellStyle name="Normal 2 7 5 4 3 3" xfId="23289" xr:uid="{00000000-0005-0000-0000-000029710000}"/>
    <cellStyle name="Normal 2 7 5 4 4" xfId="9840" xr:uid="{00000000-0005-0000-0000-00002A710000}"/>
    <cellStyle name="Normal 2 7 5 4 4 2" xfId="26136" xr:uid="{00000000-0005-0000-0000-00002B710000}"/>
    <cellStyle name="Normal 2 7 5 4 5" xfId="17990" xr:uid="{00000000-0005-0000-0000-00002C710000}"/>
    <cellStyle name="Normal 2 7 5 5" xfId="3090" xr:uid="{00000000-0005-0000-0000-00002D710000}"/>
    <cellStyle name="Normal 2 7 5 5 2" xfId="11236" xr:uid="{00000000-0005-0000-0000-00002E710000}"/>
    <cellStyle name="Normal 2 7 5 5 2 2" xfId="27532" xr:uid="{00000000-0005-0000-0000-00002F710000}"/>
    <cellStyle name="Normal 2 7 5 5 3" xfId="19386" xr:uid="{00000000-0005-0000-0000-000030710000}"/>
    <cellStyle name="Normal 2 7 5 6" xfId="5583" xr:uid="{00000000-0005-0000-0000-000031710000}"/>
    <cellStyle name="Normal 2 7 5 6 2" xfId="13729" xr:uid="{00000000-0005-0000-0000-000032710000}"/>
    <cellStyle name="Normal 2 7 5 6 2 2" xfId="30025" xr:uid="{00000000-0005-0000-0000-000033710000}"/>
    <cellStyle name="Normal 2 7 5 6 3" xfId="21879" xr:uid="{00000000-0005-0000-0000-000034710000}"/>
    <cellStyle name="Normal 2 7 5 7" xfId="8430" xr:uid="{00000000-0005-0000-0000-000035710000}"/>
    <cellStyle name="Normal 2 7 5 7 2" xfId="24726" xr:uid="{00000000-0005-0000-0000-000036710000}"/>
    <cellStyle name="Normal 2 7 5 8" xfId="16580" xr:uid="{00000000-0005-0000-0000-000037710000}"/>
    <cellStyle name="Normal 2 7 6" xfId="373" xr:uid="{00000000-0005-0000-0000-000038710000}"/>
    <cellStyle name="Normal 2 7 6 2" xfId="1079" xr:uid="{00000000-0005-0000-0000-000039710000}"/>
    <cellStyle name="Normal 2 7 6 2 2" xfId="2489" xr:uid="{00000000-0005-0000-0000-00003A710000}"/>
    <cellStyle name="Normal 2 7 6 2 2 2" xfId="4991" xr:uid="{00000000-0005-0000-0000-00003B710000}"/>
    <cellStyle name="Normal 2 7 6 2 2 2 2" xfId="13137" xr:uid="{00000000-0005-0000-0000-00003C710000}"/>
    <cellStyle name="Normal 2 7 6 2 2 2 2 2" xfId="29433" xr:uid="{00000000-0005-0000-0000-00003D710000}"/>
    <cellStyle name="Normal 2 7 6 2 2 2 3" xfId="21287" xr:uid="{00000000-0005-0000-0000-00003E710000}"/>
    <cellStyle name="Normal 2 7 6 2 2 3" xfId="7788" xr:uid="{00000000-0005-0000-0000-00003F710000}"/>
    <cellStyle name="Normal 2 7 6 2 2 3 2" xfId="15934" xr:uid="{00000000-0005-0000-0000-000040710000}"/>
    <cellStyle name="Normal 2 7 6 2 2 3 2 2" xfId="32230" xr:uid="{00000000-0005-0000-0000-000041710000}"/>
    <cellStyle name="Normal 2 7 6 2 2 3 3" xfId="24084" xr:uid="{00000000-0005-0000-0000-000042710000}"/>
    <cellStyle name="Normal 2 7 6 2 2 4" xfId="10635" xr:uid="{00000000-0005-0000-0000-000043710000}"/>
    <cellStyle name="Normal 2 7 6 2 2 4 2" xfId="26931" xr:uid="{00000000-0005-0000-0000-000044710000}"/>
    <cellStyle name="Normal 2 7 6 2 2 5" xfId="18785" xr:uid="{00000000-0005-0000-0000-000045710000}"/>
    <cellStyle name="Normal 2 7 6 2 3" xfId="3773" xr:uid="{00000000-0005-0000-0000-000046710000}"/>
    <cellStyle name="Normal 2 7 6 2 3 2" xfId="11919" xr:uid="{00000000-0005-0000-0000-000047710000}"/>
    <cellStyle name="Normal 2 7 6 2 3 2 2" xfId="28215" xr:uid="{00000000-0005-0000-0000-000048710000}"/>
    <cellStyle name="Normal 2 7 6 2 3 3" xfId="20069" xr:uid="{00000000-0005-0000-0000-000049710000}"/>
    <cellStyle name="Normal 2 7 6 2 4" xfId="6378" xr:uid="{00000000-0005-0000-0000-00004A710000}"/>
    <cellStyle name="Normal 2 7 6 2 4 2" xfId="14524" xr:uid="{00000000-0005-0000-0000-00004B710000}"/>
    <cellStyle name="Normal 2 7 6 2 4 2 2" xfId="30820" xr:uid="{00000000-0005-0000-0000-00004C710000}"/>
    <cellStyle name="Normal 2 7 6 2 4 3" xfId="22674" xr:uid="{00000000-0005-0000-0000-00004D710000}"/>
    <cellStyle name="Normal 2 7 6 2 5" xfId="9225" xr:uid="{00000000-0005-0000-0000-00004E710000}"/>
    <cellStyle name="Normal 2 7 6 2 5 2" xfId="25521" xr:uid="{00000000-0005-0000-0000-00004F710000}"/>
    <cellStyle name="Normal 2 7 6 2 6" xfId="17375" xr:uid="{00000000-0005-0000-0000-000050710000}"/>
    <cellStyle name="Normal 2 7 6 3" xfId="1784" xr:uid="{00000000-0005-0000-0000-000051710000}"/>
    <cellStyle name="Normal 2 7 6 3 2" xfId="4382" xr:uid="{00000000-0005-0000-0000-000052710000}"/>
    <cellStyle name="Normal 2 7 6 3 2 2" xfId="12528" xr:uid="{00000000-0005-0000-0000-000053710000}"/>
    <cellStyle name="Normal 2 7 6 3 2 2 2" xfId="28824" xr:uid="{00000000-0005-0000-0000-000054710000}"/>
    <cellStyle name="Normal 2 7 6 3 2 3" xfId="20678" xr:uid="{00000000-0005-0000-0000-000055710000}"/>
    <cellStyle name="Normal 2 7 6 3 3" xfId="7083" xr:uid="{00000000-0005-0000-0000-000056710000}"/>
    <cellStyle name="Normal 2 7 6 3 3 2" xfId="15229" xr:uid="{00000000-0005-0000-0000-000057710000}"/>
    <cellStyle name="Normal 2 7 6 3 3 2 2" xfId="31525" xr:uid="{00000000-0005-0000-0000-000058710000}"/>
    <cellStyle name="Normal 2 7 6 3 3 3" xfId="23379" xr:uid="{00000000-0005-0000-0000-000059710000}"/>
    <cellStyle name="Normal 2 7 6 3 4" xfId="9930" xr:uid="{00000000-0005-0000-0000-00005A710000}"/>
    <cellStyle name="Normal 2 7 6 3 4 2" xfId="26226" xr:uid="{00000000-0005-0000-0000-00005B710000}"/>
    <cellStyle name="Normal 2 7 6 3 5" xfId="18080" xr:uid="{00000000-0005-0000-0000-00005C710000}"/>
    <cellStyle name="Normal 2 7 6 4" xfId="3164" xr:uid="{00000000-0005-0000-0000-00005D710000}"/>
    <cellStyle name="Normal 2 7 6 4 2" xfId="11310" xr:uid="{00000000-0005-0000-0000-00005E710000}"/>
    <cellStyle name="Normal 2 7 6 4 2 2" xfId="27606" xr:uid="{00000000-0005-0000-0000-00005F710000}"/>
    <cellStyle name="Normal 2 7 6 4 3" xfId="19460" xr:uid="{00000000-0005-0000-0000-000060710000}"/>
    <cellStyle name="Normal 2 7 6 5" xfId="5673" xr:uid="{00000000-0005-0000-0000-000061710000}"/>
    <cellStyle name="Normal 2 7 6 5 2" xfId="13819" xr:uid="{00000000-0005-0000-0000-000062710000}"/>
    <cellStyle name="Normal 2 7 6 5 2 2" xfId="30115" xr:uid="{00000000-0005-0000-0000-000063710000}"/>
    <cellStyle name="Normal 2 7 6 5 3" xfId="21969" xr:uid="{00000000-0005-0000-0000-000064710000}"/>
    <cellStyle name="Normal 2 7 6 6" xfId="8520" xr:uid="{00000000-0005-0000-0000-000065710000}"/>
    <cellStyle name="Normal 2 7 6 6 2" xfId="24816" xr:uid="{00000000-0005-0000-0000-000066710000}"/>
    <cellStyle name="Normal 2 7 6 7" xfId="16670" xr:uid="{00000000-0005-0000-0000-000067710000}"/>
    <cellStyle name="Normal 2 7 7" xfId="735" xr:uid="{00000000-0005-0000-0000-000068710000}"/>
    <cellStyle name="Normal 2 7 7 2" xfId="2145" xr:uid="{00000000-0005-0000-0000-000069710000}"/>
    <cellStyle name="Normal 2 7 7 2 2" xfId="4695" xr:uid="{00000000-0005-0000-0000-00006A710000}"/>
    <cellStyle name="Normal 2 7 7 2 2 2" xfId="12841" xr:uid="{00000000-0005-0000-0000-00006B710000}"/>
    <cellStyle name="Normal 2 7 7 2 2 2 2" xfId="29137" xr:uid="{00000000-0005-0000-0000-00006C710000}"/>
    <cellStyle name="Normal 2 7 7 2 2 3" xfId="20991" xr:uid="{00000000-0005-0000-0000-00006D710000}"/>
    <cellStyle name="Normal 2 7 7 2 3" xfId="7444" xr:uid="{00000000-0005-0000-0000-00006E710000}"/>
    <cellStyle name="Normal 2 7 7 2 3 2" xfId="15590" xr:uid="{00000000-0005-0000-0000-00006F710000}"/>
    <cellStyle name="Normal 2 7 7 2 3 2 2" xfId="31886" xr:uid="{00000000-0005-0000-0000-000070710000}"/>
    <cellStyle name="Normal 2 7 7 2 3 3" xfId="23740" xr:uid="{00000000-0005-0000-0000-000071710000}"/>
    <cellStyle name="Normal 2 7 7 2 4" xfId="10291" xr:uid="{00000000-0005-0000-0000-000072710000}"/>
    <cellStyle name="Normal 2 7 7 2 4 2" xfId="26587" xr:uid="{00000000-0005-0000-0000-000073710000}"/>
    <cellStyle name="Normal 2 7 7 2 5" xfId="18441" xr:uid="{00000000-0005-0000-0000-000074710000}"/>
    <cellStyle name="Normal 2 7 7 3" xfId="3477" xr:uid="{00000000-0005-0000-0000-000075710000}"/>
    <cellStyle name="Normal 2 7 7 3 2" xfId="11623" xr:uid="{00000000-0005-0000-0000-000076710000}"/>
    <cellStyle name="Normal 2 7 7 3 2 2" xfId="27919" xr:uid="{00000000-0005-0000-0000-000077710000}"/>
    <cellStyle name="Normal 2 7 7 3 3" xfId="19773" xr:uid="{00000000-0005-0000-0000-000078710000}"/>
    <cellStyle name="Normal 2 7 7 4" xfId="6034" xr:uid="{00000000-0005-0000-0000-000079710000}"/>
    <cellStyle name="Normal 2 7 7 4 2" xfId="14180" xr:uid="{00000000-0005-0000-0000-00007A710000}"/>
    <cellStyle name="Normal 2 7 7 4 2 2" xfId="30476" xr:uid="{00000000-0005-0000-0000-00007B710000}"/>
    <cellStyle name="Normal 2 7 7 4 3" xfId="22330" xr:uid="{00000000-0005-0000-0000-00007C710000}"/>
    <cellStyle name="Normal 2 7 7 5" xfId="8881" xr:uid="{00000000-0005-0000-0000-00007D710000}"/>
    <cellStyle name="Normal 2 7 7 5 2" xfId="25177" xr:uid="{00000000-0005-0000-0000-00007E710000}"/>
    <cellStyle name="Normal 2 7 7 6" xfId="17031" xr:uid="{00000000-0005-0000-0000-00007F710000}"/>
    <cellStyle name="Normal 2 7 8" xfId="1440" xr:uid="{00000000-0005-0000-0000-000080710000}"/>
    <cellStyle name="Normal 2 7 8 2" xfId="4086" xr:uid="{00000000-0005-0000-0000-000081710000}"/>
    <cellStyle name="Normal 2 7 8 2 2" xfId="12232" xr:uid="{00000000-0005-0000-0000-000082710000}"/>
    <cellStyle name="Normal 2 7 8 2 2 2" xfId="28528" xr:uid="{00000000-0005-0000-0000-000083710000}"/>
    <cellStyle name="Normal 2 7 8 2 3" xfId="20382" xr:uid="{00000000-0005-0000-0000-000084710000}"/>
    <cellStyle name="Normal 2 7 8 3" xfId="6739" xr:uid="{00000000-0005-0000-0000-000085710000}"/>
    <cellStyle name="Normal 2 7 8 3 2" xfId="14885" xr:uid="{00000000-0005-0000-0000-000086710000}"/>
    <cellStyle name="Normal 2 7 8 3 2 2" xfId="31181" xr:uid="{00000000-0005-0000-0000-000087710000}"/>
    <cellStyle name="Normal 2 7 8 3 3" xfId="23035" xr:uid="{00000000-0005-0000-0000-000088710000}"/>
    <cellStyle name="Normal 2 7 8 4" xfId="9586" xr:uid="{00000000-0005-0000-0000-000089710000}"/>
    <cellStyle name="Normal 2 7 8 4 2" xfId="25882" xr:uid="{00000000-0005-0000-0000-00008A710000}"/>
    <cellStyle name="Normal 2 7 8 5" xfId="17736" xr:uid="{00000000-0005-0000-0000-00008B710000}"/>
    <cellStyle name="Normal 2 7 9" xfId="2868" xr:uid="{00000000-0005-0000-0000-00008C710000}"/>
    <cellStyle name="Normal 2 7 9 2" xfId="11014" xr:uid="{00000000-0005-0000-0000-00008D710000}"/>
    <cellStyle name="Normal 2 7 9 2 2" xfId="27310" xr:uid="{00000000-0005-0000-0000-00008E710000}"/>
    <cellStyle name="Normal 2 7 9 3" xfId="19164" xr:uid="{00000000-0005-0000-0000-00008F710000}"/>
    <cellStyle name="Normal 2 8" xfId="51" xr:uid="{00000000-0005-0000-0000-000090710000}"/>
    <cellStyle name="Normal 2 8 10" xfId="8198" xr:uid="{00000000-0005-0000-0000-000091710000}"/>
    <cellStyle name="Normal 2 8 10 2" xfId="24494" xr:uid="{00000000-0005-0000-0000-000092710000}"/>
    <cellStyle name="Normal 2 8 11" xfId="16348" xr:uid="{00000000-0005-0000-0000-000093710000}"/>
    <cellStyle name="Normal 2 8 2" xfId="141" xr:uid="{00000000-0005-0000-0000-000094710000}"/>
    <cellStyle name="Normal 2 8 2 2" xfId="485" xr:uid="{00000000-0005-0000-0000-000095710000}"/>
    <cellStyle name="Normal 2 8 2 2 2" xfId="1191" xr:uid="{00000000-0005-0000-0000-000096710000}"/>
    <cellStyle name="Normal 2 8 2 2 2 2" xfId="2601" xr:uid="{00000000-0005-0000-0000-000097710000}"/>
    <cellStyle name="Normal 2 8 2 2 2 2 2" xfId="5083" xr:uid="{00000000-0005-0000-0000-000098710000}"/>
    <cellStyle name="Normal 2 8 2 2 2 2 2 2" xfId="13229" xr:uid="{00000000-0005-0000-0000-000099710000}"/>
    <cellStyle name="Normal 2 8 2 2 2 2 2 2 2" xfId="29525" xr:uid="{00000000-0005-0000-0000-00009A710000}"/>
    <cellStyle name="Normal 2 8 2 2 2 2 2 3" xfId="21379" xr:uid="{00000000-0005-0000-0000-00009B710000}"/>
    <cellStyle name="Normal 2 8 2 2 2 2 3" xfId="7900" xr:uid="{00000000-0005-0000-0000-00009C710000}"/>
    <cellStyle name="Normal 2 8 2 2 2 2 3 2" xfId="16046" xr:uid="{00000000-0005-0000-0000-00009D710000}"/>
    <cellStyle name="Normal 2 8 2 2 2 2 3 2 2" xfId="32342" xr:uid="{00000000-0005-0000-0000-00009E710000}"/>
    <cellStyle name="Normal 2 8 2 2 2 2 3 3" xfId="24196" xr:uid="{00000000-0005-0000-0000-00009F710000}"/>
    <cellStyle name="Normal 2 8 2 2 2 2 4" xfId="10747" xr:uid="{00000000-0005-0000-0000-0000A0710000}"/>
    <cellStyle name="Normal 2 8 2 2 2 2 4 2" xfId="27043" xr:uid="{00000000-0005-0000-0000-0000A1710000}"/>
    <cellStyle name="Normal 2 8 2 2 2 2 5" xfId="18897" xr:uid="{00000000-0005-0000-0000-0000A2710000}"/>
    <cellStyle name="Normal 2 8 2 2 2 3" xfId="3865" xr:uid="{00000000-0005-0000-0000-0000A3710000}"/>
    <cellStyle name="Normal 2 8 2 2 2 3 2" xfId="12011" xr:uid="{00000000-0005-0000-0000-0000A4710000}"/>
    <cellStyle name="Normal 2 8 2 2 2 3 2 2" xfId="28307" xr:uid="{00000000-0005-0000-0000-0000A5710000}"/>
    <cellStyle name="Normal 2 8 2 2 2 3 3" xfId="20161" xr:uid="{00000000-0005-0000-0000-0000A6710000}"/>
    <cellStyle name="Normal 2 8 2 2 2 4" xfId="6490" xr:uid="{00000000-0005-0000-0000-0000A7710000}"/>
    <cellStyle name="Normal 2 8 2 2 2 4 2" xfId="14636" xr:uid="{00000000-0005-0000-0000-0000A8710000}"/>
    <cellStyle name="Normal 2 8 2 2 2 4 2 2" xfId="30932" xr:uid="{00000000-0005-0000-0000-0000A9710000}"/>
    <cellStyle name="Normal 2 8 2 2 2 4 3" xfId="22786" xr:uid="{00000000-0005-0000-0000-0000AA710000}"/>
    <cellStyle name="Normal 2 8 2 2 2 5" xfId="9337" xr:uid="{00000000-0005-0000-0000-0000AB710000}"/>
    <cellStyle name="Normal 2 8 2 2 2 5 2" xfId="25633" xr:uid="{00000000-0005-0000-0000-0000AC710000}"/>
    <cellStyle name="Normal 2 8 2 2 2 6" xfId="17487" xr:uid="{00000000-0005-0000-0000-0000AD710000}"/>
    <cellStyle name="Normal 2 8 2 2 3" xfId="1896" xr:uid="{00000000-0005-0000-0000-0000AE710000}"/>
    <cellStyle name="Normal 2 8 2 2 3 2" xfId="4474" xr:uid="{00000000-0005-0000-0000-0000AF710000}"/>
    <cellStyle name="Normal 2 8 2 2 3 2 2" xfId="12620" xr:uid="{00000000-0005-0000-0000-0000B0710000}"/>
    <cellStyle name="Normal 2 8 2 2 3 2 2 2" xfId="28916" xr:uid="{00000000-0005-0000-0000-0000B1710000}"/>
    <cellStyle name="Normal 2 8 2 2 3 2 3" xfId="20770" xr:uid="{00000000-0005-0000-0000-0000B2710000}"/>
    <cellStyle name="Normal 2 8 2 2 3 3" xfId="7195" xr:uid="{00000000-0005-0000-0000-0000B3710000}"/>
    <cellStyle name="Normal 2 8 2 2 3 3 2" xfId="15341" xr:uid="{00000000-0005-0000-0000-0000B4710000}"/>
    <cellStyle name="Normal 2 8 2 2 3 3 2 2" xfId="31637" xr:uid="{00000000-0005-0000-0000-0000B5710000}"/>
    <cellStyle name="Normal 2 8 2 2 3 3 3" xfId="23491" xr:uid="{00000000-0005-0000-0000-0000B6710000}"/>
    <cellStyle name="Normal 2 8 2 2 3 4" xfId="10042" xr:uid="{00000000-0005-0000-0000-0000B7710000}"/>
    <cellStyle name="Normal 2 8 2 2 3 4 2" xfId="26338" xr:uid="{00000000-0005-0000-0000-0000B8710000}"/>
    <cellStyle name="Normal 2 8 2 2 3 5" xfId="18192" xr:uid="{00000000-0005-0000-0000-0000B9710000}"/>
    <cellStyle name="Normal 2 8 2 2 4" xfId="3256" xr:uid="{00000000-0005-0000-0000-0000BA710000}"/>
    <cellStyle name="Normal 2 8 2 2 4 2" xfId="11402" xr:uid="{00000000-0005-0000-0000-0000BB710000}"/>
    <cellStyle name="Normal 2 8 2 2 4 2 2" xfId="27698" xr:uid="{00000000-0005-0000-0000-0000BC710000}"/>
    <cellStyle name="Normal 2 8 2 2 4 3" xfId="19552" xr:uid="{00000000-0005-0000-0000-0000BD710000}"/>
    <cellStyle name="Normal 2 8 2 2 5" xfId="5785" xr:uid="{00000000-0005-0000-0000-0000BE710000}"/>
    <cellStyle name="Normal 2 8 2 2 5 2" xfId="13931" xr:uid="{00000000-0005-0000-0000-0000BF710000}"/>
    <cellStyle name="Normal 2 8 2 2 5 2 2" xfId="30227" xr:uid="{00000000-0005-0000-0000-0000C0710000}"/>
    <cellStyle name="Normal 2 8 2 2 5 3" xfId="22081" xr:uid="{00000000-0005-0000-0000-0000C1710000}"/>
    <cellStyle name="Normal 2 8 2 2 6" xfId="8632" xr:uid="{00000000-0005-0000-0000-0000C2710000}"/>
    <cellStyle name="Normal 2 8 2 2 6 2" xfId="24928" xr:uid="{00000000-0005-0000-0000-0000C3710000}"/>
    <cellStyle name="Normal 2 8 2 2 7" xfId="16782" xr:uid="{00000000-0005-0000-0000-0000C4710000}"/>
    <cellStyle name="Normal 2 8 2 3" xfId="847" xr:uid="{00000000-0005-0000-0000-0000C5710000}"/>
    <cellStyle name="Normal 2 8 2 3 2" xfId="2257" xr:uid="{00000000-0005-0000-0000-0000C6710000}"/>
    <cellStyle name="Normal 2 8 2 3 2 2" xfId="4787" xr:uid="{00000000-0005-0000-0000-0000C7710000}"/>
    <cellStyle name="Normal 2 8 2 3 2 2 2" xfId="12933" xr:uid="{00000000-0005-0000-0000-0000C8710000}"/>
    <cellStyle name="Normal 2 8 2 3 2 2 2 2" xfId="29229" xr:uid="{00000000-0005-0000-0000-0000C9710000}"/>
    <cellStyle name="Normal 2 8 2 3 2 2 3" xfId="21083" xr:uid="{00000000-0005-0000-0000-0000CA710000}"/>
    <cellStyle name="Normal 2 8 2 3 2 3" xfId="7556" xr:uid="{00000000-0005-0000-0000-0000CB710000}"/>
    <cellStyle name="Normal 2 8 2 3 2 3 2" xfId="15702" xr:uid="{00000000-0005-0000-0000-0000CC710000}"/>
    <cellStyle name="Normal 2 8 2 3 2 3 2 2" xfId="31998" xr:uid="{00000000-0005-0000-0000-0000CD710000}"/>
    <cellStyle name="Normal 2 8 2 3 2 3 3" xfId="23852" xr:uid="{00000000-0005-0000-0000-0000CE710000}"/>
    <cellStyle name="Normal 2 8 2 3 2 4" xfId="10403" xr:uid="{00000000-0005-0000-0000-0000CF710000}"/>
    <cellStyle name="Normal 2 8 2 3 2 4 2" xfId="26699" xr:uid="{00000000-0005-0000-0000-0000D0710000}"/>
    <cellStyle name="Normal 2 8 2 3 2 5" xfId="18553" xr:uid="{00000000-0005-0000-0000-0000D1710000}"/>
    <cellStyle name="Normal 2 8 2 3 3" xfId="3569" xr:uid="{00000000-0005-0000-0000-0000D2710000}"/>
    <cellStyle name="Normal 2 8 2 3 3 2" xfId="11715" xr:uid="{00000000-0005-0000-0000-0000D3710000}"/>
    <cellStyle name="Normal 2 8 2 3 3 2 2" xfId="28011" xr:uid="{00000000-0005-0000-0000-0000D4710000}"/>
    <cellStyle name="Normal 2 8 2 3 3 3" xfId="19865" xr:uid="{00000000-0005-0000-0000-0000D5710000}"/>
    <cellStyle name="Normal 2 8 2 3 4" xfId="6146" xr:uid="{00000000-0005-0000-0000-0000D6710000}"/>
    <cellStyle name="Normal 2 8 2 3 4 2" xfId="14292" xr:uid="{00000000-0005-0000-0000-0000D7710000}"/>
    <cellStyle name="Normal 2 8 2 3 4 2 2" xfId="30588" xr:uid="{00000000-0005-0000-0000-0000D8710000}"/>
    <cellStyle name="Normal 2 8 2 3 4 3" xfId="22442" xr:uid="{00000000-0005-0000-0000-0000D9710000}"/>
    <cellStyle name="Normal 2 8 2 3 5" xfId="8993" xr:uid="{00000000-0005-0000-0000-0000DA710000}"/>
    <cellStyle name="Normal 2 8 2 3 5 2" xfId="25289" xr:uid="{00000000-0005-0000-0000-0000DB710000}"/>
    <cellStyle name="Normal 2 8 2 3 6" xfId="17143" xr:uid="{00000000-0005-0000-0000-0000DC710000}"/>
    <cellStyle name="Normal 2 8 2 4" xfId="1552" xr:uid="{00000000-0005-0000-0000-0000DD710000}"/>
    <cellStyle name="Normal 2 8 2 4 2" xfId="4178" xr:uid="{00000000-0005-0000-0000-0000DE710000}"/>
    <cellStyle name="Normal 2 8 2 4 2 2" xfId="12324" xr:uid="{00000000-0005-0000-0000-0000DF710000}"/>
    <cellStyle name="Normal 2 8 2 4 2 2 2" xfId="28620" xr:uid="{00000000-0005-0000-0000-0000E0710000}"/>
    <cellStyle name="Normal 2 8 2 4 2 3" xfId="20474" xr:uid="{00000000-0005-0000-0000-0000E1710000}"/>
    <cellStyle name="Normal 2 8 2 4 3" xfId="6851" xr:uid="{00000000-0005-0000-0000-0000E2710000}"/>
    <cellStyle name="Normal 2 8 2 4 3 2" xfId="14997" xr:uid="{00000000-0005-0000-0000-0000E3710000}"/>
    <cellStyle name="Normal 2 8 2 4 3 2 2" xfId="31293" xr:uid="{00000000-0005-0000-0000-0000E4710000}"/>
    <cellStyle name="Normal 2 8 2 4 3 3" xfId="23147" xr:uid="{00000000-0005-0000-0000-0000E5710000}"/>
    <cellStyle name="Normal 2 8 2 4 4" xfId="9698" xr:uid="{00000000-0005-0000-0000-0000E6710000}"/>
    <cellStyle name="Normal 2 8 2 4 4 2" xfId="25994" xr:uid="{00000000-0005-0000-0000-0000E7710000}"/>
    <cellStyle name="Normal 2 8 2 4 5" xfId="17848" xr:uid="{00000000-0005-0000-0000-0000E8710000}"/>
    <cellStyle name="Normal 2 8 2 5" xfId="2960" xr:uid="{00000000-0005-0000-0000-0000E9710000}"/>
    <cellStyle name="Normal 2 8 2 5 2" xfId="11106" xr:uid="{00000000-0005-0000-0000-0000EA710000}"/>
    <cellStyle name="Normal 2 8 2 5 2 2" xfId="27402" xr:uid="{00000000-0005-0000-0000-0000EB710000}"/>
    <cellStyle name="Normal 2 8 2 5 3" xfId="19256" xr:uid="{00000000-0005-0000-0000-0000EC710000}"/>
    <cellStyle name="Normal 2 8 2 6" xfId="5441" xr:uid="{00000000-0005-0000-0000-0000ED710000}"/>
    <cellStyle name="Normal 2 8 2 6 2" xfId="13587" xr:uid="{00000000-0005-0000-0000-0000EE710000}"/>
    <cellStyle name="Normal 2 8 2 6 2 2" xfId="29883" xr:uid="{00000000-0005-0000-0000-0000EF710000}"/>
    <cellStyle name="Normal 2 8 2 6 3" xfId="21737" xr:uid="{00000000-0005-0000-0000-0000F0710000}"/>
    <cellStyle name="Normal 2 8 2 7" xfId="8288" xr:uid="{00000000-0005-0000-0000-0000F1710000}"/>
    <cellStyle name="Normal 2 8 2 7 2" xfId="24584" xr:uid="{00000000-0005-0000-0000-0000F2710000}"/>
    <cellStyle name="Normal 2 8 2 8" xfId="16438" xr:uid="{00000000-0005-0000-0000-0000F3710000}"/>
    <cellStyle name="Normal 2 8 3" xfId="223" xr:uid="{00000000-0005-0000-0000-0000F4710000}"/>
    <cellStyle name="Normal 2 8 3 2" xfId="567" xr:uid="{00000000-0005-0000-0000-0000F5710000}"/>
    <cellStyle name="Normal 2 8 3 2 2" xfId="1273" xr:uid="{00000000-0005-0000-0000-0000F6710000}"/>
    <cellStyle name="Normal 2 8 3 2 2 2" xfId="2683" xr:uid="{00000000-0005-0000-0000-0000F7710000}"/>
    <cellStyle name="Normal 2 8 3 2 2 2 2" xfId="5157" xr:uid="{00000000-0005-0000-0000-0000F8710000}"/>
    <cellStyle name="Normal 2 8 3 2 2 2 2 2" xfId="13303" xr:uid="{00000000-0005-0000-0000-0000F9710000}"/>
    <cellStyle name="Normal 2 8 3 2 2 2 2 2 2" xfId="29599" xr:uid="{00000000-0005-0000-0000-0000FA710000}"/>
    <cellStyle name="Normal 2 8 3 2 2 2 2 3" xfId="21453" xr:uid="{00000000-0005-0000-0000-0000FB710000}"/>
    <cellStyle name="Normal 2 8 3 2 2 2 3" xfId="7982" xr:uid="{00000000-0005-0000-0000-0000FC710000}"/>
    <cellStyle name="Normal 2 8 3 2 2 2 3 2" xfId="16128" xr:uid="{00000000-0005-0000-0000-0000FD710000}"/>
    <cellStyle name="Normal 2 8 3 2 2 2 3 2 2" xfId="32424" xr:uid="{00000000-0005-0000-0000-0000FE710000}"/>
    <cellStyle name="Normal 2 8 3 2 2 2 3 3" xfId="24278" xr:uid="{00000000-0005-0000-0000-0000FF710000}"/>
    <cellStyle name="Normal 2 8 3 2 2 2 4" xfId="10829" xr:uid="{00000000-0005-0000-0000-000000720000}"/>
    <cellStyle name="Normal 2 8 3 2 2 2 4 2" xfId="27125" xr:uid="{00000000-0005-0000-0000-000001720000}"/>
    <cellStyle name="Normal 2 8 3 2 2 2 5" xfId="18979" xr:uid="{00000000-0005-0000-0000-000002720000}"/>
    <cellStyle name="Normal 2 8 3 2 2 3" xfId="3939" xr:uid="{00000000-0005-0000-0000-000003720000}"/>
    <cellStyle name="Normal 2 8 3 2 2 3 2" xfId="12085" xr:uid="{00000000-0005-0000-0000-000004720000}"/>
    <cellStyle name="Normal 2 8 3 2 2 3 2 2" xfId="28381" xr:uid="{00000000-0005-0000-0000-000005720000}"/>
    <cellStyle name="Normal 2 8 3 2 2 3 3" xfId="20235" xr:uid="{00000000-0005-0000-0000-000006720000}"/>
    <cellStyle name="Normal 2 8 3 2 2 4" xfId="6572" xr:uid="{00000000-0005-0000-0000-000007720000}"/>
    <cellStyle name="Normal 2 8 3 2 2 4 2" xfId="14718" xr:uid="{00000000-0005-0000-0000-000008720000}"/>
    <cellStyle name="Normal 2 8 3 2 2 4 2 2" xfId="31014" xr:uid="{00000000-0005-0000-0000-000009720000}"/>
    <cellStyle name="Normal 2 8 3 2 2 4 3" xfId="22868" xr:uid="{00000000-0005-0000-0000-00000A720000}"/>
    <cellStyle name="Normal 2 8 3 2 2 5" xfId="9419" xr:uid="{00000000-0005-0000-0000-00000B720000}"/>
    <cellStyle name="Normal 2 8 3 2 2 5 2" xfId="25715" xr:uid="{00000000-0005-0000-0000-00000C720000}"/>
    <cellStyle name="Normal 2 8 3 2 2 6" xfId="17569" xr:uid="{00000000-0005-0000-0000-00000D720000}"/>
    <cellStyle name="Normal 2 8 3 2 3" xfId="1978" xr:uid="{00000000-0005-0000-0000-00000E720000}"/>
    <cellStyle name="Normal 2 8 3 2 3 2" xfId="4548" xr:uid="{00000000-0005-0000-0000-00000F720000}"/>
    <cellStyle name="Normal 2 8 3 2 3 2 2" xfId="12694" xr:uid="{00000000-0005-0000-0000-000010720000}"/>
    <cellStyle name="Normal 2 8 3 2 3 2 2 2" xfId="28990" xr:uid="{00000000-0005-0000-0000-000011720000}"/>
    <cellStyle name="Normal 2 8 3 2 3 2 3" xfId="20844" xr:uid="{00000000-0005-0000-0000-000012720000}"/>
    <cellStyle name="Normal 2 8 3 2 3 3" xfId="7277" xr:uid="{00000000-0005-0000-0000-000013720000}"/>
    <cellStyle name="Normal 2 8 3 2 3 3 2" xfId="15423" xr:uid="{00000000-0005-0000-0000-000014720000}"/>
    <cellStyle name="Normal 2 8 3 2 3 3 2 2" xfId="31719" xr:uid="{00000000-0005-0000-0000-000015720000}"/>
    <cellStyle name="Normal 2 8 3 2 3 3 3" xfId="23573" xr:uid="{00000000-0005-0000-0000-000016720000}"/>
    <cellStyle name="Normal 2 8 3 2 3 4" xfId="10124" xr:uid="{00000000-0005-0000-0000-000017720000}"/>
    <cellStyle name="Normal 2 8 3 2 3 4 2" xfId="26420" xr:uid="{00000000-0005-0000-0000-000018720000}"/>
    <cellStyle name="Normal 2 8 3 2 3 5" xfId="18274" xr:uid="{00000000-0005-0000-0000-000019720000}"/>
    <cellStyle name="Normal 2 8 3 2 4" xfId="3330" xr:uid="{00000000-0005-0000-0000-00001A720000}"/>
    <cellStyle name="Normal 2 8 3 2 4 2" xfId="11476" xr:uid="{00000000-0005-0000-0000-00001B720000}"/>
    <cellStyle name="Normal 2 8 3 2 4 2 2" xfId="27772" xr:uid="{00000000-0005-0000-0000-00001C720000}"/>
    <cellStyle name="Normal 2 8 3 2 4 3" xfId="19626" xr:uid="{00000000-0005-0000-0000-00001D720000}"/>
    <cellStyle name="Normal 2 8 3 2 5" xfId="5867" xr:uid="{00000000-0005-0000-0000-00001E720000}"/>
    <cellStyle name="Normal 2 8 3 2 5 2" xfId="14013" xr:uid="{00000000-0005-0000-0000-00001F720000}"/>
    <cellStyle name="Normal 2 8 3 2 5 2 2" xfId="30309" xr:uid="{00000000-0005-0000-0000-000020720000}"/>
    <cellStyle name="Normal 2 8 3 2 5 3" xfId="22163" xr:uid="{00000000-0005-0000-0000-000021720000}"/>
    <cellStyle name="Normal 2 8 3 2 6" xfId="8714" xr:uid="{00000000-0005-0000-0000-000022720000}"/>
    <cellStyle name="Normal 2 8 3 2 6 2" xfId="25010" xr:uid="{00000000-0005-0000-0000-000023720000}"/>
    <cellStyle name="Normal 2 8 3 2 7" xfId="16864" xr:uid="{00000000-0005-0000-0000-000024720000}"/>
    <cellStyle name="Normal 2 8 3 3" xfId="929" xr:uid="{00000000-0005-0000-0000-000025720000}"/>
    <cellStyle name="Normal 2 8 3 3 2" xfId="2339" xr:uid="{00000000-0005-0000-0000-000026720000}"/>
    <cellStyle name="Normal 2 8 3 3 2 2" xfId="4861" xr:uid="{00000000-0005-0000-0000-000027720000}"/>
    <cellStyle name="Normal 2 8 3 3 2 2 2" xfId="13007" xr:uid="{00000000-0005-0000-0000-000028720000}"/>
    <cellStyle name="Normal 2 8 3 3 2 2 2 2" xfId="29303" xr:uid="{00000000-0005-0000-0000-000029720000}"/>
    <cellStyle name="Normal 2 8 3 3 2 2 3" xfId="21157" xr:uid="{00000000-0005-0000-0000-00002A720000}"/>
    <cellStyle name="Normal 2 8 3 3 2 3" xfId="7638" xr:uid="{00000000-0005-0000-0000-00002B720000}"/>
    <cellStyle name="Normal 2 8 3 3 2 3 2" xfId="15784" xr:uid="{00000000-0005-0000-0000-00002C720000}"/>
    <cellStyle name="Normal 2 8 3 3 2 3 2 2" xfId="32080" xr:uid="{00000000-0005-0000-0000-00002D720000}"/>
    <cellStyle name="Normal 2 8 3 3 2 3 3" xfId="23934" xr:uid="{00000000-0005-0000-0000-00002E720000}"/>
    <cellStyle name="Normal 2 8 3 3 2 4" xfId="10485" xr:uid="{00000000-0005-0000-0000-00002F720000}"/>
    <cellStyle name="Normal 2 8 3 3 2 4 2" xfId="26781" xr:uid="{00000000-0005-0000-0000-000030720000}"/>
    <cellStyle name="Normal 2 8 3 3 2 5" xfId="18635" xr:uid="{00000000-0005-0000-0000-000031720000}"/>
    <cellStyle name="Normal 2 8 3 3 3" xfId="3643" xr:uid="{00000000-0005-0000-0000-000032720000}"/>
    <cellStyle name="Normal 2 8 3 3 3 2" xfId="11789" xr:uid="{00000000-0005-0000-0000-000033720000}"/>
    <cellStyle name="Normal 2 8 3 3 3 2 2" xfId="28085" xr:uid="{00000000-0005-0000-0000-000034720000}"/>
    <cellStyle name="Normal 2 8 3 3 3 3" xfId="19939" xr:uid="{00000000-0005-0000-0000-000035720000}"/>
    <cellStyle name="Normal 2 8 3 3 4" xfId="6228" xr:uid="{00000000-0005-0000-0000-000036720000}"/>
    <cellStyle name="Normal 2 8 3 3 4 2" xfId="14374" xr:uid="{00000000-0005-0000-0000-000037720000}"/>
    <cellStyle name="Normal 2 8 3 3 4 2 2" xfId="30670" xr:uid="{00000000-0005-0000-0000-000038720000}"/>
    <cellStyle name="Normal 2 8 3 3 4 3" xfId="22524" xr:uid="{00000000-0005-0000-0000-000039720000}"/>
    <cellStyle name="Normal 2 8 3 3 5" xfId="9075" xr:uid="{00000000-0005-0000-0000-00003A720000}"/>
    <cellStyle name="Normal 2 8 3 3 5 2" xfId="25371" xr:uid="{00000000-0005-0000-0000-00003B720000}"/>
    <cellStyle name="Normal 2 8 3 3 6" xfId="17225" xr:uid="{00000000-0005-0000-0000-00003C720000}"/>
    <cellStyle name="Normal 2 8 3 4" xfId="1634" xr:uid="{00000000-0005-0000-0000-00003D720000}"/>
    <cellStyle name="Normal 2 8 3 4 2" xfId="4252" xr:uid="{00000000-0005-0000-0000-00003E720000}"/>
    <cellStyle name="Normal 2 8 3 4 2 2" xfId="12398" xr:uid="{00000000-0005-0000-0000-00003F720000}"/>
    <cellStyle name="Normal 2 8 3 4 2 2 2" xfId="28694" xr:uid="{00000000-0005-0000-0000-000040720000}"/>
    <cellStyle name="Normal 2 8 3 4 2 3" xfId="20548" xr:uid="{00000000-0005-0000-0000-000041720000}"/>
    <cellStyle name="Normal 2 8 3 4 3" xfId="6933" xr:uid="{00000000-0005-0000-0000-000042720000}"/>
    <cellStyle name="Normal 2 8 3 4 3 2" xfId="15079" xr:uid="{00000000-0005-0000-0000-000043720000}"/>
    <cellStyle name="Normal 2 8 3 4 3 2 2" xfId="31375" xr:uid="{00000000-0005-0000-0000-000044720000}"/>
    <cellStyle name="Normal 2 8 3 4 3 3" xfId="23229" xr:uid="{00000000-0005-0000-0000-000045720000}"/>
    <cellStyle name="Normal 2 8 3 4 4" xfId="9780" xr:uid="{00000000-0005-0000-0000-000046720000}"/>
    <cellStyle name="Normal 2 8 3 4 4 2" xfId="26076" xr:uid="{00000000-0005-0000-0000-000047720000}"/>
    <cellStyle name="Normal 2 8 3 4 5" xfId="17930" xr:uid="{00000000-0005-0000-0000-000048720000}"/>
    <cellStyle name="Normal 2 8 3 5" xfId="3034" xr:uid="{00000000-0005-0000-0000-000049720000}"/>
    <cellStyle name="Normal 2 8 3 5 2" xfId="11180" xr:uid="{00000000-0005-0000-0000-00004A720000}"/>
    <cellStyle name="Normal 2 8 3 5 2 2" xfId="27476" xr:uid="{00000000-0005-0000-0000-00004B720000}"/>
    <cellStyle name="Normal 2 8 3 5 3" xfId="19330" xr:uid="{00000000-0005-0000-0000-00004C720000}"/>
    <cellStyle name="Normal 2 8 3 6" xfId="5523" xr:uid="{00000000-0005-0000-0000-00004D720000}"/>
    <cellStyle name="Normal 2 8 3 6 2" xfId="13669" xr:uid="{00000000-0005-0000-0000-00004E720000}"/>
    <cellStyle name="Normal 2 8 3 6 2 2" xfId="29965" xr:uid="{00000000-0005-0000-0000-00004F720000}"/>
    <cellStyle name="Normal 2 8 3 6 3" xfId="21819" xr:uid="{00000000-0005-0000-0000-000050720000}"/>
    <cellStyle name="Normal 2 8 3 7" xfId="8370" xr:uid="{00000000-0005-0000-0000-000051720000}"/>
    <cellStyle name="Normal 2 8 3 7 2" xfId="24666" xr:uid="{00000000-0005-0000-0000-000052720000}"/>
    <cellStyle name="Normal 2 8 3 8" xfId="16520" xr:uid="{00000000-0005-0000-0000-000053720000}"/>
    <cellStyle name="Normal 2 8 4" xfId="305" xr:uid="{00000000-0005-0000-0000-000054720000}"/>
    <cellStyle name="Normal 2 8 4 2" xfId="649" xr:uid="{00000000-0005-0000-0000-000055720000}"/>
    <cellStyle name="Normal 2 8 4 2 2" xfId="1355" xr:uid="{00000000-0005-0000-0000-000056720000}"/>
    <cellStyle name="Normal 2 8 4 2 2 2" xfId="2765" xr:uid="{00000000-0005-0000-0000-000057720000}"/>
    <cellStyle name="Normal 2 8 4 2 2 2 2" xfId="5231" xr:uid="{00000000-0005-0000-0000-000058720000}"/>
    <cellStyle name="Normal 2 8 4 2 2 2 2 2" xfId="13377" xr:uid="{00000000-0005-0000-0000-000059720000}"/>
    <cellStyle name="Normal 2 8 4 2 2 2 2 2 2" xfId="29673" xr:uid="{00000000-0005-0000-0000-00005A720000}"/>
    <cellStyle name="Normal 2 8 4 2 2 2 2 3" xfId="21527" xr:uid="{00000000-0005-0000-0000-00005B720000}"/>
    <cellStyle name="Normal 2 8 4 2 2 2 3" xfId="8064" xr:uid="{00000000-0005-0000-0000-00005C720000}"/>
    <cellStyle name="Normal 2 8 4 2 2 2 3 2" xfId="16210" xr:uid="{00000000-0005-0000-0000-00005D720000}"/>
    <cellStyle name="Normal 2 8 4 2 2 2 3 2 2" xfId="32506" xr:uid="{00000000-0005-0000-0000-00005E720000}"/>
    <cellStyle name="Normal 2 8 4 2 2 2 3 3" xfId="24360" xr:uid="{00000000-0005-0000-0000-00005F720000}"/>
    <cellStyle name="Normal 2 8 4 2 2 2 4" xfId="10911" xr:uid="{00000000-0005-0000-0000-000060720000}"/>
    <cellStyle name="Normal 2 8 4 2 2 2 4 2" xfId="27207" xr:uid="{00000000-0005-0000-0000-000061720000}"/>
    <cellStyle name="Normal 2 8 4 2 2 2 5" xfId="19061" xr:uid="{00000000-0005-0000-0000-000062720000}"/>
    <cellStyle name="Normal 2 8 4 2 2 3" xfId="4013" xr:uid="{00000000-0005-0000-0000-000063720000}"/>
    <cellStyle name="Normal 2 8 4 2 2 3 2" xfId="12159" xr:uid="{00000000-0005-0000-0000-000064720000}"/>
    <cellStyle name="Normal 2 8 4 2 2 3 2 2" xfId="28455" xr:uid="{00000000-0005-0000-0000-000065720000}"/>
    <cellStyle name="Normal 2 8 4 2 2 3 3" xfId="20309" xr:uid="{00000000-0005-0000-0000-000066720000}"/>
    <cellStyle name="Normal 2 8 4 2 2 4" xfId="6654" xr:uid="{00000000-0005-0000-0000-000067720000}"/>
    <cellStyle name="Normal 2 8 4 2 2 4 2" xfId="14800" xr:uid="{00000000-0005-0000-0000-000068720000}"/>
    <cellStyle name="Normal 2 8 4 2 2 4 2 2" xfId="31096" xr:uid="{00000000-0005-0000-0000-000069720000}"/>
    <cellStyle name="Normal 2 8 4 2 2 4 3" xfId="22950" xr:uid="{00000000-0005-0000-0000-00006A720000}"/>
    <cellStyle name="Normal 2 8 4 2 2 5" xfId="9501" xr:uid="{00000000-0005-0000-0000-00006B720000}"/>
    <cellStyle name="Normal 2 8 4 2 2 5 2" xfId="25797" xr:uid="{00000000-0005-0000-0000-00006C720000}"/>
    <cellStyle name="Normal 2 8 4 2 2 6" xfId="17651" xr:uid="{00000000-0005-0000-0000-00006D720000}"/>
    <cellStyle name="Normal 2 8 4 2 3" xfId="2060" xr:uid="{00000000-0005-0000-0000-00006E720000}"/>
    <cellStyle name="Normal 2 8 4 2 3 2" xfId="4622" xr:uid="{00000000-0005-0000-0000-00006F720000}"/>
    <cellStyle name="Normal 2 8 4 2 3 2 2" xfId="12768" xr:uid="{00000000-0005-0000-0000-000070720000}"/>
    <cellStyle name="Normal 2 8 4 2 3 2 2 2" xfId="29064" xr:uid="{00000000-0005-0000-0000-000071720000}"/>
    <cellStyle name="Normal 2 8 4 2 3 2 3" xfId="20918" xr:uid="{00000000-0005-0000-0000-000072720000}"/>
    <cellStyle name="Normal 2 8 4 2 3 3" xfId="7359" xr:uid="{00000000-0005-0000-0000-000073720000}"/>
    <cellStyle name="Normal 2 8 4 2 3 3 2" xfId="15505" xr:uid="{00000000-0005-0000-0000-000074720000}"/>
    <cellStyle name="Normal 2 8 4 2 3 3 2 2" xfId="31801" xr:uid="{00000000-0005-0000-0000-000075720000}"/>
    <cellStyle name="Normal 2 8 4 2 3 3 3" xfId="23655" xr:uid="{00000000-0005-0000-0000-000076720000}"/>
    <cellStyle name="Normal 2 8 4 2 3 4" xfId="10206" xr:uid="{00000000-0005-0000-0000-000077720000}"/>
    <cellStyle name="Normal 2 8 4 2 3 4 2" xfId="26502" xr:uid="{00000000-0005-0000-0000-000078720000}"/>
    <cellStyle name="Normal 2 8 4 2 3 5" xfId="18356" xr:uid="{00000000-0005-0000-0000-000079720000}"/>
    <cellStyle name="Normal 2 8 4 2 4" xfId="3404" xr:uid="{00000000-0005-0000-0000-00007A720000}"/>
    <cellStyle name="Normal 2 8 4 2 4 2" xfId="11550" xr:uid="{00000000-0005-0000-0000-00007B720000}"/>
    <cellStyle name="Normal 2 8 4 2 4 2 2" xfId="27846" xr:uid="{00000000-0005-0000-0000-00007C720000}"/>
    <cellStyle name="Normal 2 8 4 2 4 3" xfId="19700" xr:uid="{00000000-0005-0000-0000-00007D720000}"/>
    <cellStyle name="Normal 2 8 4 2 5" xfId="5949" xr:uid="{00000000-0005-0000-0000-00007E720000}"/>
    <cellStyle name="Normal 2 8 4 2 5 2" xfId="14095" xr:uid="{00000000-0005-0000-0000-00007F720000}"/>
    <cellStyle name="Normal 2 8 4 2 5 2 2" xfId="30391" xr:uid="{00000000-0005-0000-0000-000080720000}"/>
    <cellStyle name="Normal 2 8 4 2 5 3" xfId="22245" xr:uid="{00000000-0005-0000-0000-000081720000}"/>
    <cellStyle name="Normal 2 8 4 2 6" xfId="8796" xr:uid="{00000000-0005-0000-0000-000082720000}"/>
    <cellStyle name="Normal 2 8 4 2 6 2" xfId="25092" xr:uid="{00000000-0005-0000-0000-000083720000}"/>
    <cellStyle name="Normal 2 8 4 2 7" xfId="16946" xr:uid="{00000000-0005-0000-0000-000084720000}"/>
    <cellStyle name="Normal 2 8 4 3" xfId="1011" xr:uid="{00000000-0005-0000-0000-000085720000}"/>
    <cellStyle name="Normal 2 8 4 3 2" xfId="2421" xr:uid="{00000000-0005-0000-0000-000086720000}"/>
    <cellStyle name="Normal 2 8 4 3 2 2" xfId="4935" xr:uid="{00000000-0005-0000-0000-000087720000}"/>
    <cellStyle name="Normal 2 8 4 3 2 2 2" xfId="13081" xr:uid="{00000000-0005-0000-0000-000088720000}"/>
    <cellStyle name="Normal 2 8 4 3 2 2 2 2" xfId="29377" xr:uid="{00000000-0005-0000-0000-000089720000}"/>
    <cellStyle name="Normal 2 8 4 3 2 2 3" xfId="21231" xr:uid="{00000000-0005-0000-0000-00008A720000}"/>
    <cellStyle name="Normal 2 8 4 3 2 3" xfId="7720" xr:uid="{00000000-0005-0000-0000-00008B720000}"/>
    <cellStyle name="Normal 2 8 4 3 2 3 2" xfId="15866" xr:uid="{00000000-0005-0000-0000-00008C720000}"/>
    <cellStyle name="Normal 2 8 4 3 2 3 2 2" xfId="32162" xr:uid="{00000000-0005-0000-0000-00008D720000}"/>
    <cellStyle name="Normal 2 8 4 3 2 3 3" xfId="24016" xr:uid="{00000000-0005-0000-0000-00008E720000}"/>
    <cellStyle name="Normal 2 8 4 3 2 4" xfId="10567" xr:uid="{00000000-0005-0000-0000-00008F720000}"/>
    <cellStyle name="Normal 2 8 4 3 2 4 2" xfId="26863" xr:uid="{00000000-0005-0000-0000-000090720000}"/>
    <cellStyle name="Normal 2 8 4 3 2 5" xfId="18717" xr:uid="{00000000-0005-0000-0000-000091720000}"/>
    <cellStyle name="Normal 2 8 4 3 3" xfId="3717" xr:uid="{00000000-0005-0000-0000-000092720000}"/>
    <cellStyle name="Normal 2 8 4 3 3 2" xfId="11863" xr:uid="{00000000-0005-0000-0000-000093720000}"/>
    <cellStyle name="Normal 2 8 4 3 3 2 2" xfId="28159" xr:uid="{00000000-0005-0000-0000-000094720000}"/>
    <cellStyle name="Normal 2 8 4 3 3 3" xfId="20013" xr:uid="{00000000-0005-0000-0000-000095720000}"/>
    <cellStyle name="Normal 2 8 4 3 4" xfId="6310" xr:uid="{00000000-0005-0000-0000-000096720000}"/>
    <cellStyle name="Normal 2 8 4 3 4 2" xfId="14456" xr:uid="{00000000-0005-0000-0000-000097720000}"/>
    <cellStyle name="Normal 2 8 4 3 4 2 2" xfId="30752" xr:uid="{00000000-0005-0000-0000-000098720000}"/>
    <cellStyle name="Normal 2 8 4 3 4 3" xfId="22606" xr:uid="{00000000-0005-0000-0000-000099720000}"/>
    <cellStyle name="Normal 2 8 4 3 5" xfId="9157" xr:uid="{00000000-0005-0000-0000-00009A720000}"/>
    <cellStyle name="Normal 2 8 4 3 5 2" xfId="25453" xr:uid="{00000000-0005-0000-0000-00009B720000}"/>
    <cellStyle name="Normal 2 8 4 3 6" xfId="17307" xr:uid="{00000000-0005-0000-0000-00009C720000}"/>
    <cellStyle name="Normal 2 8 4 4" xfId="1716" xr:uid="{00000000-0005-0000-0000-00009D720000}"/>
    <cellStyle name="Normal 2 8 4 4 2" xfId="4326" xr:uid="{00000000-0005-0000-0000-00009E720000}"/>
    <cellStyle name="Normal 2 8 4 4 2 2" xfId="12472" xr:uid="{00000000-0005-0000-0000-00009F720000}"/>
    <cellStyle name="Normal 2 8 4 4 2 2 2" xfId="28768" xr:uid="{00000000-0005-0000-0000-0000A0720000}"/>
    <cellStyle name="Normal 2 8 4 4 2 3" xfId="20622" xr:uid="{00000000-0005-0000-0000-0000A1720000}"/>
    <cellStyle name="Normal 2 8 4 4 3" xfId="7015" xr:uid="{00000000-0005-0000-0000-0000A2720000}"/>
    <cellStyle name="Normal 2 8 4 4 3 2" xfId="15161" xr:uid="{00000000-0005-0000-0000-0000A3720000}"/>
    <cellStyle name="Normal 2 8 4 4 3 2 2" xfId="31457" xr:uid="{00000000-0005-0000-0000-0000A4720000}"/>
    <cellStyle name="Normal 2 8 4 4 3 3" xfId="23311" xr:uid="{00000000-0005-0000-0000-0000A5720000}"/>
    <cellStyle name="Normal 2 8 4 4 4" xfId="9862" xr:uid="{00000000-0005-0000-0000-0000A6720000}"/>
    <cellStyle name="Normal 2 8 4 4 4 2" xfId="26158" xr:uid="{00000000-0005-0000-0000-0000A7720000}"/>
    <cellStyle name="Normal 2 8 4 4 5" xfId="18012" xr:uid="{00000000-0005-0000-0000-0000A8720000}"/>
    <cellStyle name="Normal 2 8 4 5" xfId="3108" xr:uid="{00000000-0005-0000-0000-0000A9720000}"/>
    <cellStyle name="Normal 2 8 4 5 2" xfId="11254" xr:uid="{00000000-0005-0000-0000-0000AA720000}"/>
    <cellStyle name="Normal 2 8 4 5 2 2" xfId="27550" xr:uid="{00000000-0005-0000-0000-0000AB720000}"/>
    <cellStyle name="Normal 2 8 4 5 3" xfId="19404" xr:uid="{00000000-0005-0000-0000-0000AC720000}"/>
    <cellStyle name="Normal 2 8 4 6" xfId="5605" xr:uid="{00000000-0005-0000-0000-0000AD720000}"/>
    <cellStyle name="Normal 2 8 4 6 2" xfId="13751" xr:uid="{00000000-0005-0000-0000-0000AE720000}"/>
    <cellStyle name="Normal 2 8 4 6 2 2" xfId="30047" xr:uid="{00000000-0005-0000-0000-0000AF720000}"/>
    <cellStyle name="Normal 2 8 4 6 3" xfId="21901" xr:uid="{00000000-0005-0000-0000-0000B0720000}"/>
    <cellStyle name="Normal 2 8 4 7" xfId="8452" xr:uid="{00000000-0005-0000-0000-0000B1720000}"/>
    <cellStyle name="Normal 2 8 4 7 2" xfId="24748" xr:uid="{00000000-0005-0000-0000-0000B2720000}"/>
    <cellStyle name="Normal 2 8 4 8" xfId="16602" xr:uid="{00000000-0005-0000-0000-0000B3720000}"/>
    <cellStyle name="Normal 2 8 5" xfId="395" xr:uid="{00000000-0005-0000-0000-0000B4720000}"/>
    <cellStyle name="Normal 2 8 5 2" xfId="1101" xr:uid="{00000000-0005-0000-0000-0000B5720000}"/>
    <cellStyle name="Normal 2 8 5 2 2" xfId="2511" xr:uid="{00000000-0005-0000-0000-0000B6720000}"/>
    <cellStyle name="Normal 2 8 5 2 2 2" xfId="5009" xr:uid="{00000000-0005-0000-0000-0000B7720000}"/>
    <cellStyle name="Normal 2 8 5 2 2 2 2" xfId="13155" xr:uid="{00000000-0005-0000-0000-0000B8720000}"/>
    <cellStyle name="Normal 2 8 5 2 2 2 2 2" xfId="29451" xr:uid="{00000000-0005-0000-0000-0000B9720000}"/>
    <cellStyle name="Normal 2 8 5 2 2 2 3" xfId="21305" xr:uid="{00000000-0005-0000-0000-0000BA720000}"/>
    <cellStyle name="Normal 2 8 5 2 2 3" xfId="7810" xr:uid="{00000000-0005-0000-0000-0000BB720000}"/>
    <cellStyle name="Normal 2 8 5 2 2 3 2" xfId="15956" xr:uid="{00000000-0005-0000-0000-0000BC720000}"/>
    <cellStyle name="Normal 2 8 5 2 2 3 2 2" xfId="32252" xr:uid="{00000000-0005-0000-0000-0000BD720000}"/>
    <cellStyle name="Normal 2 8 5 2 2 3 3" xfId="24106" xr:uid="{00000000-0005-0000-0000-0000BE720000}"/>
    <cellStyle name="Normal 2 8 5 2 2 4" xfId="10657" xr:uid="{00000000-0005-0000-0000-0000BF720000}"/>
    <cellStyle name="Normal 2 8 5 2 2 4 2" xfId="26953" xr:uid="{00000000-0005-0000-0000-0000C0720000}"/>
    <cellStyle name="Normal 2 8 5 2 2 5" xfId="18807" xr:uid="{00000000-0005-0000-0000-0000C1720000}"/>
    <cellStyle name="Normal 2 8 5 2 3" xfId="3791" xr:uid="{00000000-0005-0000-0000-0000C2720000}"/>
    <cellStyle name="Normal 2 8 5 2 3 2" xfId="11937" xr:uid="{00000000-0005-0000-0000-0000C3720000}"/>
    <cellStyle name="Normal 2 8 5 2 3 2 2" xfId="28233" xr:uid="{00000000-0005-0000-0000-0000C4720000}"/>
    <cellStyle name="Normal 2 8 5 2 3 3" xfId="20087" xr:uid="{00000000-0005-0000-0000-0000C5720000}"/>
    <cellStyle name="Normal 2 8 5 2 4" xfId="6400" xr:uid="{00000000-0005-0000-0000-0000C6720000}"/>
    <cellStyle name="Normal 2 8 5 2 4 2" xfId="14546" xr:uid="{00000000-0005-0000-0000-0000C7720000}"/>
    <cellStyle name="Normal 2 8 5 2 4 2 2" xfId="30842" xr:uid="{00000000-0005-0000-0000-0000C8720000}"/>
    <cellStyle name="Normal 2 8 5 2 4 3" xfId="22696" xr:uid="{00000000-0005-0000-0000-0000C9720000}"/>
    <cellStyle name="Normal 2 8 5 2 5" xfId="9247" xr:uid="{00000000-0005-0000-0000-0000CA720000}"/>
    <cellStyle name="Normal 2 8 5 2 5 2" xfId="25543" xr:uid="{00000000-0005-0000-0000-0000CB720000}"/>
    <cellStyle name="Normal 2 8 5 2 6" xfId="17397" xr:uid="{00000000-0005-0000-0000-0000CC720000}"/>
    <cellStyle name="Normal 2 8 5 3" xfId="1806" xr:uid="{00000000-0005-0000-0000-0000CD720000}"/>
    <cellStyle name="Normal 2 8 5 3 2" xfId="4400" xr:uid="{00000000-0005-0000-0000-0000CE720000}"/>
    <cellStyle name="Normal 2 8 5 3 2 2" xfId="12546" xr:uid="{00000000-0005-0000-0000-0000CF720000}"/>
    <cellStyle name="Normal 2 8 5 3 2 2 2" xfId="28842" xr:uid="{00000000-0005-0000-0000-0000D0720000}"/>
    <cellStyle name="Normal 2 8 5 3 2 3" xfId="20696" xr:uid="{00000000-0005-0000-0000-0000D1720000}"/>
    <cellStyle name="Normal 2 8 5 3 3" xfId="7105" xr:uid="{00000000-0005-0000-0000-0000D2720000}"/>
    <cellStyle name="Normal 2 8 5 3 3 2" xfId="15251" xr:uid="{00000000-0005-0000-0000-0000D3720000}"/>
    <cellStyle name="Normal 2 8 5 3 3 2 2" xfId="31547" xr:uid="{00000000-0005-0000-0000-0000D4720000}"/>
    <cellStyle name="Normal 2 8 5 3 3 3" xfId="23401" xr:uid="{00000000-0005-0000-0000-0000D5720000}"/>
    <cellStyle name="Normal 2 8 5 3 4" xfId="9952" xr:uid="{00000000-0005-0000-0000-0000D6720000}"/>
    <cellStyle name="Normal 2 8 5 3 4 2" xfId="26248" xr:uid="{00000000-0005-0000-0000-0000D7720000}"/>
    <cellStyle name="Normal 2 8 5 3 5" xfId="18102" xr:uid="{00000000-0005-0000-0000-0000D8720000}"/>
    <cellStyle name="Normal 2 8 5 4" xfId="3182" xr:uid="{00000000-0005-0000-0000-0000D9720000}"/>
    <cellStyle name="Normal 2 8 5 4 2" xfId="11328" xr:uid="{00000000-0005-0000-0000-0000DA720000}"/>
    <cellStyle name="Normal 2 8 5 4 2 2" xfId="27624" xr:uid="{00000000-0005-0000-0000-0000DB720000}"/>
    <cellStyle name="Normal 2 8 5 4 3" xfId="19478" xr:uid="{00000000-0005-0000-0000-0000DC720000}"/>
    <cellStyle name="Normal 2 8 5 5" xfId="5695" xr:uid="{00000000-0005-0000-0000-0000DD720000}"/>
    <cellStyle name="Normal 2 8 5 5 2" xfId="13841" xr:uid="{00000000-0005-0000-0000-0000DE720000}"/>
    <cellStyle name="Normal 2 8 5 5 2 2" xfId="30137" xr:uid="{00000000-0005-0000-0000-0000DF720000}"/>
    <cellStyle name="Normal 2 8 5 5 3" xfId="21991" xr:uid="{00000000-0005-0000-0000-0000E0720000}"/>
    <cellStyle name="Normal 2 8 5 6" xfId="8542" xr:uid="{00000000-0005-0000-0000-0000E1720000}"/>
    <cellStyle name="Normal 2 8 5 6 2" xfId="24838" xr:uid="{00000000-0005-0000-0000-0000E2720000}"/>
    <cellStyle name="Normal 2 8 5 7" xfId="16692" xr:uid="{00000000-0005-0000-0000-0000E3720000}"/>
    <cellStyle name="Normal 2 8 6" xfId="757" xr:uid="{00000000-0005-0000-0000-0000E4720000}"/>
    <cellStyle name="Normal 2 8 6 2" xfId="2167" xr:uid="{00000000-0005-0000-0000-0000E5720000}"/>
    <cellStyle name="Normal 2 8 6 2 2" xfId="4713" xr:uid="{00000000-0005-0000-0000-0000E6720000}"/>
    <cellStyle name="Normal 2 8 6 2 2 2" xfId="12859" xr:uid="{00000000-0005-0000-0000-0000E7720000}"/>
    <cellStyle name="Normal 2 8 6 2 2 2 2" xfId="29155" xr:uid="{00000000-0005-0000-0000-0000E8720000}"/>
    <cellStyle name="Normal 2 8 6 2 2 3" xfId="21009" xr:uid="{00000000-0005-0000-0000-0000E9720000}"/>
    <cellStyle name="Normal 2 8 6 2 3" xfId="7466" xr:uid="{00000000-0005-0000-0000-0000EA720000}"/>
    <cellStyle name="Normal 2 8 6 2 3 2" xfId="15612" xr:uid="{00000000-0005-0000-0000-0000EB720000}"/>
    <cellStyle name="Normal 2 8 6 2 3 2 2" xfId="31908" xr:uid="{00000000-0005-0000-0000-0000EC720000}"/>
    <cellStyle name="Normal 2 8 6 2 3 3" xfId="23762" xr:uid="{00000000-0005-0000-0000-0000ED720000}"/>
    <cellStyle name="Normal 2 8 6 2 4" xfId="10313" xr:uid="{00000000-0005-0000-0000-0000EE720000}"/>
    <cellStyle name="Normal 2 8 6 2 4 2" xfId="26609" xr:uid="{00000000-0005-0000-0000-0000EF720000}"/>
    <cellStyle name="Normal 2 8 6 2 5" xfId="18463" xr:uid="{00000000-0005-0000-0000-0000F0720000}"/>
    <cellStyle name="Normal 2 8 6 3" xfId="3495" xr:uid="{00000000-0005-0000-0000-0000F1720000}"/>
    <cellStyle name="Normal 2 8 6 3 2" xfId="11641" xr:uid="{00000000-0005-0000-0000-0000F2720000}"/>
    <cellStyle name="Normal 2 8 6 3 2 2" xfId="27937" xr:uid="{00000000-0005-0000-0000-0000F3720000}"/>
    <cellStyle name="Normal 2 8 6 3 3" xfId="19791" xr:uid="{00000000-0005-0000-0000-0000F4720000}"/>
    <cellStyle name="Normal 2 8 6 4" xfId="6056" xr:uid="{00000000-0005-0000-0000-0000F5720000}"/>
    <cellStyle name="Normal 2 8 6 4 2" xfId="14202" xr:uid="{00000000-0005-0000-0000-0000F6720000}"/>
    <cellStyle name="Normal 2 8 6 4 2 2" xfId="30498" xr:uid="{00000000-0005-0000-0000-0000F7720000}"/>
    <cellStyle name="Normal 2 8 6 4 3" xfId="22352" xr:uid="{00000000-0005-0000-0000-0000F8720000}"/>
    <cellStyle name="Normal 2 8 6 5" xfId="8903" xr:uid="{00000000-0005-0000-0000-0000F9720000}"/>
    <cellStyle name="Normal 2 8 6 5 2" xfId="25199" xr:uid="{00000000-0005-0000-0000-0000FA720000}"/>
    <cellStyle name="Normal 2 8 6 6" xfId="17053" xr:uid="{00000000-0005-0000-0000-0000FB720000}"/>
    <cellStyle name="Normal 2 8 7" xfId="1462" xr:uid="{00000000-0005-0000-0000-0000FC720000}"/>
    <cellStyle name="Normal 2 8 7 2" xfId="4104" xr:uid="{00000000-0005-0000-0000-0000FD720000}"/>
    <cellStyle name="Normal 2 8 7 2 2" xfId="12250" xr:uid="{00000000-0005-0000-0000-0000FE720000}"/>
    <cellStyle name="Normal 2 8 7 2 2 2" xfId="28546" xr:uid="{00000000-0005-0000-0000-0000FF720000}"/>
    <cellStyle name="Normal 2 8 7 2 3" xfId="20400" xr:uid="{00000000-0005-0000-0000-000000730000}"/>
    <cellStyle name="Normal 2 8 7 3" xfId="6761" xr:uid="{00000000-0005-0000-0000-000001730000}"/>
    <cellStyle name="Normal 2 8 7 3 2" xfId="14907" xr:uid="{00000000-0005-0000-0000-000002730000}"/>
    <cellStyle name="Normal 2 8 7 3 2 2" xfId="31203" xr:uid="{00000000-0005-0000-0000-000003730000}"/>
    <cellStyle name="Normal 2 8 7 3 3" xfId="23057" xr:uid="{00000000-0005-0000-0000-000004730000}"/>
    <cellStyle name="Normal 2 8 7 4" xfId="9608" xr:uid="{00000000-0005-0000-0000-000005730000}"/>
    <cellStyle name="Normal 2 8 7 4 2" xfId="25904" xr:uid="{00000000-0005-0000-0000-000006730000}"/>
    <cellStyle name="Normal 2 8 7 5" xfId="17758" xr:uid="{00000000-0005-0000-0000-000007730000}"/>
    <cellStyle name="Normal 2 8 8" xfId="2886" xr:uid="{00000000-0005-0000-0000-000008730000}"/>
    <cellStyle name="Normal 2 8 8 2" xfId="11032" xr:uid="{00000000-0005-0000-0000-000009730000}"/>
    <cellStyle name="Normal 2 8 8 2 2" xfId="27328" xr:uid="{00000000-0005-0000-0000-00000A730000}"/>
    <cellStyle name="Normal 2 8 8 3" xfId="19182" xr:uid="{00000000-0005-0000-0000-00000B730000}"/>
    <cellStyle name="Normal 2 8 9" xfId="5351" xr:uid="{00000000-0005-0000-0000-00000C730000}"/>
    <cellStyle name="Normal 2 8 9 2" xfId="13497" xr:uid="{00000000-0005-0000-0000-00000D730000}"/>
    <cellStyle name="Normal 2 8 9 2 2" xfId="29793" xr:uid="{00000000-0005-0000-0000-00000E730000}"/>
    <cellStyle name="Normal 2 8 9 3" xfId="21647" xr:uid="{00000000-0005-0000-0000-00000F730000}"/>
    <cellStyle name="Normal 2 9" xfId="97" xr:uid="{00000000-0005-0000-0000-000010730000}"/>
    <cellStyle name="Normal 2 9 2" xfId="441" xr:uid="{00000000-0005-0000-0000-000011730000}"/>
    <cellStyle name="Normal 2 9 2 2" xfId="1147" xr:uid="{00000000-0005-0000-0000-000012730000}"/>
    <cellStyle name="Normal 2 9 2 2 2" xfId="2557" xr:uid="{00000000-0005-0000-0000-000013730000}"/>
    <cellStyle name="Normal 2 9 2 2 2 2" xfId="5047" xr:uid="{00000000-0005-0000-0000-000014730000}"/>
    <cellStyle name="Normal 2 9 2 2 2 2 2" xfId="13193" xr:uid="{00000000-0005-0000-0000-000015730000}"/>
    <cellStyle name="Normal 2 9 2 2 2 2 2 2" xfId="29489" xr:uid="{00000000-0005-0000-0000-000016730000}"/>
    <cellStyle name="Normal 2 9 2 2 2 2 3" xfId="21343" xr:uid="{00000000-0005-0000-0000-000017730000}"/>
    <cellStyle name="Normal 2 9 2 2 2 3" xfId="7856" xr:uid="{00000000-0005-0000-0000-000018730000}"/>
    <cellStyle name="Normal 2 9 2 2 2 3 2" xfId="16002" xr:uid="{00000000-0005-0000-0000-000019730000}"/>
    <cellStyle name="Normal 2 9 2 2 2 3 2 2" xfId="32298" xr:uid="{00000000-0005-0000-0000-00001A730000}"/>
    <cellStyle name="Normal 2 9 2 2 2 3 3" xfId="24152" xr:uid="{00000000-0005-0000-0000-00001B730000}"/>
    <cellStyle name="Normal 2 9 2 2 2 4" xfId="10703" xr:uid="{00000000-0005-0000-0000-00001C730000}"/>
    <cellStyle name="Normal 2 9 2 2 2 4 2" xfId="26999" xr:uid="{00000000-0005-0000-0000-00001D730000}"/>
    <cellStyle name="Normal 2 9 2 2 2 5" xfId="18853" xr:uid="{00000000-0005-0000-0000-00001E730000}"/>
    <cellStyle name="Normal 2 9 2 2 3" xfId="3829" xr:uid="{00000000-0005-0000-0000-00001F730000}"/>
    <cellStyle name="Normal 2 9 2 2 3 2" xfId="11975" xr:uid="{00000000-0005-0000-0000-000020730000}"/>
    <cellStyle name="Normal 2 9 2 2 3 2 2" xfId="28271" xr:uid="{00000000-0005-0000-0000-000021730000}"/>
    <cellStyle name="Normal 2 9 2 2 3 3" xfId="20125" xr:uid="{00000000-0005-0000-0000-000022730000}"/>
    <cellStyle name="Normal 2 9 2 2 4" xfId="6446" xr:uid="{00000000-0005-0000-0000-000023730000}"/>
    <cellStyle name="Normal 2 9 2 2 4 2" xfId="14592" xr:uid="{00000000-0005-0000-0000-000024730000}"/>
    <cellStyle name="Normal 2 9 2 2 4 2 2" xfId="30888" xr:uid="{00000000-0005-0000-0000-000025730000}"/>
    <cellStyle name="Normal 2 9 2 2 4 3" xfId="22742" xr:uid="{00000000-0005-0000-0000-000026730000}"/>
    <cellStyle name="Normal 2 9 2 2 5" xfId="9293" xr:uid="{00000000-0005-0000-0000-000027730000}"/>
    <cellStyle name="Normal 2 9 2 2 5 2" xfId="25589" xr:uid="{00000000-0005-0000-0000-000028730000}"/>
    <cellStyle name="Normal 2 9 2 2 6" xfId="17443" xr:uid="{00000000-0005-0000-0000-000029730000}"/>
    <cellStyle name="Normal 2 9 2 3" xfId="1852" xr:uid="{00000000-0005-0000-0000-00002A730000}"/>
    <cellStyle name="Normal 2 9 2 3 2" xfId="4438" xr:uid="{00000000-0005-0000-0000-00002B730000}"/>
    <cellStyle name="Normal 2 9 2 3 2 2" xfId="12584" xr:uid="{00000000-0005-0000-0000-00002C730000}"/>
    <cellStyle name="Normal 2 9 2 3 2 2 2" xfId="28880" xr:uid="{00000000-0005-0000-0000-00002D730000}"/>
    <cellStyle name="Normal 2 9 2 3 2 3" xfId="20734" xr:uid="{00000000-0005-0000-0000-00002E730000}"/>
    <cellStyle name="Normal 2 9 2 3 3" xfId="7151" xr:uid="{00000000-0005-0000-0000-00002F730000}"/>
    <cellStyle name="Normal 2 9 2 3 3 2" xfId="15297" xr:uid="{00000000-0005-0000-0000-000030730000}"/>
    <cellStyle name="Normal 2 9 2 3 3 2 2" xfId="31593" xr:uid="{00000000-0005-0000-0000-000031730000}"/>
    <cellStyle name="Normal 2 9 2 3 3 3" xfId="23447" xr:uid="{00000000-0005-0000-0000-000032730000}"/>
    <cellStyle name="Normal 2 9 2 3 4" xfId="9998" xr:uid="{00000000-0005-0000-0000-000033730000}"/>
    <cellStyle name="Normal 2 9 2 3 4 2" xfId="26294" xr:uid="{00000000-0005-0000-0000-000034730000}"/>
    <cellStyle name="Normal 2 9 2 3 5" xfId="18148" xr:uid="{00000000-0005-0000-0000-000035730000}"/>
    <cellStyle name="Normal 2 9 2 4" xfId="3220" xr:uid="{00000000-0005-0000-0000-000036730000}"/>
    <cellStyle name="Normal 2 9 2 4 2" xfId="11366" xr:uid="{00000000-0005-0000-0000-000037730000}"/>
    <cellStyle name="Normal 2 9 2 4 2 2" xfId="27662" xr:uid="{00000000-0005-0000-0000-000038730000}"/>
    <cellStyle name="Normal 2 9 2 4 3" xfId="19516" xr:uid="{00000000-0005-0000-0000-000039730000}"/>
    <cellStyle name="Normal 2 9 2 5" xfId="5741" xr:uid="{00000000-0005-0000-0000-00003A730000}"/>
    <cellStyle name="Normal 2 9 2 5 2" xfId="13887" xr:uid="{00000000-0005-0000-0000-00003B730000}"/>
    <cellStyle name="Normal 2 9 2 5 2 2" xfId="30183" xr:uid="{00000000-0005-0000-0000-00003C730000}"/>
    <cellStyle name="Normal 2 9 2 5 3" xfId="22037" xr:uid="{00000000-0005-0000-0000-00003D730000}"/>
    <cellStyle name="Normal 2 9 2 6" xfId="8588" xr:uid="{00000000-0005-0000-0000-00003E730000}"/>
    <cellStyle name="Normal 2 9 2 6 2" xfId="24884" xr:uid="{00000000-0005-0000-0000-00003F730000}"/>
    <cellStyle name="Normal 2 9 2 7" xfId="16738" xr:uid="{00000000-0005-0000-0000-000040730000}"/>
    <cellStyle name="Normal 2 9 3" xfId="803" xr:uid="{00000000-0005-0000-0000-000041730000}"/>
    <cellStyle name="Normal 2 9 3 2" xfId="2213" xr:uid="{00000000-0005-0000-0000-000042730000}"/>
    <cellStyle name="Normal 2 9 3 2 2" xfId="4751" xr:uid="{00000000-0005-0000-0000-000043730000}"/>
    <cellStyle name="Normal 2 9 3 2 2 2" xfId="12897" xr:uid="{00000000-0005-0000-0000-000044730000}"/>
    <cellStyle name="Normal 2 9 3 2 2 2 2" xfId="29193" xr:uid="{00000000-0005-0000-0000-000045730000}"/>
    <cellStyle name="Normal 2 9 3 2 2 3" xfId="21047" xr:uid="{00000000-0005-0000-0000-000046730000}"/>
    <cellStyle name="Normal 2 9 3 2 3" xfId="7512" xr:uid="{00000000-0005-0000-0000-000047730000}"/>
    <cellStyle name="Normal 2 9 3 2 3 2" xfId="15658" xr:uid="{00000000-0005-0000-0000-000048730000}"/>
    <cellStyle name="Normal 2 9 3 2 3 2 2" xfId="31954" xr:uid="{00000000-0005-0000-0000-000049730000}"/>
    <cellStyle name="Normal 2 9 3 2 3 3" xfId="23808" xr:uid="{00000000-0005-0000-0000-00004A730000}"/>
    <cellStyle name="Normal 2 9 3 2 4" xfId="10359" xr:uid="{00000000-0005-0000-0000-00004B730000}"/>
    <cellStyle name="Normal 2 9 3 2 4 2" xfId="26655" xr:uid="{00000000-0005-0000-0000-00004C730000}"/>
    <cellStyle name="Normal 2 9 3 2 5" xfId="18509" xr:uid="{00000000-0005-0000-0000-00004D730000}"/>
    <cellStyle name="Normal 2 9 3 3" xfId="3533" xr:uid="{00000000-0005-0000-0000-00004E730000}"/>
    <cellStyle name="Normal 2 9 3 3 2" xfId="11679" xr:uid="{00000000-0005-0000-0000-00004F730000}"/>
    <cellStyle name="Normal 2 9 3 3 2 2" xfId="27975" xr:uid="{00000000-0005-0000-0000-000050730000}"/>
    <cellStyle name="Normal 2 9 3 3 3" xfId="19829" xr:uid="{00000000-0005-0000-0000-000051730000}"/>
    <cellStyle name="Normal 2 9 3 4" xfId="6102" xr:uid="{00000000-0005-0000-0000-000052730000}"/>
    <cellStyle name="Normal 2 9 3 4 2" xfId="14248" xr:uid="{00000000-0005-0000-0000-000053730000}"/>
    <cellStyle name="Normal 2 9 3 4 2 2" xfId="30544" xr:uid="{00000000-0005-0000-0000-000054730000}"/>
    <cellStyle name="Normal 2 9 3 4 3" xfId="22398" xr:uid="{00000000-0005-0000-0000-000055730000}"/>
    <cellStyle name="Normal 2 9 3 5" xfId="8949" xr:uid="{00000000-0005-0000-0000-000056730000}"/>
    <cellStyle name="Normal 2 9 3 5 2" xfId="25245" xr:uid="{00000000-0005-0000-0000-000057730000}"/>
    <cellStyle name="Normal 2 9 3 6" xfId="17099" xr:uid="{00000000-0005-0000-0000-000058730000}"/>
    <cellStyle name="Normal 2 9 4" xfId="1508" xr:uid="{00000000-0005-0000-0000-000059730000}"/>
    <cellStyle name="Normal 2 9 4 2" xfId="4142" xr:uid="{00000000-0005-0000-0000-00005A730000}"/>
    <cellStyle name="Normal 2 9 4 2 2" xfId="12288" xr:uid="{00000000-0005-0000-0000-00005B730000}"/>
    <cellStyle name="Normal 2 9 4 2 2 2" xfId="28584" xr:uid="{00000000-0005-0000-0000-00005C730000}"/>
    <cellStyle name="Normal 2 9 4 2 3" xfId="20438" xr:uid="{00000000-0005-0000-0000-00005D730000}"/>
    <cellStyle name="Normal 2 9 4 3" xfId="6807" xr:uid="{00000000-0005-0000-0000-00005E730000}"/>
    <cellStyle name="Normal 2 9 4 3 2" xfId="14953" xr:uid="{00000000-0005-0000-0000-00005F730000}"/>
    <cellStyle name="Normal 2 9 4 3 2 2" xfId="31249" xr:uid="{00000000-0005-0000-0000-000060730000}"/>
    <cellStyle name="Normal 2 9 4 3 3" xfId="23103" xr:uid="{00000000-0005-0000-0000-000061730000}"/>
    <cellStyle name="Normal 2 9 4 4" xfId="9654" xr:uid="{00000000-0005-0000-0000-000062730000}"/>
    <cellStyle name="Normal 2 9 4 4 2" xfId="25950" xr:uid="{00000000-0005-0000-0000-000063730000}"/>
    <cellStyle name="Normal 2 9 4 5" xfId="17804" xr:uid="{00000000-0005-0000-0000-000064730000}"/>
    <cellStyle name="Normal 2 9 5" xfId="2924" xr:uid="{00000000-0005-0000-0000-000065730000}"/>
    <cellStyle name="Normal 2 9 5 2" xfId="11070" xr:uid="{00000000-0005-0000-0000-000066730000}"/>
    <cellStyle name="Normal 2 9 5 2 2" xfId="27366" xr:uid="{00000000-0005-0000-0000-000067730000}"/>
    <cellStyle name="Normal 2 9 5 3" xfId="19220" xr:uid="{00000000-0005-0000-0000-000068730000}"/>
    <cellStyle name="Normal 2 9 6" xfId="5397" xr:uid="{00000000-0005-0000-0000-000069730000}"/>
    <cellStyle name="Normal 2 9 6 2" xfId="13543" xr:uid="{00000000-0005-0000-0000-00006A730000}"/>
    <cellStyle name="Normal 2 9 6 2 2" xfId="29839" xr:uid="{00000000-0005-0000-0000-00006B730000}"/>
    <cellStyle name="Normal 2 9 6 3" xfId="21693" xr:uid="{00000000-0005-0000-0000-00006C730000}"/>
    <cellStyle name="Normal 2 9 7" xfId="8244" xr:uid="{00000000-0005-0000-0000-00006D730000}"/>
    <cellStyle name="Normal 2 9 7 2" xfId="24540" xr:uid="{00000000-0005-0000-0000-00006E730000}"/>
    <cellStyle name="Normal 2 9 8" xfId="16394" xr:uid="{00000000-0005-0000-0000-00006F730000}"/>
    <cellStyle name="Normal 3" xfId="12" xr:uid="{00000000-0005-0000-0000-000070730000}"/>
    <cellStyle name="Normal 4" xfId="10" xr:uid="{00000000-0005-0000-0000-000071730000}"/>
    <cellStyle name="Normal 4 10" xfId="1423" xr:uid="{00000000-0005-0000-0000-000072730000}"/>
    <cellStyle name="Normal 4 10 2" xfId="4072" xr:uid="{00000000-0005-0000-0000-000073730000}"/>
    <cellStyle name="Normal 4 10 2 2" xfId="12218" xr:uid="{00000000-0005-0000-0000-000074730000}"/>
    <cellStyle name="Normal 4 10 2 2 2" xfId="28514" xr:uid="{00000000-0005-0000-0000-000075730000}"/>
    <cellStyle name="Normal 4 10 2 3" xfId="20368" xr:uid="{00000000-0005-0000-0000-000076730000}"/>
    <cellStyle name="Normal 4 10 3" xfId="6722" xr:uid="{00000000-0005-0000-0000-000077730000}"/>
    <cellStyle name="Normal 4 10 3 2" xfId="14868" xr:uid="{00000000-0005-0000-0000-000078730000}"/>
    <cellStyle name="Normal 4 10 3 2 2" xfId="31164" xr:uid="{00000000-0005-0000-0000-000079730000}"/>
    <cellStyle name="Normal 4 10 3 3" xfId="23018" xr:uid="{00000000-0005-0000-0000-00007A730000}"/>
    <cellStyle name="Normal 4 10 4" xfId="9569" xr:uid="{00000000-0005-0000-0000-00007B730000}"/>
    <cellStyle name="Normal 4 10 4 2" xfId="25865" xr:uid="{00000000-0005-0000-0000-00007C730000}"/>
    <cellStyle name="Normal 4 10 5" xfId="17719" xr:uid="{00000000-0005-0000-0000-00007D730000}"/>
    <cellStyle name="Normal 4 11" xfId="2854" xr:uid="{00000000-0005-0000-0000-00007E730000}"/>
    <cellStyle name="Normal 4 11 2" xfId="11000" xr:uid="{00000000-0005-0000-0000-00007F730000}"/>
    <cellStyle name="Normal 4 11 2 2" xfId="27296" xr:uid="{00000000-0005-0000-0000-000080730000}"/>
    <cellStyle name="Normal 4 11 3" xfId="19150" xr:uid="{00000000-0005-0000-0000-000081730000}"/>
    <cellStyle name="Normal 4 12" xfId="5312" xr:uid="{00000000-0005-0000-0000-000082730000}"/>
    <cellStyle name="Normal 4 12 2" xfId="13458" xr:uid="{00000000-0005-0000-0000-000083730000}"/>
    <cellStyle name="Normal 4 12 2 2" xfId="29754" xr:uid="{00000000-0005-0000-0000-000084730000}"/>
    <cellStyle name="Normal 4 12 3" xfId="21608" xr:uid="{00000000-0005-0000-0000-000085730000}"/>
    <cellStyle name="Normal 4 13" xfId="8159" xr:uid="{00000000-0005-0000-0000-000086730000}"/>
    <cellStyle name="Normal 4 13 2" xfId="24455" xr:uid="{00000000-0005-0000-0000-000087730000}"/>
    <cellStyle name="Normal 4 14" xfId="16309" xr:uid="{00000000-0005-0000-0000-000088730000}"/>
    <cellStyle name="Normal 4 2" xfId="23" xr:uid="{00000000-0005-0000-0000-000089730000}"/>
    <cellStyle name="Normal 4 2 10" xfId="2863" xr:uid="{00000000-0005-0000-0000-00008A730000}"/>
    <cellStyle name="Normal 4 2 10 2" xfId="11009" xr:uid="{00000000-0005-0000-0000-00008B730000}"/>
    <cellStyle name="Normal 4 2 10 2 2" xfId="27305" xr:uid="{00000000-0005-0000-0000-00008C730000}"/>
    <cellStyle name="Normal 4 2 10 3" xfId="19159" xr:uid="{00000000-0005-0000-0000-00008D730000}"/>
    <cellStyle name="Normal 4 2 11" xfId="5323" xr:uid="{00000000-0005-0000-0000-00008E730000}"/>
    <cellStyle name="Normal 4 2 11 2" xfId="13469" xr:uid="{00000000-0005-0000-0000-00008F730000}"/>
    <cellStyle name="Normal 4 2 11 2 2" xfId="29765" xr:uid="{00000000-0005-0000-0000-000090730000}"/>
    <cellStyle name="Normal 4 2 11 3" xfId="21619" xr:uid="{00000000-0005-0000-0000-000091730000}"/>
    <cellStyle name="Normal 4 2 12" xfId="8170" xr:uid="{00000000-0005-0000-0000-000092730000}"/>
    <cellStyle name="Normal 4 2 12 2" xfId="24466" xr:uid="{00000000-0005-0000-0000-000093730000}"/>
    <cellStyle name="Normal 4 2 13" xfId="16320" xr:uid="{00000000-0005-0000-0000-000094730000}"/>
    <cellStyle name="Normal 4 2 2" xfId="45" xr:uid="{00000000-0005-0000-0000-000095730000}"/>
    <cellStyle name="Normal 4 2 2 10" xfId="5345" xr:uid="{00000000-0005-0000-0000-000096730000}"/>
    <cellStyle name="Normal 4 2 2 10 2" xfId="13491" xr:uid="{00000000-0005-0000-0000-000097730000}"/>
    <cellStyle name="Normal 4 2 2 10 2 2" xfId="29787" xr:uid="{00000000-0005-0000-0000-000098730000}"/>
    <cellStyle name="Normal 4 2 2 10 3" xfId="21641" xr:uid="{00000000-0005-0000-0000-000099730000}"/>
    <cellStyle name="Normal 4 2 2 11" xfId="8192" xr:uid="{00000000-0005-0000-0000-00009A730000}"/>
    <cellStyle name="Normal 4 2 2 11 2" xfId="24488" xr:uid="{00000000-0005-0000-0000-00009B730000}"/>
    <cellStyle name="Normal 4 2 2 12" xfId="16342" xr:uid="{00000000-0005-0000-0000-00009C730000}"/>
    <cellStyle name="Normal 4 2 2 2" xfId="89" xr:uid="{00000000-0005-0000-0000-00009D730000}"/>
    <cellStyle name="Normal 4 2 2 2 10" xfId="8236" xr:uid="{00000000-0005-0000-0000-00009E730000}"/>
    <cellStyle name="Normal 4 2 2 2 10 2" xfId="24532" xr:uid="{00000000-0005-0000-0000-00009F730000}"/>
    <cellStyle name="Normal 4 2 2 2 11" xfId="16386" xr:uid="{00000000-0005-0000-0000-0000A0730000}"/>
    <cellStyle name="Normal 4 2 2 2 2" xfId="179" xr:uid="{00000000-0005-0000-0000-0000A1730000}"/>
    <cellStyle name="Normal 4 2 2 2 2 2" xfId="523" xr:uid="{00000000-0005-0000-0000-0000A2730000}"/>
    <cellStyle name="Normal 4 2 2 2 2 2 2" xfId="1229" xr:uid="{00000000-0005-0000-0000-0000A3730000}"/>
    <cellStyle name="Normal 4 2 2 2 2 2 2 2" xfId="2639" xr:uid="{00000000-0005-0000-0000-0000A4730000}"/>
    <cellStyle name="Normal 4 2 2 2 2 2 2 2 2" xfId="5114" xr:uid="{00000000-0005-0000-0000-0000A5730000}"/>
    <cellStyle name="Normal 4 2 2 2 2 2 2 2 2 2" xfId="13260" xr:uid="{00000000-0005-0000-0000-0000A6730000}"/>
    <cellStyle name="Normal 4 2 2 2 2 2 2 2 2 2 2" xfId="29556" xr:uid="{00000000-0005-0000-0000-0000A7730000}"/>
    <cellStyle name="Normal 4 2 2 2 2 2 2 2 2 3" xfId="21410" xr:uid="{00000000-0005-0000-0000-0000A8730000}"/>
    <cellStyle name="Normal 4 2 2 2 2 2 2 2 3" xfId="7938" xr:uid="{00000000-0005-0000-0000-0000A9730000}"/>
    <cellStyle name="Normal 4 2 2 2 2 2 2 2 3 2" xfId="16084" xr:uid="{00000000-0005-0000-0000-0000AA730000}"/>
    <cellStyle name="Normal 4 2 2 2 2 2 2 2 3 2 2" xfId="32380" xr:uid="{00000000-0005-0000-0000-0000AB730000}"/>
    <cellStyle name="Normal 4 2 2 2 2 2 2 2 3 3" xfId="24234" xr:uid="{00000000-0005-0000-0000-0000AC730000}"/>
    <cellStyle name="Normal 4 2 2 2 2 2 2 2 4" xfId="10785" xr:uid="{00000000-0005-0000-0000-0000AD730000}"/>
    <cellStyle name="Normal 4 2 2 2 2 2 2 2 4 2" xfId="27081" xr:uid="{00000000-0005-0000-0000-0000AE730000}"/>
    <cellStyle name="Normal 4 2 2 2 2 2 2 2 5" xfId="18935" xr:uid="{00000000-0005-0000-0000-0000AF730000}"/>
    <cellStyle name="Normal 4 2 2 2 2 2 2 3" xfId="3896" xr:uid="{00000000-0005-0000-0000-0000B0730000}"/>
    <cellStyle name="Normal 4 2 2 2 2 2 2 3 2" xfId="12042" xr:uid="{00000000-0005-0000-0000-0000B1730000}"/>
    <cellStyle name="Normal 4 2 2 2 2 2 2 3 2 2" xfId="28338" xr:uid="{00000000-0005-0000-0000-0000B2730000}"/>
    <cellStyle name="Normal 4 2 2 2 2 2 2 3 3" xfId="20192" xr:uid="{00000000-0005-0000-0000-0000B3730000}"/>
    <cellStyle name="Normal 4 2 2 2 2 2 2 4" xfId="6528" xr:uid="{00000000-0005-0000-0000-0000B4730000}"/>
    <cellStyle name="Normal 4 2 2 2 2 2 2 4 2" xfId="14674" xr:uid="{00000000-0005-0000-0000-0000B5730000}"/>
    <cellStyle name="Normal 4 2 2 2 2 2 2 4 2 2" xfId="30970" xr:uid="{00000000-0005-0000-0000-0000B6730000}"/>
    <cellStyle name="Normal 4 2 2 2 2 2 2 4 3" xfId="22824" xr:uid="{00000000-0005-0000-0000-0000B7730000}"/>
    <cellStyle name="Normal 4 2 2 2 2 2 2 5" xfId="9375" xr:uid="{00000000-0005-0000-0000-0000B8730000}"/>
    <cellStyle name="Normal 4 2 2 2 2 2 2 5 2" xfId="25671" xr:uid="{00000000-0005-0000-0000-0000B9730000}"/>
    <cellStyle name="Normal 4 2 2 2 2 2 2 6" xfId="17525" xr:uid="{00000000-0005-0000-0000-0000BA730000}"/>
    <cellStyle name="Normal 4 2 2 2 2 2 3" xfId="1934" xr:uid="{00000000-0005-0000-0000-0000BB730000}"/>
    <cellStyle name="Normal 4 2 2 2 2 2 3 2" xfId="4505" xr:uid="{00000000-0005-0000-0000-0000BC730000}"/>
    <cellStyle name="Normal 4 2 2 2 2 2 3 2 2" xfId="12651" xr:uid="{00000000-0005-0000-0000-0000BD730000}"/>
    <cellStyle name="Normal 4 2 2 2 2 2 3 2 2 2" xfId="28947" xr:uid="{00000000-0005-0000-0000-0000BE730000}"/>
    <cellStyle name="Normal 4 2 2 2 2 2 3 2 3" xfId="20801" xr:uid="{00000000-0005-0000-0000-0000BF730000}"/>
    <cellStyle name="Normal 4 2 2 2 2 2 3 3" xfId="7233" xr:uid="{00000000-0005-0000-0000-0000C0730000}"/>
    <cellStyle name="Normal 4 2 2 2 2 2 3 3 2" xfId="15379" xr:uid="{00000000-0005-0000-0000-0000C1730000}"/>
    <cellStyle name="Normal 4 2 2 2 2 2 3 3 2 2" xfId="31675" xr:uid="{00000000-0005-0000-0000-0000C2730000}"/>
    <cellStyle name="Normal 4 2 2 2 2 2 3 3 3" xfId="23529" xr:uid="{00000000-0005-0000-0000-0000C3730000}"/>
    <cellStyle name="Normal 4 2 2 2 2 2 3 4" xfId="10080" xr:uid="{00000000-0005-0000-0000-0000C4730000}"/>
    <cellStyle name="Normal 4 2 2 2 2 2 3 4 2" xfId="26376" xr:uid="{00000000-0005-0000-0000-0000C5730000}"/>
    <cellStyle name="Normal 4 2 2 2 2 2 3 5" xfId="18230" xr:uid="{00000000-0005-0000-0000-0000C6730000}"/>
    <cellStyle name="Normal 4 2 2 2 2 2 4" xfId="3287" xr:uid="{00000000-0005-0000-0000-0000C7730000}"/>
    <cellStyle name="Normal 4 2 2 2 2 2 4 2" xfId="11433" xr:uid="{00000000-0005-0000-0000-0000C8730000}"/>
    <cellStyle name="Normal 4 2 2 2 2 2 4 2 2" xfId="27729" xr:uid="{00000000-0005-0000-0000-0000C9730000}"/>
    <cellStyle name="Normal 4 2 2 2 2 2 4 3" xfId="19583" xr:uid="{00000000-0005-0000-0000-0000CA730000}"/>
    <cellStyle name="Normal 4 2 2 2 2 2 5" xfId="5823" xr:uid="{00000000-0005-0000-0000-0000CB730000}"/>
    <cellStyle name="Normal 4 2 2 2 2 2 5 2" xfId="13969" xr:uid="{00000000-0005-0000-0000-0000CC730000}"/>
    <cellStyle name="Normal 4 2 2 2 2 2 5 2 2" xfId="30265" xr:uid="{00000000-0005-0000-0000-0000CD730000}"/>
    <cellStyle name="Normal 4 2 2 2 2 2 5 3" xfId="22119" xr:uid="{00000000-0005-0000-0000-0000CE730000}"/>
    <cellStyle name="Normal 4 2 2 2 2 2 6" xfId="8670" xr:uid="{00000000-0005-0000-0000-0000CF730000}"/>
    <cellStyle name="Normal 4 2 2 2 2 2 6 2" xfId="24966" xr:uid="{00000000-0005-0000-0000-0000D0730000}"/>
    <cellStyle name="Normal 4 2 2 2 2 2 7" xfId="16820" xr:uid="{00000000-0005-0000-0000-0000D1730000}"/>
    <cellStyle name="Normal 4 2 2 2 2 3" xfId="885" xr:uid="{00000000-0005-0000-0000-0000D2730000}"/>
    <cellStyle name="Normal 4 2 2 2 2 3 2" xfId="2295" xr:uid="{00000000-0005-0000-0000-0000D3730000}"/>
    <cellStyle name="Normal 4 2 2 2 2 3 2 2" xfId="4818" xr:uid="{00000000-0005-0000-0000-0000D4730000}"/>
    <cellStyle name="Normal 4 2 2 2 2 3 2 2 2" xfId="12964" xr:uid="{00000000-0005-0000-0000-0000D5730000}"/>
    <cellStyle name="Normal 4 2 2 2 2 3 2 2 2 2" xfId="29260" xr:uid="{00000000-0005-0000-0000-0000D6730000}"/>
    <cellStyle name="Normal 4 2 2 2 2 3 2 2 3" xfId="21114" xr:uid="{00000000-0005-0000-0000-0000D7730000}"/>
    <cellStyle name="Normal 4 2 2 2 2 3 2 3" xfId="7594" xr:uid="{00000000-0005-0000-0000-0000D8730000}"/>
    <cellStyle name="Normal 4 2 2 2 2 3 2 3 2" xfId="15740" xr:uid="{00000000-0005-0000-0000-0000D9730000}"/>
    <cellStyle name="Normal 4 2 2 2 2 3 2 3 2 2" xfId="32036" xr:uid="{00000000-0005-0000-0000-0000DA730000}"/>
    <cellStyle name="Normal 4 2 2 2 2 3 2 3 3" xfId="23890" xr:uid="{00000000-0005-0000-0000-0000DB730000}"/>
    <cellStyle name="Normal 4 2 2 2 2 3 2 4" xfId="10441" xr:uid="{00000000-0005-0000-0000-0000DC730000}"/>
    <cellStyle name="Normal 4 2 2 2 2 3 2 4 2" xfId="26737" xr:uid="{00000000-0005-0000-0000-0000DD730000}"/>
    <cellStyle name="Normal 4 2 2 2 2 3 2 5" xfId="18591" xr:uid="{00000000-0005-0000-0000-0000DE730000}"/>
    <cellStyle name="Normal 4 2 2 2 2 3 3" xfId="3600" xr:uid="{00000000-0005-0000-0000-0000DF730000}"/>
    <cellStyle name="Normal 4 2 2 2 2 3 3 2" xfId="11746" xr:uid="{00000000-0005-0000-0000-0000E0730000}"/>
    <cellStyle name="Normal 4 2 2 2 2 3 3 2 2" xfId="28042" xr:uid="{00000000-0005-0000-0000-0000E1730000}"/>
    <cellStyle name="Normal 4 2 2 2 2 3 3 3" xfId="19896" xr:uid="{00000000-0005-0000-0000-0000E2730000}"/>
    <cellStyle name="Normal 4 2 2 2 2 3 4" xfId="6184" xr:uid="{00000000-0005-0000-0000-0000E3730000}"/>
    <cellStyle name="Normal 4 2 2 2 2 3 4 2" xfId="14330" xr:uid="{00000000-0005-0000-0000-0000E4730000}"/>
    <cellStyle name="Normal 4 2 2 2 2 3 4 2 2" xfId="30626" xr:uid="{00000000-0005-0000-0000-0000E5730000}"/>
    <cellStyle name="Normal 4 2 2 2 2 3 4 3" xfId="22480" xr:uid="{00000000-0005-0000-0000-0000E6730000}"/>
    <cellStyle name="Normal 4 2 2 2 2 3 5" xfId="9031" xr:uid="{00000000-0005-0000-0000-0000E7730000}"/>
    <cellStyle name="Normal 4 2 2 2 2 3 5 2" xfId="25327" xr:uid="{00000000-0005-0000-0000-0000E8730000}"/>
    <cellStyle name="Normal 4 2 2 2 2 3 6" xfId="17181" xr:uid="{00000000-0005-0000-0000-0000E9730000}"/>
    <cellStyle name="Normal 4 2 2 2 2 4" xfId="1590" xr:uid="{00000000-0005-0000-0000-0000EA730000}"/>
    <cellStyle name="Normal 4 2 2 2 2 4 2" xfId="4209" xr:uid="{00000000-0005-0000-0000-0000EB730000}"/>
    <cellStyle name="Normal 4 2 2 2 2 4 2 2" xfId="12355" xr:uid="{00000000-0005-0000-0000-0000EC730000}"/>
    <cellStyle name="Normal 4 2 2 2 2 4 2 2 2" xfId="28651" xr:uid="{00000000-0005-0000-0000-0000ED730000}"/>
    <cellStyle name="Normal 4 2 2 2 2 4 2 3" xfId="20505" xr:uid="{00000000-0005-0000-0000-0000EE730000}"/>
    <cellStyle name="Normal 4 2 2 2 2 4 3" xfId="6889" xr:uid="{00000000-0005-0000-0000-0000EF730000}"/>
    <cellStyle name="Normal 4 2 2 2 2 4 3 2" xfId="15035" xr:uid="{00000000-0005-0000-0000-0000F0730000}"/>
    <cellStyle name="Normal 4 2 2 2 2 4 3 2 2" xfId="31331" xr:uid="{00000000-0005-0000-0000-0000F1730000}"/>
    <cellStyle name="Normal 4 2 2 2 2 4 3 3" xfId="23185" xr:uid="{00000000-0005-0000-0000-0000F2730000}"/>
    <cellStyle name="Normal 4 2 2 2 2 4 4" xfId="9736" xr:uid="{00000000-0005-0000-0000-0000F3730000}"/>
    <cellStyle name="Normal 4 2 2 2 2 4 4 2" xfId="26032" xr:uid="{00000000-0005-0000-0000-0000F4730000}"/>
    <cellStyle name="Normal 4 2 2 2 2 4 5" xfId="17886" xr:uid="{00000000-0005-0000-0000-0000F5730000}"/>
    <cellStyle name="Normal 4 2 2 2 2 5" xfId="2991" xr:uid="{00000000-0005-0000-0000-0000F6730000}"/>
    <cellStyle name="Normal 4 2 2 2 2 5 2" xfId="11137" xr:uid="{00000000-0005-0000-0000-0000F7730000}"/>
    <cellStyle name="Normal 4 2 2 2 2 5 2 2" xfId="27433" xr:uid="{00000000-0005-0000-0000-0000F8730000}"/>
    <cellStyle name="Normal 4 2 2 2 2 5 3" xfId="19287" xr:uid="{00000000-0005-0000-0000-0000F9730000}"/>
    <cellStyle name="Normal 4 2 2 2 2 6" xfId="5479" xr:uid="{00000000-0005-0000-0000-0000FA730000}"/>
    <cellStyle name="Normal 4 2 2 2 2 6 2" xfId="13625" xr:uid="{00000000-0005-0000-0000-0000FB730000}"/>
    <cellStyle name="Normal 4 2 2 2 2 6 2 2" xfId="29921" xr:uid="{00000000-0005-0000-0000-0000FC730000}"/>
    <cellStyle name="Normal 4 2 2 2 2 6 3" xfId="21775" xr:uid="{00000000-0005-0000-0000-0000FD730000}"/>
    <cellStyle name="Normal 4 2 2 2 2 7" xfId="8326" xr:uid="{00000000-0005-0000-0000-0000FE730000}"/>
    <cellStyle name="Normal 4 2 2 2 2 7 2" xfId="24622" xr:uid="{00000000-0005-0000-0000-0000FF730000}"/>
    <cellStyle name="Normal 4 2 2 2 2 8" xfId="16476" xr:uid="{00000000-0005-0000-0000-000000740000}"/>
    <cellStyle name="Normal 4 2 2 2 3" xfId="254" xr:uid="{00000000-0005-0000-0000-000001740000}"/>
    <cellStyle name="Normal 4 2 2 2 3 2" xfId="598" xr:uid="{00000000-0005-0000-0000-000002740000}"/>
    <cellStyle name="Normal 4 2 2 2 3 2 2" xfId="1304" xr:uid="{00000000-0005-0000-0000-000003740000}"/>
    <cellStyle name="Normal 4 2 2 2 3 2 2 2" xfId="2714" xr:uid="{00000000-0005-0000-0000-000004740000}"/>
    <cellStyle name="Normal 4 2 2 2 3 2 2 2 2" xfId="5188" xr:uid="{00000000-0005-0000-0000-000005740000}"/>
    <cellStyle name="Normal 4 2 2 2 3 2 2 2 2 2" xfId="13334" xr:uid="{00000000-0005-0000-0000-000006740000}"/>
    <cellStyle name="Normal 4 2 2 2 3 2 2 2 2 2 2" xfId="29630" xr:uid="{00000000-0005-0000-0000-000007740000}"/>
    <cellStyle name="Normal 4 2 2 2 3 2 2 2 2 3" xfId="21484" xr:uid="{00000000-0005-0000-0000-000008740000}"/>
    <cellStyle name="Normal 4 2 2 2 3 2 2 2 3" xfId="8013" xr:uid="{00000000-0005-0000-0000-000009740000}"/>
    <cellStyle name="Normal 4 2 2 2 3 2 2 2 3 2" xfId="16159" xr:uid="{00000000-0005-0000-0000-00000A740000}"/>
    <cellStyle name="Normal 4 2 2 2 3 2 2 2 3 2 2" xfId="32455" xr:uid="{00000000-0005-0000-0000-00000B740000}"/>
    <cellStyle name="Normal 4 2 2 2 3 2 2 2 3 3" xfId="24309" xr:uid="{00000000-0005-0000-0000-00000C740000}"/>
    <cellStyle name="Normal 4 2 2 2 3 2 2 2 4" xfId="10860" xr:uid="{00000000-0005-0000-0000-00000D740000}"/>
    <cellStyle name="Normal 4 2 2 2 3 2 2 2 4 2" xfId="27156" xr:uid="{00000000-0005-0000-0000-00000E740000}"/>
    <cellStyle name="Normal 4 2 2 2 3 2 2 2 5" xfId="19010" xr:uid="{00000000-0005-0000-0000-00000F740000}"/>
    <cellStyle name="Normal 4 2 2 2 3 2 2 3" xfId="3970" xr:uid="{00000000-0005-0000-0000-000010740000}"/>
    <cellStyle name="Normal 4 2 2 2 3 2 2 3 2" xfId="12116" xr:uid="{00000000-0005-0000-0000-000011740000}"/>
    <cellStyle name="Normal 4 2 2 2 3 2 2 3 2 2" xfId="28412" xr:uid="{00000000-0005-0000-0000-000012740000}"/>
    <cellStyle name="Normal 4 2 2 2 3 2 2 3 3" xfId="20266" xr:uid="{00000000-0005-0000-0000-000013740000}"/>
    <cellStyle name="Normal 4 2 2 2 3 2 2 4" xfId="6603" xr:uid="{00000000-0005-0000-0000-000014740000}"/>
    <cellStyle name="Normal 4 2 2 2 3 2 2 4 2" xfId="14749" xr:uid="{00000000-0005-0000-0000-000015740000}"/>
    <cellStyle name="Normal 4 2 2 2 3 2 2 4 2 2" xfId="31045" xr:uid="{00000000-0005-0000-0000-000016740000}"/>
    <cellStyle name="Normal 4 2 2 2 3 2 2 4 3" xfId="22899" xr:uid="{00000000-0005-0000-0000-000017740000}"/>
    <cellStyle name="Normal 4 2 2 2 3 2 2 5" xfId="9450" xr:uid="{00000000-0005-0000-0000-000018740000}"/>
    <cellStyle name="Normal 4 2 2 2 3 2 2 5 2" xfId="25746" xr:uid="{00000000-0005-0000-0000-000019740000}"/>
    <cellStyle name="Normal 4 2 2 2 3 2 2 6" xfId="17600" xr:uid="{00000000-0005-0000-0000-00001A740000}"/>
    <cellStyle name="Normal 4 2 2 2 3 2 3" xfId="2009" xr:uid="{00000000-0005-0000-0000-00001B740000}"/>
    <cellStyle name="Normal 4 2 2 2 3 2 3 2" xfId="4579" xr:uid="{00000000-0005-0000-0000-00001C740000}"/>
    <cellStyle name="Normal 4 2 2 2 3 2 3 2 2" xfId="12725" xr:uid="{00000000-0005-0000-0000-00001D740000}"/>
    <cellStyle name="Normal 4 2 2 2 3 2 3 2 2 2" xfId="29021" xr:uid="{00000000-0005-0000-0000-00001E740000}"/>
    <cellStyle name="Normal 4 2 2 2 3 2 3 2 3" xfId="20875" xr:uid="{00000000-0005-0000-0000-00001F740000}"/>
    <cellStyle name="Normal 4 2 2 2 3 2 3 3" xfId="7308" xr:uid="{00000000-0005-0000-0000-000020740000}"/>
    <cellStyle name="Normal 4 2 2 2 3 2 3 3 2" xfId="15454" xr:uid="{00000000-0005-0000-0000-000021740000}"/>
    <cellStyle name="Normal 4 2 2 2 3 2 3 3 2 2" xfId="31750" xr:uid="{00000000-0005-0000-0000-000022740000}"/>
    <cellStyle name="Normal 4 2 2 2 3 2 3 3 3" xfId="23604" xr:uid="{00000000-0005-0000-0000-000023740000}"/>
    <cellStyle name="Normal 4 2 2 2 3 2 3 4" xfId="10155" xr:uid="{00000000-0005-0000-0000-000024740000}"/>
    <cellStyle name="Normal 4 2 2 2 3 2 3 4 2" xfId="26451" xr:uid="{00000000-0005-0000-0000-000025740000}"/>
    <cellStyle name="Normal 4 2 2 2 3 2 3 5" xfId="18305" xr:uid="{00000000-0005-0000-0000-000026740000}"/>
    <cellStyle name="Normal 4 2 2 2 3 2 4" xfId="3361" xr:uid="{00000000-0005-0000-0000-000027740000}"/>
    <cellStyle name="Normal 4 2 2 2 3 2 4 2" xfId="11507" xr:uid="{00000000-0005-0000-0000-000028740000}"/>
    <cellStyle name="Normal 4 2 2 2 3 2 4 2 2" xfId="27803" xr:uid="{00000000-0005-0000-0000-000029740000}"/>
    <cellStyle name="Normal 4 2 2 2 3 2 4 3" xfId="19657" xr:uid="{00000000-0005-0000-0000-00002A740000}"/>
    <cellStyle name="Normal 4 2 2 2 3 2 5" xfId="5898" xr:uid="{00000000-0005-0000-0000-00002B740000}"/>
    <cellStyle name="Normal 4 2 2 2 3 2 5 2" xfId="14044" xr:uid="{00000000-0005-0000-0000-00002C740000}"/>
    <cellStyle name="Normal 4 2 2 2 3 2 5 2 2" xfId="30340" xr:uid="{00000000-0005-0000-0000-00002D740000}"/>
    <cellStyle name="Normal 4 2 2 2 3 2 5 3" xfId="22194" xr:uid="{00000000-0005-0000-0000-00002E740000}"/>
    <cellStyle name="Normal 4 2 2 2 3 2 6" xfId="8745" xr:uid="{00000000-0005-0000-0000-00002F740000}"/>
    <cellStyle name="Normal 4 2 2 2 3 2 6 2" xfId="25041" xr:uid="{00000000-0005-0000-0000-000030740000}"/>
    <cellStyle name="Normal 4 2 2 2 3 2 7" xfId="16895" xr:uid="{00000000-0005-0000-0000-000031740000}"/>
    <cellStyle name="Normal 4 2 2 2 3 3" xfId="960" xr:uid="{00000000-0005-0000-0000-000032740000}"/>
    <cellStyle name="Normal 4 2 2 2 3 3 2" xfId="2370" xr:uid="{00000000-0005-0000-0000-000033740000}"/>
    <cellStyle name="Normal 4 2 2 2 3 3 2 2" xfId="4892" xr:uid="{00000000-0005-0000-0000-000034740000}"/>
    <cellStyle name="Normal 4 2 2 2 3 3 2 2 2" xfId="13038" xr:uid="{00000000-0005-0000-0000-000035740000}"/>
    <cellStyle name="Normal 4 2 2 2 3 3 2 2 2 2" xfId="29334" xr:uid="{00000000-0005-0000-0000-000036740000}"/>
    <cellStyle name="Normal 4 2 2 2 3 3 2 2 3" xfId="21188" xr:uid="{00000000-0005-0000-0000-000037740000}"/>
    <cellStyle name="Normal 4 2 2 2 3 3 2 3" xfId="7669" xr:uid="{00000000-0005-0000-0000-000038740000}"/>
    <cellStyle name="Normal 4 2 2 2 3 3 2 3 2" xfId="15815" xr:uid="{00000000-0005-0000-0000-000039740000}"/>
    <cellStyle name="Normal 4 2 2 2 3 3 2 3 2 2" xfId="32111" xr:uid="{00000000-0005-0000-0000-00003A740000}"/>
    <cellStyle name="Normal 4 2 2 2 3 3 2 3 3" xfId="23965" xr:uid="{00000000-0005-0000-0000-00003B740000}"/>
    <cellStyle name="Normal 4 2 2 2 3 3 2 4" xfId="10516" xr:uid="{00000000-0005-0000-0000-00003C740000}"/>
    <cellStyle name="Normal 4 2 2 2 3 3 2 4 2" xfId="26812" xr:uid="{00000000-0005-0000-0000-00003D740000}"/>
    <cellStyle name="Normal 4 2 2 2 3 3 2 5" xfId="18666" xr:uid="{00000000-0005-0000-0000-00003E740000}"/>
    <cellStyle name="Normal 4 2 2 2 3 3 3" xfId="3674" xr:uid="{00000000-0005-0000-0000-00003F740000}"/>
    <cellStyle name="Normal 4 2 2 2 3 3 3 2" xfId="11820" xr:uid="{00000000-0005-0000-0000-000040740000}"/>
    <cellStyle name="Normal 4 2 2 2 3 3 3 2 2" xfId="28116" xr:uid="{00000000-0005-0000-0000-000041740000}"/>
    <cellStyle name="Normal 4 2 2 2 3 3 3 3" xfId="19970" xr:uid="{00000000-0005-0000-0000-000042740000}"/>
    <cellStyle name="Normal 4 2 2 2 3 3 4" xfId="6259" xr:uid="{00000000-0005-0000-0000-000043740000}"/>
    <cellStyle name="Normal 4 2 2 2 3 3 4 2" xfId="14405" xr:uid="{00000000-0005-0000-0000-000044740000}"/>
    <cellStyle name="Normal 4 2 2 2 3 3 4 2 2" xfId="30701" xr:uid="{00000000-0005-0000-0000-000045740000}"/>
    <cellStyle name="Normal 4 2 2 2 3 3 4 3" xfId="22555" xr:uid="{00000000-0005-0000-0000-000046740000}"/>
    <cellStyle name="Normal 4 2 2 2 3 3 5" xfId="9106" xr:uid="{00000000-0005-0000-0000-000047740000}"/>
    <cellStyle name="Normal 4 2 2 2 3 3 5 2" xfId="25402" xr:uid="{00000000-0005-0000-0000-000048740000}"/>
    <cellStyle name="Normal 4 2 2 2 3 3 6" xfId="17256" xr:uid="{00000000-0005-0000-0000-000049740000}"/>
    <cellStyle name="Normal 4 2 2 2 3 4" xfId="1665" xr:uid="{00000000-0005-0000-0000-00004A740000}"/>
    <cellStyle name="Normal 4 2 2 2 3 4 2" xfId="4283" xr:uid="{00000000-0005-0000-0000-00004B740000}"/>
    <cellStyle name="Normal 4 2 2 2 3 4 2 2" xfId="12429" xr:uid="{00000000-0005-0000-0000-00004C740000}"/>
    <cellStyle name="Normal 4 2 2 2 3 4 2 2 2" xfId="28725" xr:uid="{00000000-0005-0000-0000-00004D740000}"/>
    <cellStyle name="Normal 4 2 2 2 3 4 2 3" xfId="20579" xr:uid="{00000000-0005-0000-0000-00004E740000}"/>
    <cellStyle name="Normal 4 2 2 2 3 4 3" xfId="6964" xr:uid="{00000000-0005-0000-0000-00004F740000}"/>
    <cellStyle name="Normal 4 2 2 2 3 4 3 2" xfId="15110" xr:uid="{00000000-0005-0000-0000-000050740000}"/>
    <cellStyle name="Normal 4 2 2 2 3 4 3 2 2" xfId="31406" xr:uid="{00000000-0005-0000-0000-000051740000}"/>
    <cellStyle name="Normal 4 2 2 2 3 4 3 3" xfId="23260" xr:uid="{00000000-0005-0000-0000-000052740000}"/>
    <cellStyle name="Normal 4 2 2 2 3 4 4" xfId="9811" xr:uid="{00000000-0005-0000-0000-000053740000}"/>
    <cellStyle name="Normal 4 2 2 2 3 4 4 2" xfId="26107" xr:uid="{00000000-0005-0000-0000-000054740000}"/>
    <cellStyle name="Normal 4 2 2 2 3 4 5" xfId="17961" xr:uid="{00000000-0005-0000-0000-000055740000}"/>
    <cellStyle name="Normal 4 2 2 2 3 5" xfId="3065" xr:uid="{00000000-0005-0000-0000-000056740000}"/>
    <cellStyle name="Normal 4 2 2 2 3 5 2" xfId="11211" xr:uid="{00000000-0005-0000-0000-000057740000}"/>
    <cellStyle name="Normal 4 2 2 2 3 5 2 2" xfId="27507" xr:uid="{00000000-0005-0000-0000-000058740000}"/>
    <cellStyle name="Normal 4 2 2 2 3 5 3" xfId="19361" xr:uid="{00000000-0005-0000-0000-000059740000}"/>
    <cellStyle name="Normal 4 2 2 2 3 6" xfId="5554" xr:uid="{00000000-0005-0000-0000-00005A740000}"/>
    <cellStyle name="Normal 4 2 2 2 3 6 2" xfId="13700" xr:uid="{00000000-0005-0000-0000-00005B740000}"/>
    <cellStyle name="Normal 4 2 2 2 3 6 2 2" xfId="29996" xr:uid="{00000000-0005-0000-0000-00005C740000}"/>
    <cellStyle name="Normal 4 2 2 2 3 6 3" xfId="21850" xr:uid="{00000000-0005-0000-0000-00005D740000}"/>
    <cellStyle name="Normal 4 2 2 2 3 7" xfId="8401" xr:uid="{00000000-0005-0000-0000-00005E740000}"/>
    <cellStyle name="Normal 4 2 2 2 3 7 2" xfId="24697" xr:uid="{00000000-0005-0000-0000-00005F740000}"/>
    <cellStyle name="Normal 4 2 2 2 3 8" xfId="16551" xr:uid="{00000000-0005-0000-0000-000060740000}"/>
    <cellStyle name="Normal 4 2 2 2 4" xfId="343" xr:uid="{00000000-0005-0000-0000-000061740000}"/>
    <cellStyle name="Normal 4 2 2 2 4 2" xfId="687" xr:uid="{00000000-0005-0000-0000-000062740000}"/>
    <cellStyle name="Normal 4 2 2 2 4 2 2" xfId="1393" xr:uid="{00000000-0005-0000-0000-000063740000}"/>
    <cellStyle name="Normal 4 2 2 2 4 2 2 2" xfId="2803" xr:uid="{00000000-0005-0000-0000-000064740000}"/>
    <cellStyle name="Normal 4 2 2 2 4 2 2 2 2" xfId="5262" xr:uid="{00000000-0005-0000-0000-000065740000}"/>
    <cellStyle name="Normal 4 2 2 2 4 2 2 2 2 2" xfId="13408" xr:uid="{00000000-0005-0000-0000-000066740000}"/>
    <cellStyle name="Normal 4 2 2 2 4 2 2 2 2 2 2" xfId="29704" xr:uid="{00000000-0005-0000-0000-000067740000}"/>
    <cellStyle name="Normal 4 2 2 2 4 2 2 2 2 3" xfId="21558" xr:uid="{00000000-0005-0000-0000-000068740000}"/>
    <cellStyle name="Normal 4 2 2 2 4 2 2 2 3" xfId="8102" xr:uid="{00000000-0005-0000-0000-000069740000}"/>
    <cellStyle name="Normal 4 2 2 2 4 2 2 2 3 2" xfId="16248" xr:uid="{00000000-0005-0000-0000-00006A740000}"/>
    <cellStyle name="Normal 4 2 2 2 4 2 2 2 3 2 2" xfId="32544" xr:uid="{00000000-0005-0000-0000-00006B740000}"/>
    <cellStyle name="Normal 4 2 2 2 4 2 2 2 3 3" xfId="24398" xr:uid="{00000000-0005-0000-0000-00006C740000}"/>
    <cellStyle name="Normal 4 2 2 2 4 2 2 2 4" xfId="10949" xr:uid="{00000000-0005-0000-0000-00006D740000}"/>
    <cellStyle name="Normal 4 2 2 2 4 2 2 2 4 2" xfId="27245" xr:uid="{00000000-0005-0000-0000-00006E740000}"/>
    <cellStyle name="Normal 4 2 2 2 4 2 2 2 5" xfId="19099" xr:uid="{00000000-0005-0000-0000-00006F740000}"/>
    <cellStyle name="Normal 4 2 2 2 4 2 2 3" xfId="4044" xr:uid="{00000000-0005-0000-0000-000070740000}"/>
    <cellStyle name="Normal 4 2 2 2 4 2 2 3 2" xfId="12190" xr:uid="{00000000-0005-0000-0000-000071740000}"/>
    <cellStyle name="Normal 4 2 2 2 4 2 2 3 2 2" xfId="28486" xr:uid="{00000000-0005-0000-0000-000072740000}"/>
    <cellStyle name="Normal 4 2 2 2 4 2 2 3 3" xfId="20340" xr:uid="{00000000-0005-0000-0000-000073740000}"/>
    <cellStyle name="Normal 4 2 2 2 4 2 2 4" xfId="6692" xr:uid="{00000000-0005-0000-0000-000074740000}"/>
    <cellStyle name="Normal 4 2 2 2 4 2 2 4 2" xfId="14838" xr:uid="{00000000-0005-0000-0000-000075740000}"/>
    <cellStyle name="Normal 4 2 2 2 4 2 2 4 2 2" xfId="31134" xr:uid="{00000000-0005-0000-0000-000076740000}"/>
    <cellStyle name="Normal 4 2 2 2 4 2 2 4 3" xfId="22988" xr:uid="{00000000-0005-0000-0000-000077740000}"/>
    <cellStyle name="Normal 4 2 2 2 4 2 2 5" xfId="9539" xr:uid="{00000000-0005-0000-0000-000078740000}"/>
    <cellStyle name="Normal 4 2 2 2 4 2 2 5 2" xfId="25835" xr:uid="{00000000-0005-0000-0000-000079740000}"/>
    <cellStyle name="Normal 4 2 2 2 4 2 2 6" xfId="17689" xr:uid="{00000000-0005-0000-0000-00007A740000}"/>
    <cellStyle name="Normal 4 2 2 2 4 2 3" xfId="2098" xr:uid="{00000000-0005-0000-0000-00007B740000}"/>
    <cellStyle name="Normal 4 2 2 2 4 2 3 2" xfId="4653" xr:uid="{00000000-0005-0000-0000-00007C740000}"/>
    <cellStyle name="Normal 4 2 2 2 4 2 3 2 2" xfId="12799" xr:uid="{00000000-0005-0000-0000-00007D740000}"/>
    <cellStyle name="Normal 4 2 2 2 4 2 3 2 2 2" xfId="29095" xr:uid="{00000000-0005-0000-0000-00007E740000}"/>
    <cellStyle name="Normal 4 2 2 2 4 2 3 2 3" xfId="20949" xr:uid="{00000000-0005-0000-0000-00007F740000}"/>
    <cellStyle name="Normal 4 2 2 2 4 2 3 3" xfId="7397" xr:uid="{00000000-0005-0000-0000-000080740000}"/>
    <cellStyle name="Normal 4 2 2 2 4 2 3 3 2" xfId="15543" xr:uid="{00000000-0005-0000-0000-000081740000}"/>
    <cellStyle name="Normal 4 2 2 2 4 2 3 3 2 2" xfId="31839" xr:uid="{00000000-0005-0000-0000-000082740000}"/>
    <cellStyle name="Normal 4 2 2 2 4 2 3 3 3" xfId="23693" xr:uid="{00000000-0005-0000-0000-000083740000}"/>
    <cellStyle name="Normal 4 2 2 2 4 2 3 4" xfId="10244" xr:uid="{00000000-0005-0000-0000-000084740000}"/>
    <cellStyle name="Normal 4 2 2 2 4 2 3 4 2" xfId="26540" xr:uid="{00000000-0005-0000-0000-000085740000}"/>
    <cellStyle name="Normal 4 2 2 2 4 2 3 5" xfId="18394" xr:uid="{00000000-0005-0000-0000-000086740000}"/>
    <cellStyle name="Normal 4 2 2 2 4 2 4" xfId="3435" xr:uid="{00000000-0005-0000-0000-000087740000}"/>
    <cellStyle name="Normal 4 2 2 2 4 2 4 2" xfId="11581" xr:uid="{00000000-0005-0000-0000-000088740000}"/>
    <cellStyle name="Normal 4 2 2 2 4 2 4 2 2" xfId="27877" xr:uid="{00000000-0005-0000-0000-000089740000}"/>
    <cellStyle name="Normal 4 2 2 2 4 2 4 3" xfId="19731" xr:uid="{00000000-0005-0000-0000-00008A740000}"/>
    <cellStyle name="Normal 4 2 2 2 4 2 5" xfId="5987" xr:uid="{00000000-0005-0000-0000-00008B740000}"/>
    <cellStyle name="Normal 4 2 2 2 4 2 5 2" xfId="14133" xr:uid="{00000000-0005-0000-0000-00008C740000}"/>
    <cellStyle name="Normal 4 2 2 2 4 2 5 2 2" xfId="30429" xr:uid="{00000000-0005-0000-0000-00008D740000}"/>
    <cellStyle name="Normal 4 2 2 2 4 2 5 3" xfId="22283" xr:uid="{00000000-0005-0000-0000-00008E740000}"/>
    <cellStyle name="Normal 4 2 2 2 4 2 6" xfId="8834" xr:uid="{00000000-0005-0000-0000-00008F740000}"/>
    <cellStyle name="Normal 4 2 2 2 4 2 6 2" xfId="25130" xr:uid="{00000000-0005-0000-0000-000090740000}"/>
    <cellStyle name="Normal 4 2 2 2 4 2 7" xfId="16984" xr:uid="{00000000-0005-0000-0000-000091740000}"/>
    <cellStyle name="Normal 4 2 2 2 4 3" xfId="1049" xr:uid="{00000000-0005-0000-0000-000092740000}"/>
    <cellStyle name="Normal 4 2 2 2 4 3 2" xfId="2459" xr:uid="{00000000-0005-0000-0000-000093740000}"/>
    <cellStyle name="Normal 4 2 2 2 4 3 2 2" xfId="4966" xr:uid="{00000000-0005-0000-0000-000094740000}"/>
    <cellStyle name="Normal 4 2 2 2 4 3 2 2 2" xfId="13112" xr:uid="{00000000-0005-0000-0000-000095740000}"/>
    <cellStyle name="Normal 4 2 2 2 4 3 2 2 2 2" xfId="29408" xr:uid="{00000000-0005-0000-0000-000096740000}"/>
    <cellStyle name="Normal 4 2 2 2 4 3 2 2 3" xfId="21262" xr:uid="{00000000-0005-0000-0000-000097740000}"/>
    <cellStyle name="Normal 4 2 2 2 4 3 2 3" xfId="7758" xr:uid="{00000000-0005-0000-0000-000098740000}"/>
    <cellStyle name="Normal 4 2 2 2 4 3 2 3 2" xfId="15904" xr:uid="{00000000-0005-0000-0000-000099740000}"/>
    <cellStyle name="Normal 4 2 2 2 4 3 2 3 2 2" xfId="32200" xr:uid="{00000000-0005-0000-0000-00009A740000}"/>
    <cellStyle name="Normal 4 2 2 2 4 3 2 3 3" xfId="24054" xr:uid="{00000000-0005-0000-0000-00009B740000}"/>
    <cellStyle name="Normal 4 2 2 2 4 3 2 4" xfId="10605" xr:uid="{00000000-0005-0000-0000-00009C740000}"/>
    <cellStyle name="Normal 4 2 2 2 4 3 2 4 2" xfId="26901" xr:uid="{00000000-0005-0000-0000-00009D740000}"/>
    <cellStyle name="Normal 4 2 2 2 4 3 2 5" xfId="18755" xr:uid="{00000000-0005-0000-0000-00009E740000}"/>
    <cellStyle name="Normal 4 2 2 2 4 3 3" xfId="3748" xr:uid="{00000000-0005-0000-0000-00009F740000}"/>
    <cellStyle name="Normal 4 2 2 2 4 3 3 2" xfId="11894" xr:uid="{00000000-0005-0000-0000-0000A0740000}"/>
    <cellStyle name="Normal 4 2 2 2 4 3 3 2 2" xfId="28190" xr:uid="{00000000-0005-0000-0000-0000A1740000}"/>
    <cellStyle name="Normal 4 2 2 2 4 3 3 3" xfId="20044" xr:uid="{00000000-0005-0000-0000-0000A2740000}"/>
    <cellStyle name="Normal 4 2 2 2 4 3 4" xfId="6348" xr:uid="{00000000-0005-0000-0000-0000A3740000}"/>
    <cellStyle name="Normal 4 2 2 2 4 3 4 2" xfId="14494" xr:uid="{00000000-0005-0000-0000-0000A4740000}"/>
    <cellStyle name="Normal 4 2 2 2 4 3 4 2 2" xfId="30790" xr:uid="{00000000-0005-0000-0000-0000A5740000}"/>
    <cellStyle name="Normal 4 2 2 2 4 3 4 3" xfId="22644" xr:uid="{00000000-0005-0000-0000-0000A6740000}"/>
    <cellStyle name="Normal 4 2 2 2 4 3 5" xfId="9195" xr:uid="{00000000-0005-0000-0000-0000A7740000}"/>
    <cellStyle name="Normal 4 2 2 2 4 3 5 2" xfId="25491" xr:uid="{00000000-0005-0000-0000-0000A8740000}"/>
    <cellStyle name="Normal 4 2 2 2 4 3 6" xfId="17345" xr:uid="{00000000-0005-0000-0000-0000A9740000}"/>
    <cellStyle name="Normal 4 2 2 2 4 4" xfId="1754" xr:uid="{00000000-0005-0000-0000-0000AA740000}"/>
    <cellStyle name="Normal 4 2 2 2 4 4 2" xfId="4357" xr:uid="{00000000-0005-0000-0000-0000AB740000}"/>
    <cellStyle name="Normal 4 2 2 2 4 4 2 2" xfId="12503" xr:uid="{00000000-0005-0000-0000-0000AC740000}"/>
    <cellStyle name="Normal 4 2 2 2 4 4 2 2 2" xfId="28799" xr:uid="{00000000-0005-0000-0000-0000AD740000}"/>
    <cellStyle name="Normal 4 2 2 2 4 4 2 3" xfId="20653" xr:uid="{00000000-0005-0000-0000-0000AE740000}"/>
    <cellStyle name="Normal 4 2 2 2 4 4 3" xfId="7053" xr:uid="{00000000-0005-0000-0000-0000AF740000}"/>
    <cellStyle name="Normal 4 2 2 2 4 4 3 2" xfId="15199" xr:uid="{00000000-0005-0000-0000-0000B0740000}"/>
    <cellStyle name="Normal 4 2 2 2 4 4 3 2 2" xfId="31495" xr:uid="{00000000-0005-0000-0000-0000B1740000}"/>
    <cellStyle name="Normal 4 2 2 2 4 4 3 3" xfId="23349" xr:uid="{00000000-0005-0000-0000-0000B2740000}"/>
    <cellStyle name="Normal 4 2 2 2 4 4 4" xfId="9900" xr:uid="{00000000-0005-0000-0000-0000B3740000}"/>
    <cellStyle name="Normal 4 2 2 2 4 4 4 2" xfId="26196" xr:uid="{00000000-0005-0000-0000-0000B4740000}"/>
    <cellStyle name="Normal 4 2 2 2 4 4 5" xfId="18050" xr:uid="{00000000-0005-0000-0000-0000B5740000}"/>
    <cellStyle name="Normal 4 2 2 2 4 5" xfId="3139" xr:uid="{00000000-0005-0000-0000-0000B6740000}"/>
    <cellStyle name="Normal 4 2 2 2 4 5 2" xfId="11285" xr:uid="{00000000-0005-0000-0000-0000B7740000}"/>
    <cellStyle name="Normal 4 2 2 2 4 5 2 2" xfId="27581" xr:uid="{00000000-0005-0000-0000-0000B8740000}"/>
    <cellStyle name="Normal 4 2 2 2 4 5 3" xfId="19435" xr:uid="{00000000-0005-0000-0000-0000B9740000}"/>
    <cellStyle name="Normal 4 2 2 2 4 6" xfId="5643" xr:uid="{00000000-0005-0000-0000-0000BA740000}"/>
    <cellStyle name="Normal 4 2 2 2 4 6 2" xfId="13789" xr:uid="{00000000-0005-0000-0000-0000BB740000}"/>
    <cellStyle name="Normal 4 2 2 2 4 6 2 2" xfId="30085" xr:uid="{00000000-0005-0000-0000-0000BC740000}"/>
    <cellStyle name="Normal 4 2 2 2 4 6 3" xfId="21939" xr:uid="{00000000-0005-0000-0000-0000BD740000}"/>
    <cellStyle name="Normal 4 2 2 2 4 7" xfId="8490" xr:uid="{00000000-0005-0000-0000-0000BE740000}"/>
    <cellStyle name="Normal 4 2 2 2 4 7 2" xfId="24786" xr:uid="{00000000-0005-0000-0000-0000BF740000}"/>
    <cellStyle name="Normal 4 2 2 2 4 8" xfId="16640" xr:uid="{00000000-0005-0000-0000-0000C0740000}"/>
    <cellStyle name="Normal 4 2 2 2 5" xfId="433" xr:uid="{00000000-0005-0000-0000-0000C1740000}"/>
    <cellStyle name="Normal 4 2 2 2 5 2" xfId="1139" xr:uid="{00000000-0005-0000-0000-0000C2740000}"/>
    <cellStyle name="Normal 4 2 2 2 5 2 2" xfId="2549" xr:uid="{00000000-0005-0000-0000-0000C3740000}"/>
    <cellStyle name="Normal 4 2 2 2 5 2 2 2" xfId="5040" xr:uid="{00000000-0005-0000-0000-0000C4740000}"/>
    <cellStyle name="Normal 4 2 2 2 5 2 2 2 2" xfId="13186" xr:uid="{00000000-0005-0000-0000-0000C5740000}"/>
    <cellStyle name="Normal 4 2 2 2 5 2 2 2 2 2" xfId="29482" xr:uid="{00000000-0005-0000-0000-0000C6740000}"/>
    <cellStyle name="Normal 4 2 2 2 5 2 2 2 3" xfId="21336" xr:uid="{00000000-0005-0000-0000-0000C7740000}"/>
    <cellStyle name="Normal 4 2 2 2 5 2 2 3" xfId="7848" xr:uid="{00000000-0005-0000-0000-0000C8740000}"/>
    <cellStyle name="Normal 4 2 2 2 5 2 2 3 2" xfId="15994" xr:uid="{00000000-0005-0000-0000-0000C9740000}"/>
    <cellStyle name="Normal 4 2 2 2 5 2 2 3 2 2" xfId="32290" xr:uid="{00000000-0005-0000-0000-0000CA740000}"/>
    <cellStyle name="Normal 4 2 2 2 5 2 2 3 3" xfId="24144" xr:uid="{00000000-0005-0000-0000-0000CB740000}"/>
    <cellStyle name="Normal 4 2 2 2 5 2 2 4" xfId="10695" xr:uid="{00000000-0005-0000-0000-0000CC740000}"/>
    <cellStyle name="Normal 4 2 2 2 5 2 2 4 2" xfId="26991" xr:uid="{00000000-0005-0000-0000-0000CD740000}"/>
    <cellStyle name="Normal 4 2 2 2 5 2 2 5" xfId="18845" xr:uid="{00000000-0005-0000-0000-0000CE740000}"/>
    <cellStyle name="Normal 4 2 2 2 5 2 3" xfId="3822" xr:uid="{00000000-0005-0000-0000-0000CF740000}"/>
    <cellStyle name="Normal 4 2 2 2 5 2 3 2" xfId="11968" xr:uid="{00000000-0005-0000-0000-0000D0740000}"/>
    <cellStyle name="Normal 4 2 2 2 5 2 3 2 2" xfId="28264" xr:uid="{00000000-0005-0000-0000-0000D1740000}"/>
    <cellStyle name="Normal 4 2 2 2 5 2 3 3" xfId="20118" xr:uid="{00000000-0005-0000-0000-0000D2740000}"/>
    <cellStyle name="Normal 4 2 2 2 5 2 4" xfId="6438" xr:uid="{00000000-0005-0000-0000-0000D3740000}"/>
    <cellStyle name="Normal 4 2 2 2 5 2 4 2" xfId="14584" xr:uid="{00000000-0005-0000-0000-0000D4740000}"/>
    <cellStyle name="Normal 4 2 2 2 5 2 4 2 2" xfId="30880" xr:uid="{00000000-0005-0000-0000-0000D5740000}"/>
    <cellStyle name="Normal 4 2 2 2 5 2 4 3" xfId="22734" xr:uid="{00000000-0005-0000-0000-0000D6740000}"/>
    <cellStyle name="Normal 4 2 2 2 5 2 5" xfId="9285" xr:uid="{00000000-0005-0000-0000-0000D7740000}"/>
    <cellStyle name="Normal 4 2 2 2 5 2 5 2" xfId="25581" xr:uid="{00000000-0005-0000-0000-0000D8740000}"/>
    <cellStyle name="Normal 4 2 2 2 5 2 6" xfId="17435" xr:uid="{00000000-0005-0000-0000-0000D9740000}"/>
    <cellStyle name="Normal 4 2 2 2 5 3" xfId="1844" xr:uid="{00000000-0005-0000-0000-0000DA740000}"/>
    <cellStyle name="Normal 4 2 2 2 5 3 2" xfId="4431" xr:uid="{00000000-0005-0000-0000-0000DB740000}"/>
    <cellStyle name="Normal 4 2 2 2 5 3 2 2" xfId="12577" xr:uid="{00000000-0005-0000-0000-0000DC740000}"/>
    <cellStyle name="Normal 4 2 2 2 5 3 2 2 2" xfId="28873" xr:uid="{00000000-0005-0000-0000-0000DD740000}"/>
    <cellStyle name="Normal 4 2 2 2 5 3 2 3" xfId="20727" xr:uid="{00000000-0005-0000-0000-0000DE740000}"/>
    <cellStyle name="Normal 4 2 2 2 5 3 3" xfId="7143" xr:uid="{00000000-0005-0000-0000-0000DF740000}"/>
    <cellStyle name="Normal 4 2 2 2 5 3 3 2" xfId="15289" xr:uid="{00000000-0005-0000-0000-0000E0740000}"/>
    <cellStyle name="Normal 4 2 2 2 5 3 3 2 2" xfId="31585" xr:uid="{00000000-0005-0000-0000-0000E1740000}"/>
    <cellStyle name="Normal 4 2 2 2 5 3 3 3" xfId="23439" xr:uid="{00000000-0005-0000-0000-0000E2740000}"/>
    <cellStyle name="Normal 4 2 2 2 5 3 4" xfId="9990" xr:uid="{00000000-0005-0000-0000-0000E3740000}"/>
    <cellStyle name="Normal 4 2 2 2 5 3 4 2" xfId="26286" xr:uid="{00000000-0005-0000-0000-0000E4740000}"/>
    <cellStyle name="Normal 4 2 2 2 5 3 5" xfId="18140" xr:uid="{00000000-0005-0000-0000-0000E5740000}"/>
    <cellStyle name="Normal 4 2 2 2 5 4" xfId="3213" xr:uid="{00000000-0005-0000-0000-0000E6740000}"/>
    <cellStyle name="Normal 4 2 2 2 5 4 2" xfId="11359" xr:uid="{00000000-0005-0000-0000-0000E7740000}"/>
    <cellStyle name="Normal 4 2 2 2 5 4 2 2" xfId="27655" xr:uid="{00000000-0005-0000-0000-0000E8740000}"/>
    <cellStyle name="Normal 4 2 2 2 5 4 3" xfId="19509" xr:uid="{00000000-0005-0000-0000-0000E9740000}"/>
    <cellStyle name="Normal 4 2 2 2 5 5" xfId="5733" xr:uid="{00000000-0005-0000-0000-0000EA740000}"/>
    <cellStyle name="Normal 4 2 2 2 5 5 2" xfId="13879" xr:uid="{00000000-0005-0000-0000-0000EB740000}"/>
    <cellStyle name="Normal 4 2 2 2 5 5 2 2" xfId="30175" xr:uid="{00000000-0005-0000-0000-0000EC740000}"/>
    <cellStyle name="Normal 4 2 2 2 5 5 3" xfId="22029" xr:uid="{00000000-0005-0000-0000-0000ED740000}"/>
    <cellStyle name="Normal 4 2 2 2 5 6" xfId="8580" xr:uid="{00000000-0005-0000-0000-0000EE740000}"/>
    <cellStyle name="Normal 4 2 2 2 5 6 2" xfId="24876" xr:uid="{00000000-0005-0000-0000-0000EF740000}"/>
    <cellStyle name="Normal 4 2 2 2 5 7" xfId="16730" xr:uid="{00000000-0005-0000-0000-0000F0740000}"/>
    <cellStyle name="Normal 4 2 2 2 6" xfId="795" xr:uid="{00000000-0005-0000-0000-0000F1740000}"/>
    <cellStyle name="Normal 4 2 2 2 6 2" xfId="2205" xr:uid="{00000000-0005-0000-0000-0000F2740000}"/>
    <cellStyle name="Normal 4 2 2 2 6 2 2" xfId="4744" xr:uid="{00000000-0005-0000-0000-0000F3740000}"/>
    <cellStyle name="Normal 4 2 2 2 6 2 2 2" xfId="12890" xr:uid="{00000000-0005-0000-0000-0000F4740000}"/>
    <cellStyle name="Normal 4 2 2 2 6 2 2 2 2" xfId="29186" xr:uid="{00000000-0005-0000-0000-0000F5740000}"/>
    <cellStyle name="Normal 4 2 2 2 6 2 2 3" xfId="21040" xr:uid="{00000000-0005-0000-0000-0000F6740000}"/>
    <cellStyle name="Normal 4 2 2 2 6 2 3" xfId="7504" xr:uid="{00000000-0005-0000-0000-0000F7740000}"/>
    <cellStyle name="Normal 4 2 2 2 6 2 3 2" xfId="15650" xr:uid="{00000000-0005-0000-0000-0000F8740000}"/>
    <cellStyle name="Normal 4 2 2 2 6 2 3 2 2" xfId="31946" xr:uid="{00000000-0005-0000-0000-0000F9740000}"/>
    <cellStyle name="Normal 4 2 2 2 6 2 3 3" xfId="23800" xr:uid="{00000000-0005-0000-0000-0000FA740000}"/>
    <cellStyle name="Normal 4 2 2 2 6 2 4" xfId="10351" xr:uid="{00000000-0005-0000-0000-0000FB740000}"/>
    <cellStyle name="Normal 4 2 2 2 6 2 4 2" xfId="26647" xr:uid="{00000000-0005-0000-0000-0000FC740000}"/>
    <cellStyle name="Normal 4 2 2 2 6 2 5" xfId="18501" xr:uid="{00000000-0005-0000-0000-0000FD740000}"/>
    <cellStyle name="Normal 4 2 2 2 6 3" xfId="3526" xr:uid="{00000000-0005-0000-0000-0000FE740000}"/>
    <cellStyle name="Normal 4 2 2 2 6 3 2" xfId="11672" xr:uid="{00000000-0005-0000-0000-0000FF740000}"/>
    <cellStyle name="Normal 4 2 2 2 6 3 2 2" xfId="27968" xr:uid="{00000000-0005-0000-0000-000000750000}"/>
    <cellStyle name="Normal 4 2 2 2 6 3 3" xfId="19822" xr:uid="{00000000-0005-0000-0000-000001750000}"/>
    <cellStyle name="Normal 4 2 2 2 6 4" xfId="6094" xr:uid="{00000000-0005-0000-0000-000002750000}"/>
    <cellStyle name="Normal 4 2 2 2 6 4 2" xfId="14240" xr:uid="{00000000-0005-0000-0000-000003750000}"/>
    <cellStyle name="Normal 4 2 2 2 6 4 2 2" xfId="30536" xr:uid="{00000000-0005-0000-0000-000004750000}"/>
    <cellStyle name="Normal 4 2 2 2 6 4 3" xfId="22390" xr:uid="{00000000-0005-0000-0000-000005750000}"/>
    <cellStyle name="Normal 4 2 2 2 6 5" xfId="8941" xr:uid="{00000000-0005-0000-0000-000006750000}"/>
    <cellStyle name="Normal 4 2 2 2 6 5 2" xfId="25237" xr:uid="{00000000-0005-0000-0000-000007750000}"/>
    <cellStyle name="Normal 4 2 2 2 6 6" xfId="17091" xr:uid="{00000000-0005-0000-0000-000008750000}"/>
    <cellStyle name="Normal 4 2 2 2 7" xfId="1500" xr:uid="{00000000-0005-0000-0000-000009750000}"/>
    <cellStyle name="Normal 4 2 2 2 7 2" xfId="4135" xr:uid="{00000000-0005-0000-0000-00000A750000}"/>
    <cellStyle name="Normal 4 2 2 2 7 2 2" xfId="12281" xr:uid="{00000000-0005-0000-0000-00000B750000}"/>
    <cellStyle name="Normal 4 2 2 2 7 2 2 2" xfId="28577" xr:uid="{00000000-0005-0000-0000-00000C750000}"/>
    <cellStyle name="Normal 4 2 2 2 7 2 3" xfId="20431" xr:uid="{00000000-0005-0000-0000-00000D750000}"/>
    <cellStyle name="Normal 4 2 2 2 7 3" xfId="6799" xr:uid="{00000000-0005-0000-0000-00000E750000}"/>
    <cellStyle name="Normal 4 2 2 2 7 3 2" xfId="14945" xr:uid="{00000000-0005-0000-0000-00000F750000}"/>
    <cellStyle name="Normal 4 2 2 2 7 3 2 2" xfId="31241" xr:uid="{00000000-0005-0000-0000-000010750000}"/>
    <cellStyle name="Normal 4 2 2 2 7 3 3" xfId="23095" xr:uid="{00000000-0005-0000-0000-000011750000}"/>
    <cellStyle name="Normal 4 2 2 2 7 4" xfId="9646" xr:uid="{00000000-0005-0000-0000-000012750000}"/>
    <cellStyle name="Normal 4 2 2 2 7 4 2" xfId="25942" xr:uid="{00000000-0005-0000-0000-000013750000}"/>
    <cellStyle name="Normal 4 2 2 2 7 5" xfId="17796" xr:uid="{00000000-0005-0000-0000-000014750000}"/>
    <cellStyle name="Normal 4 2 2 2 8" xfId="2917" xr:uid="{00000000-0005-0000-0000-000015750000}"/>
    <cellStyle name="Normal 4 2 2 2 8 2" xfId="11063" xr:uid="{00000000-0005-0000-0000-000016750000}"/>
    <cellStyle name="Normal 4 2 2 2 8 2 2" xfId="27359" xr:uid="{00000000-0005-0000-0000-000017750000}"/>
    <cellStyle name="Normal 4 2 2 2 8 3" xfId="19213" xr:uid="{00000000-0005-0000-0000-000018750000}"/>
    <cellStyle name="Normal 4 2 2 2 9" xfId="5389" xr:uid="{00000000-0005-0000-0000-000019750000}"/>
    <cellStyle name="Normal 4 2 2 2 9 2" xfId="13535" xr:uid="{00000000-0005-0000-0000-00001A750000}"/>
    <cellStyle name="Normal 4 2 2 2 9 2 2" xfId="29831" xr:uid="{00000000-0005-0000-0000-00001B750000}"/>
    <cellStyle name="Normal 4 2 2 2 9 3" xfId="21685" xr:uid="{00000000-0005-0000-0000-00001C750000}"/>
    <cellStyle name="Normal 4 2 2 3" xfId="135" xr:uid="{00000000-0005-0000-0000-00001D750000}"/>
    <cellStyle name="Normal 4 2 2 3 2" xfId="479" xr:uid="{00000000-0005-0000-0000-00001E750000}"/>
    <cellStyle name="Normal 4 2 2 3 2 2" xfId="1185" xr:uid="{00000000-0005-0000-0000-00001F750000}"/>
    <cellStyle name="Normal 4 2 2 3 2 2 2" xfId="2595" xr:uid="{00000000-0005-0000-0000-000020750000}"/>
    <cellStyle name="Normal 4 2 2 3 2 2 2 2" xfId="5078" xr:uid="{00000000-0005-0000-0000-000021750000}"/>
    <cellStyle name="Normal 4 2 2 3 2 2 2 2 2" xfId="13224" xr:uid="{00000000-0005-0000-0000-000022750000}"/>
    <cellStyle name="Normal 4 2 2 3 2 2 2 2 2 2" xfId="29520" xr:uid="{00000000-0005-0000-0000-000023750000}"/>
    <cellStyle name="Normal 4 2 2 3 2 2 2 2 3" xfId="21374" xr:uid="{00000000-0005-0000-0000-000024750000}"/>
    <cellStyle name="Normal 4 2 2 3 2 2 2 3" xfId="7894" xr:uid="{00000000-0005-0000-0000-000025750000}"/>
    <cellStyle name="Normal 4 2 2 3 2 2 2 3 2" xfId="16040" xr:uid="{00000000-0005-0000-0000-000026750000}"/>
    <cellStyle name="Normal 4 2 2 3 2 2 2 3 2 2" xfId="32336" xr:uid="{00000000-0005-0000-0000-000027750000}"/>
    <cellStyle name="Normal 4 2 2 3 2 2 2 3 3" xfId="24190" xr:uid="{00000000-0005-0000-0000-000028750000}"/>
    <cellStyle name="Normal 4 2 2 3 2 2 2 4" xfId="10741" xr:uid="{00000000-0005-0000-0000-000029750000}"/>
    <cellStyle name="Normal 4 2 2 3 2 2 2 4 2" xfId="27037" xr:uid="{00000000-0005-0000-0000-00002A750000}"/>
    <cellStyle name="Normal 4 2 2 3 2 2 2 5" xfId="18891" xr:uid="{00000000-0005-0000-0000-00002B750000}"/>
    <cellStyle name="Normal 4 2 2 3 2 2 3" xfId="3860" xr:uid="{00000000-0005-0000-0000-00002C750000}"/>
    <cellStyle name="Normal 4 2 2 3 2 2 3 2" xfId="12006" xr:uid="{00000000-0005-0000-0000-00002D750000}"/>
    <cellStyle name="Normal 4 2 2 3 2 2 3 2 2" xfId="28302" xr:uid="{00000000-0005-0000-0000-00002E750000}"/>
    <cellStyle name="Normal 4 2 2 3 2 2 3 3" xfId="20156" xr:uid="{00000000-0005-0000-0000-00002F750000}"/>
    <cellStyle name="Normal 4 2 2 3 2 2 4" xfId="6484" xr:uid="{00000000-0005-0000-0000-000030750000}"/>
    <cellStyle name="Normal 4 2 2 3 2 2 4 2" xfId="14630" xr:uid="{00000000-0005-0000-0000-000031750000}"/>
    <cellStyle name="Normal 4 2 2 3 2 2 4 2 2" xfId="30926" xr:uid="{00000000-0005-0000-0000-000032750000}"/>
    <cellStyle name="Normal 4 2 2 3 2 2 4 3" xfId="22780" xr:uid="{00000000-0005-0000-0000-000033750000}"/>
    <cellStyle name="Normal 4 2 2 3 2 2 5" xfId="9331" xr:uid="{00000000-0005-0000-0000-000034750000}"/>
    <cellStyle name="Normal 4 2 2 3 2 2 5 2" xfId="25627" xr:uid="{00000000-0005-0000-0000-000035750000}"/>
    <cellStyle name="Normal 4 2 2 3 2 2 6" xfId="17481" xr:uid="{00000000-0005-0000-0000-000036750000}"/>
    <cellStyle name="Normal 4 2 2 3 2 3" xfId="1890" xr:uid="{00000000-0005-0000-0000-000037750000}"/>
    <cellStyle name="Normal 4 2 2 3 2 3 2" xfId="4469" xr:uid="{00000000-0005-0000-0000-000038750000}"/>
    <cellStyle name="Normal 4 2 2 3 2 3 2 2" xfId="12615" xr:uid="{00000000-0005-0000-0000-000039750000}"/>
    <cellStyle name="Normal 4 2 2 3 2 3 2 2 2" xfId="28911" xr:uid="{00000000-0005-0000-0000-00003A750000}"/>
    <cellStyle name="Normal 4 2 2 3 2 3 2 3" xfId="20765" xr:uid="{00000000-0005-0000-0000-00003B750000}"/>
    <cellStyle name="Normal 4 2 2 3 2 3 3" xfId="7189" xr:uid="{00000000-0005-0000-0000-00003C750000}"/>
    <cellStyle name="Normal 4 2 2 3 2 3 3 2" xfId="15335" xr:uid="{00000000-0005-0000-0000-00003D750000}"/>
    <cellStyle name="Normal 4 2 2 3 2 3 3 2 2" xfId="31631" xr:uid="{00000000-0005-0000-0000-00003E750000}"/>
    <cellStyle name="Normal 4 2 2 3 2 3 3 3" xfId="23485" xr:uid="{00000000-0005-0000-0000-00003F750000}"/>
    <cellStyle name="Normal 4 2 2 3 2 3 4" xfId="10036" xr:uid="{00000000-0005-0000-0000-000040750000}"/>
    <cellStyle name="Normal 4 2 2 3 2 3 4 2" xfId="26332" xr:uid="{00000000-0005-0000-0000-000041750000}"/>
    <cellStyle name="Normal 4 2 2 3 2 3 5" xfId="18186" xr:uid="{00000000-0005-0000-0000-000042750000}"/>
    <cellStyle name="Normal 4 2 2 3 2 4" xfId="3251" xr:uid="{00000000-0005-0000-0000-000043750000}"/>
    <cellStyle name="Normal 4 2 2 3 2 4 2" xfId="11397" xr:uid="{00000000-0005-0000-0000-000044750000}"/>
    <cellStyle name="Normal 4 2 2 3 2 4 2 2" xfId="27693" xr:uid="{00000000-0005-0000-0000-000045750000}"/>
    <cellStyle name="Normal 4 2 2 3 2 4 3" xfId="19547" xr:uid="{00000000-0005-0000-0000-000046750000}"/>
    <cellStyle name="Normal 4 2 2 3 2 5" xfId="5779" xr:uid="{00000000-0005-0000-0000-000047750000}"/>
    <cellStyle name="Normal 4 2 2 3 2 5 2" xfId="13925" xr:uid="{00000000-0005-0000-0000-000048750000}"/>
    <cellStyle name="Normal 4 2 2 3 2 5 2 2" xfId="30221" xr:uid="{00000000-0005-0000-0000-000049750000}"/>
    <cellStyle name="Normal 4 2 2 3 2 5 3" xfId="22075" xr:uid="{00000000-0005-0000-0000-00004A750000}"/>
    <cellStyle name="Normal 4 2 2 3 2 6" xfId="8626" xr:uid="{00000000-0005-0000-0000-00004B750000}"/>
    <cellStyle name="Normal 4 2 2 3 2 6 2" xfId="24922" xr:uid="{00000000-0005-0000-0000-00004C750000}"/>
    <cellStyle name="Normal 4 2 2 3 2 7" xfId="16776" xr:uid="{00000000-0005-0000-0000-00004D750000}"/>
    <cellStyle name="Normal 4 2 2 3 3" xfId="841" xr:uid="{00000000-0005-0000-0000-00004E750000}"/>
    <cellStyle name="Normal 4 2 2 3 3 2" xfId="2251" xr:uid="{00000000-0005-0000-0000-00004F750000}"/>
    <cellStyle name="Normal 4 2 2 3 3 2 2" xfId="4782" xr:uid="{00000000-0005-0000-0000-000050750000}"/>
    <cellStyle name="Normal 4 2 2 3 3 2 2 2" xfId="12928" xr:uid="{00000000-0005-0000-0000-000051750000}"/>
    <cellStyle name="Normal 4 2 2 3 3 2 2 2 2" xfId="29224" xr:uid="{00000000-0005-0000-0000-000052750000}"/>
    <cellStyle name="Normal 4 2 2 3 3 2 2 3" xfId="21078" xr:uid="{00000000-0005-0000-0000-000053750000}"/>
    <cellStyle name="Normal 4 2 2 3 3 2 3" xfId="7550" xr:uid="{00000000-0005-0000-0000-000054750000}"/>
    <cellStyle name="Normal 4 2 2 3 3 2 3 2" xfId="15696" xr:uid="{00000000-0005-0000-0000-000055750000}"/>
    <cellStyle name="Normal 4 2 2 3 3 2 3 2 2" xfId="31992" xr:uid="{00000000-0005-0000-0000-000056750000}"/>
    <cellStyle name="Normal 4 2 2 3 3 2 3 3" xfId="23846" xr:uid="{00000000-0005-0000-0000-000057750000}"/>
    <cellStyle name="Normal 4 2 2 3 3 2 4" xfId="10397" xr:uid="{00000000-0005-0000-0000-000058750000}"/>
    <cellStyle name="Normal 4 2 2 3 3 2 4 2" xfId="26693" xr:uid="{00000000-0005-0000-0000-000059750000}"/>
    <cellStyle name="Normal 4 2 2 3 3 2 5" xfId="18547" xr:uid="{00000000-0005-0000-0000-00005A750000}"/>
    <cellStyle name="Normal 4 2 2 3 3 3" xfId="3564" xr:uid="{00000000-0005-0000-0000-00005B750000}"/>
    <cellStyle name="Normal 4 2 2 3 3 3 2" xfId="11710" xr:uid="{00000000-0005-0000-0000-00005C750000}"/>
    <cellStyle name="Normal 4 2 2 3 3 3 2 2" xfId="28006" xr:uid="{00000000-0005-0000-0000-00005D750000}"/>
    <cellStyle name="Normal 4 2 2 3 3 3 3" xfId="19860" xr:uid="{00000000-0005-0000-0000-00005E750000}"/>
    <cellStyle name="Normal 4 2 2 3 3 4" xfId="6140" xr:uid="{00000000-0005-0000-0000-00005F750000}"/>
    <cellStyle name="Normal 4 2 2 3 3 4 2" xfId="14286" xr:uid="{00000000-0005-0000-0000-000060750000}"/>
    <cellStyle name="Normal 4 2 2 3 3 4 2 2" xfId="30582" xr:uid="{00000000-0005-0000-0000-000061750000}"/>
    <cellStyle name="Normal 4 2 2 3 3 4 3" xfId="22436" xr:uid="{00000000-0005-0000-0000-000062750000}"/>
    <cellStyle name="Normal 4 2 2 3 3 5" xfId="8987" xr:uid="{00000000-0005-0000-0000-000063750000}"/>
    <cellStyle name="Normal 4 2 2 3 3 5 2" xfId="25283" xr:uid="{00000000-0005-0000-0000-000064750000}"/>
    <cellStyle name="Normal 4 2 2 3 3 6" xfId="17137" xr:uid="{00000000-0005-0000-0000-000065750000}"/>
    <cellStyle name="Normal 4 2 2 3 4" xfId="1546" xr:uid="{00000000-0005-0000-0000-000066750000}"/>
    <cellStyle name="Normal 4 2 2 3 4 2" xfId="4173" xr:uid="{00000000-0005-0000-0000-000067750000}"/>
    <cellStyle name="Normal 4 2 2 3 4 2 2" xfId="12319" xr:uid="{00000000-0005-0000-0000-000068750000}"/>
    <cellStyle name="Normal 4 2 2 3 4 2 2 2" xfId="28615" xr:uid="{00000000-0005-0000-0000-000069750000}"/>
    <cellStyle name="Normal 4 2 2 3 4 2 3" xfId="20469" xr:uid="{00000000-0005-0000-0000-00006A750000}"/>
    <cellStyle name="Normal 4 2 2 3 4 3" xfId="6845" xr:uid="{00000000-0005-0000-0000-00006B750000}"/>
    <cellStyle name="Normal 4 2 2 3 4 3 2" xfId="14991" xr:uid="{00000000-0005-0000-0000-00006C750000}"/>
    <cellStyle name="Normal 4 2 2 3 4 3 2 2" xfId="31287" xr:uid="{00000000-0005-0000-0000-00006D750000}"/>
    <cellStyle name="Normal 4 2 2 3 4 3 3" xfId="23141" xr:uid="{00000000-0005-0000-0000-00006E750000}"/>
    <cellStyle name="Normal 4 2 2 3 4 4" xfId="9692" xr:uid="{00000000-0005-0000-0000-00006F750000}"/>
    <cellStyle name="Normal 4 2 2 3 4 4 2" xfId="25988" xr:uid="{00000000-0005-0000-0000-000070750000}"/>
    <cellStyle name="Normal 4 2 2 3 4 5" xfId="17842" xr:uid="{00000000-0005-0000-0000-000071750000}"/>
    <cellStyle name="Normal 4 2 2 3 5" xfId="2955" xr:uid="{00000000-0005-0000-0000-000072750000}"/>
    <cellStyle name="Normal 4 2 2 3 5 2" xfId="11101" xr:uid="{00000000-0005-0000-0000-000073750000}"/>
    <cellStyle name="Normal 4 2 2 3 5 2 2" xfId="27397" xr:uid="{00000000-0005-0000-0000-000074750000}"/>
    <cellStyle name="Normal 4 2 2 3 5 3" xfId="19251" xr:uid="{00000000-0005-0000-0000-000075750000}"/>
    <cellStyle name="Normal 4 2 2 3 6" xfId="5435" xr:uid="{00000000-0005-0000-0000-000076750000}"/>
    <cellStyle name="Normal 4 2 2 3 6 2" xfId="13581" xr:uid="{00000000-0005-0000-0000-000077750000}"/>
    <cellStyle name="Normal 4 2 2 3 6 2 2" xfId="29877" xr:uid="{00000000-0005-0000-0000-000078750000}"/>
    <cellStyle name="Normal 4 2 2 3 6 3" xfId="21731" xr:uid="{00000000-0005-0000-0000-000079750000}"/>
    <cellStyle name="Normal 4 2 2 3 7" xfId="8282" xr:uid="{00000000-0005-0000-0000-00007A750000}"/>
    <cellStyle name="Normal 4 2 2 3 7 2" xfId="24578" xr:uid="{00000000-0005-0000-0000-00007B750000}"/>
    <cellStyle name="Normal 4 2 2 3 8" xfId="16432" xr:uid="{00000000-0005-0000-0000-00007C750000}"/>
    <cellStyle name="Normal 4 2 2 4" xfId="218" xr:uid="{00000000-0005-0000-0000-00007D750000}"/>
    <cellStyle name="Normal 4 2 2 4 2" xfId="562" xr:uid="{00000000-0005-0000-0000-00007E750000}"/>
    <cellStyle name="Normal 4 2 2 4 2 2" xfId="1268" xr:uid="{00000000-0005-0000-0000-00007F750000}"/>
    <cellStyle name="Normal 4 2 2 4 2 2 2" xfId="2678" xr:uid="{00000000-0005-0000-0000-000080750000}"/>
    <cellStyle name="Normal 4 2 2 4 2 2 2 2" xfId="5152" xr:uid="{00000000-0005-0000-0000-000081750000}"/>
    <cellStyle name="Normal 4 2 2 4 2 2 2 2 2" xfId="13298" xr:uid="{00000000-0005-0000-0000-000082750000}"/>
    <cellStyle name="Normal 4 2 2 4 2 2 2 2 2 2" xfId="29594" xr:uid="{00000000-0005-0000-0000-000083750000}"/>
    <cellStyle name="Normal 4 2 2 4 2 2 2 2 3" xfId="21448" xr:uid="{00000000-0005-0000-0000-000084750000}"/>
    <cellStyle name="Normal 4 2 2 4 2 2 2 3" xfId="7977" xr:uid="{00000000-0005-0000-0000-000085750000}"/>
    <cellStyle name="Normal 4 2 2 4 2 2 2 3 2" xfId="16123" xr:uid="{00000000-0005-0000-0000-000086750000}"/>
    <cellStyle name="Normal 4 2 2 4 2 2 2 3 2 2" xfId="32419" xr:uid="{00000000-0005-0000-0000-000087750000}"/>
    <cellStyle name="Normal 4 2 2 4 2 2 2 3 3" xfId="24273" xr:uid="{00000000-0005-0000-0000-000088750000}"/>
    <cellStyle name="Normal 4 2 2 4 2 2 2 4" xfId="10824" xr:uid="{00000000-0005-0000-0000-000089750000}"/>
    <cellStyle name="Normal 4 2 2 4 2 2 2 4 2" xfId="27120" xr:uid="{00000000-0005-0000-0000-00008A750000}"/>
    <cellStyle name="Normal 4 2 2 4 2 2 2 5" xfId="18974" xr:uid="{00000000-0005-0000-0000-00008B750000}"/>
    <cellStyle name="Normal 4 2 2 4 2 2 3" xfId="3934" xr:uid="{00000000-0005-0000-0000-00008C750000}"/>
    <cellStyle name="Normal 4 2 2 4 2 2 3 2" xfId="12080" xr:uid="{00000000-0005-0000-0000-00008D750000}"/>
    <cellStyle name="Normal 4 2 2 4 2 2 3 2 2" xfId="28376" xr:uid="{00000000-0005-0000-0000-00008E750000}"/>
    <cellStyle name="Normal 4 2 2 4 2 2 3 3" xfId="20230" xr:uid="{00000000-0005-0000-0000-00008F750000}"/>
    <cellStyle name="Normal 4 2 2 4 2 2 4" xfId="6567" xr:uid="{00000000-0005-0000-0000-000090750000}"/>
    <cellStyle name="Normal 4 2 2 4 2 2 4 2" xfId="14713" xr:uid="{00000000-0005-0000-0000-000091750000}"/>
    <cellStyle name="Normal 4 2 2 4 2 2 4 2 2" xfId="31009" xr:uid="{00000000-0005-0000-0000-000092750000}"/>
    <cellStyle name="Normal 4 2 2 4 2 2 4 3" xfId="22863" xr:uid="{00000000-0005-0000-0000-000093750000}"/>
    <cellStyle name="Normal 4 2 2 4 2 2 5" xfId="9414" xr:uid="{00000000-0005-0000-0000-000094750000}"/>
    <cellStyle name="Normal 4 2 2 4 2 2 5 2" xfId="25710" xr:uid="{00000000-0005-0000-0000-000095750000}"/>
    <cellStyle name="Normal 4 2 2 4 2 2 6" xfId="17564" xr:uid="{00000000-0005-0000-0000-000096750000}"/>
    <cellStyle name="Normal 4 2 2 4 2 3" xfId="1973" xr:uid="{00000000-0005-0000-0000-000097750000}"/>
    <cellStyle name="Normal 4 2 2 4 2 3 2" xfId="4543" xr:uid="{00000000-0005-0000-0000-000098750000}"/>
    <cellStyle name="Normal 4 2 2 4 2 3 2 2" xfId="12689" xr:uid="{00000000-0005-0000-0000-000099750000}"/>
    <cellStyle name="Normal 4 2 2 4 2 3 2 2 2" xfId="28985" xr:uid="{00000000-0005-0000-0000-00009A750000}"/>
    <cellStyle name="Normal 4 2 2 4 2 3 2 3" xfId="20839" xr:uid="{00000000-0005-0000-0000-00009B750000}"/>
    <cellStyle name="Normal 4 2 2 4 2 3 3" xfId="7272" xr:uid="{00000000-0005-0000-0000-00009C750000}"/>
    <cellStyle name="Normal 4 2 2 4 2 3 3 2" xfId="15418" xr:uid="{00000000-0005-0000-0000-00009D750000}"/>
    <cellStyle name="Normal 4 2 2 4 2 3 3 2 2" xfId="31714" xr:uid="{00000000-0005-0000-0000-00009E750000}"/>
    <cellStyle name="Normal 4 2 2 4 2 3 3 3" xfId="23568" xr:uid="{00000000-0005-0000-0000-00009F750000}"/>
    <cellStyle name="Normal 4 2 2 4 2 3 4" xfId="10119" xr:uid="{00000000-0005-0000-0000-0000A0750000}"/>
    <cellStyle name="Normal 4 2 2 4 2 3 4 2" xfId="26415" xr:uid="{00000000-0005-0000-0000-0000A1750000}"/>
    <cellStyle name="Normal 4 2 2 4 2 3 5" xfId="18269" xr:uid="{00000000-0005-0000-0000-0000A2750000}"/>
    <cellStyle name="Normal 4 2 2 4 2 4" xfId="3325" xr:uid="{00000000-0005-0000-0000-0000A3750000}"/>
    <cellStyle name="Normal 4 2 2 4 2 4 2" xfId="11471" xr:uid="{00000000-0005-0000-0000-0000A4750000}"/>
    <cellStyle name="Normal 4 2 2 4 2 4 2 2" xfId="27767" xr:uid="{00000000-0005-0000-0000-0000A5750000}"/>
    <cellStyle name="Normal 4 2 2 4 2 4 3" xfId="19621" xr:uid="{00000000-0005-0000-0000-0000A6750000}"/>
    <cellStyle name="Normal 4 2 2 4 2 5" xfId="5862" xr:uid="{00000000-0005-0000-0000-0000A7750000}"/>
    <cellStyle name="Normal 4 2 2 4 2 5 2" xfId="14008" xr:uid="{00000000-0005-0000-0000-0000A8750000}"/>
    <cellStyle name="Normal 4 2 2 4 2 5 2 2" xfId="30304" xr:uid="{00000000-0005-0000-0000-0000A9750000}"/>
    <cellStyle name="Normal 4 2 2 4 2 5 3" xfId="22158" xr:uid="{00000000-0005-0000-0000-0000AA750000}"/>
    <cellStyle name="Normal 4 2 2 4 2 6" xfId="8709" xr:uid="{00000000-0005-0000-0000-0000AB750000}"/>
    <cellStyle name="Normal 4 2 2 4 2 6 2" xfId="25005" xr:uid="{00000000-0005-0000-0000-0000AC750000}"/>
    <cellStyle name="Normal 4 2 2 4 2 7" xfId="16859" xr:uid="{00000000-0005-0000-0000-0000AD750000}"/>
    <cellStyle name="Normal 4 2 2 4 3" xfId="924" xr:uid="{00000000-0005-0000-0000-0000AE750000}"/>
    <cellStyle name="Normal 4 2 2 4 3 2" xfId="2334" xr:uid="{00000000-0005-0000-0000-0000AF750000}"/>
    <cellStyle name="Normal 4 2 2 4 3 2 2" xfId="4856" xr:uid="{00000000-0005-0000-0000-0000B0750000}"/>
    <cellStyle name="Normal 4 2 2 4 3 2 2 2" xfId="13002" xr:uid="{00000000-0005-0000-0000-0000B1750000}"/>
    <cellStyle name="Normal 4 2 2 4 3 2 2 2 2" xfId="29298" xr:uid="{00000000-0005-0000-0000-0000B2750000}"/>
    <cellStyle name="Normal 4 2 2 4 3 2 2 3" xfId="21152" xr:uid="{00000000-0005-0000-0000-0000B3750000}"/>
    <cellStyle name="Normal 4 2 2 4 3 2 3" xfId="7633" xr:uid="{00000000-0005-0000-0000-0000B4750000}"/>
    <cellStyle name="Normal 4 2 2 4 3 2 3 2" xfId="15779" xr:uid="{00000000-0005-0000-0000-0000B5750000}"/>
    <cellStyle name="Normal 4 2 2 4 3 2 3 2 2" xfId="32075" xr:uid="{00000000-0005-0000-0000-0000B6750000}"/>
    <cellStyle name="Normal 4 2 2 4 3 2 3 3" xfId="23929" xr:uid="{00000000-0005-0000-0000-0000B7750000}"/>
    <cellStyle name="Normal 4 2 2 4 3 2 4" xfId="10480" xr:uid="{00000000-0005-0000-0000-0000B8750000}"/>
    <cellStyle name="Normal 4 2 2 4 3 2 4 2" xfId="26776" xr:uid="{00000000-0005-0000-0000-0000B9750000}"/>
    <cellStyle name="Normal 4 2 2 4 3 2 5" xfId="18630" xr:uid="{00000000-0005-0000-0000-0000BA750000}"/>
    <cellStyle name="Normal 4 2 2 4 3 3" xfId="3638" xr:uid="{00000000-0005-0000-0000-0000BB750000}"/>
    <cellStyle name="Normal 4 2 2 4 3 3 2" xfId="11784" xr:uid="{00000000-0005-0000-0000-0000BC750000}"/>
    <cellStyle name="Normal 4 2 2 4 3 3 2 2" xfId="28080" xr:uid="{00000000-0005-0000-0000-0000BD750000}"/>
    <cellStyle name="Normal 4 2 2 4 3 3 3" xfId="19934" xr:uid="{00000000-0005-0000-0000-0000BE750000}"/>
    <cellStyle name="Normal 4 2 2 4 3 4" xfId="6223" xr:uid="{00000000-0005-0000-0000-0000BF750000}"/>
    <cellStyle name="Normal 4 2 2 4 3 4 2" xfId="14369" xr:uid="{00000000-0005-0000-0000-0000C0750000}"/>
    <cellStyle name="Normal 4 2 2 4 3 4 2 2" xfId="30665" xr:uid="{00000000-0005-0000-0000-0000C1750000}"/>
    <cellStyle name="Normal 4 2 2 4 3 4 3" xfId="22519" xr:uid="{00000000-0005-0000-0000-0000C2750000}"/>
    <cellStyle name="Normal 4 2 2 4 3 5" xfId="9070" xr:uid="{00000000-0005-0000-0000-0000C3750000}"/>
    <cellStyle name="Normal 4 2 2 4 3 5 2" xfId="25366" xr:uid="{00000000-0005-0000-0000-0000C4750000}"/>
    <cellStyle name="Normal 4 2 2 4 3 6" xfId="17220" xr:uid="{00000000-0005-0000-0000-0000C5750000}"/>
    <cellStyle name="Normal 4 2 2 4 4" xfId="1629" xr:uid="{00000000-0005-0000-0000-0000C6750000}"/>
    <cellStyle name="Normal 4 2 2 4 4 2" xfId="4247" xr:uid="{00000000-0005-0000-0000-0000C7750000}"/>
    <cellStyle name="Normal 4 2 2 4 4 2 2" xfId="12393" xr:uid="{00000000-0005-0000-0000-0000C8750000}"/>
    <cellStyle name="Normal 4 2 2 4 4 2 2 2" xfId="28689" xr:uid="{00000000-0005-0000-0000-0000C9750000}"/>
    <cellStyle name="Normal 4 2 2 4 4 2 3" xfId="20543" xr:uid="{00000000-0005-0000-0000-0000CA750000}"/>
    <cellStyle name="Normal 4 2 2 4 4 3" xfId="6928" xr:uid="{00000000-0005-0000-0000-0000CB750000}"/>
    <cellStyle name="Normal 4 2 2 4 4 3 2" xfId="15074" xr:uid="{00000000-0005-0000-0000-0000CC750000}"/>
    <cellStyle name="Normal 4 2 2 4 4 3 2 2" xfId="31370" xr:uid="{00000000-0005-0000-0000-0000CD750000}"/>
    <cellStyle name="Normal 4 2 2 4 4 3 3" xfId="23224" xr:uid="{00000000-0005-0000-0000-0000CE750000}"/>
    <cellStyle name="Normal 4 2 2 4 4 4" xfId="9775" xr:uid="{00000000-0005-0000-0000-0000CF750000}"/>
    <cellStyle name="Normal 4 2 2 4 4 4 2" xfId="26071" xr:uid="{00000000-0005-0000-0000-0000D0750000}"/>
    <cellStyle name="Normal 4 2 2 4 4 5" xfId="17925" xr:uid="{00000000-0005-0000-0000-0000D1750000}"/>
    <cellStyle name="Normal 4 2 2 4 5" xfId="3029" xr:uid="{00000000-0005-0000-0000-0000D2750000}"/>
    <cellStyle name="Normal 4 2 2 4 5 2" xfId="11175" xr:uid="{00000000-0005-0000-0000-0000D3750000}"/>
    <cellStyle name="Normal 4 2 2 4 5 2 2" xfId="27471" xr:uid="{00000000-0005-0000-0000-0000D4750000}"/>
    <cellStyle name="Normal 4 2 2 4 5 3" xfId="19325" xr:uid="{00000000-0005-0000-0000-0000D5750000}"/>
    <cellStyle name="Normal 4 2 2 4 6" xfId="5518" xr:uid="{00000000-0005-0000-0000-0000D6750000}"/>
    <cellStyle name="Normal 4 2 2 4 6 2" xfId="13664" xr:uid="{00000000-0005-0000-0000-0000D7750000}"/>
    <cellStyle name="Normal 4 2 2 4 6 2 2" xfId="29960" xr:uid="{00000000-0005-0000-0000-0000D8750000}"/>
    <cellStyle name="Normal 4 2 2 4 6 3" xfId="21814" xr:uid="{00000000-0005-0000-0000-0000D9750000}"/>
    <cellStyle name="Normal 4 2 2 4 7" xfId="8365" xr:uid="{00000000-0005-0000-0000-0000DA750000}"/>
    <cellStyle name="Normal 4 2 2 4 7 2" xfId="24661" xr:uid="{00000000-0005-0000-0000-0000DB750000}"/>
    <cellStyle name="Normal 4 2 2 4 8" xfId="16515" xr:uid="{00000000-0005-0000-0000-0000DC750000}"/>
    <cellStyle name="Normal 4 2 2 5" xfId="299" xr:uid="{00000000-0005-0000-0000-0000DD750000}"/>
    <cellStyle name="Normal 4 2 2 5 2" xfId="643" xr:uid="{00000000-0005-0000-0000-0000DE750000}"/>
    <cellStyle name="Normal 4 2 2 5 2 2" xfId="1349" xr:uid="{00000000-0005-0000-0000-0000DF750000}"/>
    <cellStyle name="Normal 4 2 2 5 2 2 2" xfId="2759" xr:uid="{00000000-0005-0000-0000-0000E0750000}"/>
    <cellStyle name="Normal 4 2 2 5 2 2 2 2" xfId="5226" xr:uid="{00000000-0005-0000-0000-0000E1750000}"/>
    <cellStyle name="Normal 4 2 2 5 2 2 2 2 2" xfId="13372" xr:uid="{00000000-0005-0000-0000-0000E2750000}"/>
    <cellStyle name="Normal 4 2 2 5 2 2 2 2 2 2" xfId="29668" xr:uid="{00000000-0005-0000-0000-0000E3750000}"/>
    <cellStyle name="Normal 4 2 2 5 2 2 2 2 3" xfId="21522" xr:uid="{00000000-0005-0000-0000-0000E4750000}"/>
    <cellStyle name="Normal 4 2 2 5 2 2 2 3" xfId="8058" xr:uid="{00000000-0005-0000-0000-0000E5750000}"/>
    <cellStyle name="Normal 4 2 2 5 2 2 2 3 2" xfId="16204" xr:uid="{00000000-0005-0000-0000-0000E6750000}"/>
    <cellStyle name="Normal 4 2 2 5 2 2 2 3 2 2" xfId="32500" xr:uid="{00000000-0005-0000-0000-0000E7750000}"/>
    <cellStyle name="Normal 4 2 2 5 2 2 2 3 3" xfId="24354" xr:uid="{00000000-0005-0000-0000-0000E8750000}"/>
    <cellStyle name="Normal 4 2 2 5 2 2 2 4" xfId="10905" xr:uid="{00000000-0005-0000-0000-0000E9750000}"/>
    <cellStyle name="Normal 4 2 2 5 2 2 2 4 2" xfId="27201" xr:uid="{00000000-0005-0000-0000-0000EA750000}"/>
    <cellStyle name="Normal 4 2 2 5 2 2 2 5" xfId="19055" xr:uid="{00000000-0005-0000-0000-0000EB750000}"/>
    <cellStyle name="Normal 4 2 2 5 2 2 3" xfId="4008" xr:uid="{00000000-0005-0000-0000-0000EC750000}"/>
    <cellStyle name="Normal 4 2 2 5 2 2 3 2" xfId="12154" xr:uid="{00000000-0005-0000-0000-0000ED750000}"/>
    <cellStyle name="Normal 4 2 2 5 2 2 3 2 2" xfId="28450" xr:uid="{00000000-0005-0000-0000-0000EE750000}"/>
    <cellStyle name="Normal 4 2 2 5 2 2 3 3" xfId="20304" xr:uid="{00000000-0005-0000-0000-0000EF750000}"/>
    <cellStyle name="Normal 4 2 2 5 2 2 4" xfId="6648" xr:uid="{00000000-0005-0000-0000-0000F0750000}"/>
    <cellStyle name="Normal 4 2 2 5 2 2 4 2" xfId="14794" xr:uid="{00000000-0005-0000-0000-0000F1750000}"/>
    <cellStyle name="Normal 4 2 2 5 2 2 4 2 2" xfId="31090" xr:uid="{00000000-0005-0000-0000-0000F2750000}"/>
    <cellStyle name="Normal 4 2 2 5 2 2 4 3" xfId="22944" xr:uid="{00000000-0005-0000-0000-0000F3750000}"/>
    <cellStyle name="Normal 4 2 2 5 2 2 5" xfId="9495" xr:uid="{00000000-0005-0000-0000-0000F4750000}"/>
    <cellStyle name="Normal 4 2 2 5 2 2 5 2" xfId="25791" xr:uid="{00000000-0005-0000-0000-0000F5750000}"/>
    <cellStyle name="Normal 4 2 2 5 2 2 6" xfId="17645" xr:uid="{00000000-0005-0000-0000-0000F6750000}"/>
    <cellStyle name="Normal 4 2 2 5 2 3" xfId="2054" xr:uid="{00000000-0005-0000-0000-0000F7750000}"/>
    <cellStyle name="Normal 4 2 2 5 2 3 2" xfId="4617" xr:uid="{00000000-0005-0000-0000-0000F8750000}"/>
    <cellStyle name="Normal 4 2 2 5 2 3 2 2" xfId="12763" xr:uid="{00000000-0005-0000-0000-0000F9750000}"/>
    <cellStyle name="Normal 4 2 2 5 2 3 2 2 2" xfId="29059" xr:uid="{00000000-0005-0000-0000-0000FA750000}"/>
    <cellStyle name="Normal 4 2 2 5 2 3 2 3" xfId="20913" xr:uid="{00000000-0005-0000-0000-0000FB750000}"/>
    <cellStyle name="Normal 4 2 2 5 2 3 3" xfId="7353" xr:uid="{00000000-0005-0000-0000-0000FC750000}"/>
    <cellStyle name="Normal 4 2 2 5 2 3 3 2" xfId="15499" xr:uid="{00000000-0005-0000-0000-0000FD750000}"/>
    <cellStyle name="Normal 4 2 2 5 2 3 3 2 2" xfId="31795" xr:uid="{00000000-0005-0000-0000-0000FE750000}"/>
    <cellStyle name="Normal 4 2 2 5 2 3 3 3" xfId="23649" xr:uid="{00000000-0005-0000-0000-0000FF750000}"/>
    <cellStyle name="Normal 4 2 2 5 2 3 4" xfId="10200" xr:uid="{00000000-0005-0000-0000-000000760000}"/>
    <cellStyle name="Normal 4 2 2 5 2 3 4 2" xfId="26496" xr:uid="{00000000-0005-0000-0000-000001760000}"/>
    <cellStyle name="Normal 4 2 2 5 2 3 5" xfId="18350" xr:uid="{00000000-0005-0000-0000-000002760000}"/>
    <cellStyle name="Normal 4 2 2 5 2 4" xfId="3399" xr:uid="{00000000-0005-0000-0000-000003760000}"/>
    <cellStyle name="Normal 4 2 2 5 2 4 2" xfId="11545" xr:uid="{00000000-0005-0000-0000-000004760000}"/>
    <cellStyle name="Normal 4 2 2 5 2 4 2 2" xfId="27841" xr:uid="{00000000-0005-0000-0000-000005760000}"/>
    <cellStyle name="Normal 4 2 2 5 2 4 3" xfId="19695" xr:uid="{00000000-0005-0000-0000-000006760000}"/>
    <cellStyle name="Normal 4 2 2 5 2 5" xfId="5943" xr:uid="{00000000-0005-0000-0000-000007760000}"/>
    <cellStyle name="Normal 4 2 2 5 2 5 2" xfId="14089" xr:uid="{00000000-0005-0000-0000-000008760000}"/>
    <cellStyle name="Normal 4 2 2 5 2 5 2 2" xfId="30385" xr:uid="{00000000-0005-0000-0000-000009760000}"/>
    <cellStyle name="Normal 4 2 2 5 2 5 3" xfId="22239" xr:uid="{00000000-0005-0000-0000-00000A760000}"/>
    <cellStyle name="Normal 4 2 2 5 2 6" xfId="8790" xr:uid="{00000000-0005-0000-0000-00000B760000}"/>
    <cellStyle name="Normal 4 2 2 5 2 6 2" xfId="25086" xr:uid="{00000000-0005-0000-0000-00000C760000}"/>
    <cellStyle name="Normal 4 2 2 5 2 7" xfId="16940" xr:uid="{00000000-0005-0000-0000-00000D760000}"/>
    <cellStyle name="Normal 4 2 2 5 3" xfId="1005" xr:uid="{00000000-0005-0000-0000-00000E760000}"/>
    <cellStyle name="Normal 4 2 2 5 3 2" xfId="2415" xr:uid="{00000000-0005-0000-0000-00000F760000}"/>
    <cellStyle name="Normal 4 2 2 5 3 2 2" xfId="4930" xr:uid="{00000000-0005-0000-0000-000010760000}"/>
    <cellStyle name="Normal 4 2 2 5 3 2 2 2" xfId="13076" xr:uid="{00000000-0005-0000-0000-000011760000}"/>
    <cellStyle name="Normal 4 2 2 5 3 2 2 2 2" xfId="29372" xr:uid="{00000000-0005-0000-0000-000012760000}"/>
    <cellStyle name="Normal 4 2 2 5 3 2 2 3" xfId="21226" xr:uid="{00000000-0005-0000-0000-000013760000}"/>
    <cellStyle name="Normal 4 2 2 5 3 2 3" xfId="7714" xr:uid="{00000000-0005-0000-0000-000014760000}"/>
    <cellStyle name="Normal 4 2 2 5 3 2 3 2" xfId="15860" xr:uid="{00000000-0005-0000-0000-000015760000}"/>
    <cellStyle name="Normal 4 2 2 5 3 2 3 2 2" xfId="32156" xr:uid="{00000000-0005-0000-0000-000016760000}"/>
    <cellStyle name="Normal 4 2 2 5 3 2 3 3" xfId="24010" xr:uid="{00000000-0005-0000-0000-000017760000}"/>
    <cellStyle name="Normal 4 2 2 5 3 2 4" xfId="10561" xr:uid="{00000000-0005-0000-0000-000018760000}"/>
    <cellStyle name="Normal 4 2 2 5 3 2 4 2" xfId="26857" xr:uid="{00000000-0005-0000-0000-000019760000}"/>
    <cellStyle name="Normal 4 2 2 5 3 2 5" xfId="18711" xr:uid="{00000000-0005-0000-0000-00001A760000}"/>
    <cellStyle name="Normal 4 2 2 5 3 3" xfId="3712" xr:uid="{00000000-0005-0000-0000-00001B760000}"/>
    <cellStyle name="Normal 4 2 2 5 3 3 2" xfId="11858" xr:uid="{00000000-0005-0000-0000-00001C760000}"/>
    <cellStyle name="Normal 4 2 2 5 3 3 2 2" xfId="28154" xr:uid="{00000000-0005-0000-0000-00001D760000}"/>
    <cellStyle name="Normal 4 2 2 5 3 3 3" xfId="20008" xr:uid="{00000000-0005-0000-0000-00001E760000}"/>
    <cellStyle name="Normal 4 2 2 5 3 4" xfId="6304" xr:uid="{00000000-0005-0000-0000-00001F760000}"/>
    <cellStyle name="Normal 4 2 2 5 3 4 2" xfId="14450" xr:uid="{00000000-0005-0000-0000-000020760000}"/>
    <cellStyle name="Normal 4 2 2 5 3 4 2 2" xfId="30746" xr:uid="{00000000-0005-0000-0000-000021760000}"/>
    <cellStyle name="Normal 4 2 2 5 3 4 3" xfId="22600" xr:uid="{00000000-0005-0000-0000-000022760000}"/>
    <cellStyle name="Normal 4 2 2 5 3 5" xfId="9151" xr:uid="{00000000-0005-0000-0000-000023760000}"/>
    <cellStyle name="Normal 4 2 2 5 3 5 2" xfId="25447" xr:uid="{00000000-0005-0000-0000-000024760000}"/>
    <cellStyle name="Normal 4 2 2 5 3 6" xfId="17301" xr:uid="{00000000-0005-0000-0000-000025760000}"/>
    <cellStyle name="Normal 4 2 2 5 4" xfId="1710" xr:uid="{00000000-0005-0000-0000-000026760000}"/>
    <cellStyle name="Normal 4 2 2 5 4 2" xfId="4321" xr:uid="{00000000-0005-0000-0000-000027760000}"/>
    <cellStyle name="Normal 4 2 2 5 4 2 2" xfId="12467" xr:uid="{00000000-0005-0000-0000-000028760000}"/>
    <cellStyle name="Normal 4 2 2 5 4 2 2 2" xfId="28763" xr:uid="{00000000-0005-0000-0000-000029760000}"/>
    <cellStyle name="Normal 4 2 2 5 4 2 3" xfId="20617" xr:uid="{00000000-0005-0000-0000-00002A760000}"/>
    <cellStyle name="Normal 4 2 2 5 4 3" xfId="7009" xr:uid="{00000000-0005-0000-0000-00002B760000}"/>
    <cellStyle name="Normal 4 2 2 5 4 3 2" xfId="15155" xr:uid="{00000000-0005-0000-0000-00002C760000}"/>
    <cellStyle name="Normal 4 2 2 5 4 3 2 2" xfId="31451" xr:uid="{00000000-0005-0000-0000-00002D760000}"/>
    <cellStyle name="Normal 4 2 2 5 4 3 3" xfId="23305" xr:uid="{00000000-0005-0000-0000-00002E760000}"/>
    <cellStyle name="Normal 4 2 2 5 4 4" xfId="9856" xr:uid="{00000000-0005-0000-0000-00002F760000}"/>
    <cellStyle name="Normal 4 2 2 5 4 4 2" xfId="26152" xr:uid="{00000000-0005-0000-0000-000030760000}"/>
    <cellStyle name="Normal 4 2 2 5 4 5" xfId="18006" xr:uid="{00000000-0005-0000-0000-000031760000}"/>
    <cellStyle name="Normal 4 2 2 5 5" xfId="3103" xr:uid="{00000000-0005-0000-0000-000032760000}"/>
    <cellStyle name="Normal 4 2 2 5 5 2" xfId="11249" xr:uid="{00000000-0005-0000-0000-000033760000}"/>
    <cellStyle name="Normal 4 2 2 5 5 2 2" xfId="27545" xr:uid="{00000000-0005-0000-0000-000034760000}"/>
    <cellStyle name="Normal 4 2 2 5 5 3" xfId="19399" xr:uid="{00000000-0005-0000-0000-000035760000}"/>
    <cellStyle name="Normal 4 2 2 5 6" xfId="5599" xr:uid="{00000000-0005-0000-0000-000036760000}"/>
    <cellStyle name="Normal 4 2 2 5 6 2" xfId="13745" xr:uid="{00000000-0005-0000-0000-000037760000}"/>
    <cellStyle name="Normal 4 2 2 5 6 2 2" xfId="30041" xr:uid="{00000000-0005-0000-0000-000038760000}"/>
    <cellStyle name="Normal 4 2 2 5 6 3" xfId="21895" xr:uid="{00000000-0005-0000-0000-000039760000}"/>
    <cellStyle name="Normal 4 2 2 5 7" xfId="8446" xr:uid="{00000000-0005-0000-0000-00003A760000}"/>
    <cellStyle name="Normal 4 2 2 5 7 2" xfId="24742" xr:uid="{00000000-0005-0000-0000-00003B760000}"/>
    <cellStyle name="Normal 4 2 2 5 8" xfId="16596" xr:uid="{00000000-0005-0000-0000-00003C760000}"/>
    <cellStyle name="Normal 4 2 2 6" xfId="389" xr:uid="{00000000-0005-0000-0000-00003D760000}"/>
    <cellStyle name="Normal 4 2 2 6 2" xfId="1095" xr:uid="{00000000-0005-0000-0000-00003E760000}"/>
    <cellStyle name="Normal 4 2 2 6 2 2" xfId="2505" xr:uid="{00000000-0005-0000-0000-00003F760000}"/>
    <cellStyle name="Normal 4 2 2 6 2 2 2" xfId="5004" xr:uid="{00000000-0005-0000-0000-000040760000}"/>
    <cellStyle name="Normal 4 2 2 6 2 2 2 2" xfId="13150" xr:uid="{00000000-0005-0000-0000-000041760000}"/>
    <cellStyle name="Normal 4 2 2 6 2 2 2 2 2" xfId="29446" xr:uid="{00000000-0005-0000-0000-000042760000}"/>
    <cellStyle name="Normal 4 2 2 6 2 2 2 3" xfId="21300" xr:uid="{00000000-0005-0000-0000-000043760000}"/>
    <cellStyle name="Normal 4 2 2 6 2 2 3" xfId="7804" xr:uid="{00000000-0005-0000-0000-000044760000}"/>
    <cellStyle name="Normal 4 2 2 6 2 2 3 2" xfId="15950" xr:uid="{00000000-0005-0000-0000-000045760000}"/>
    <cellStyle name="Normal 4 2 2 6 2 2 3 2 2" xfId="32246" xr:uid="{00000000-0005-0000-0000-000046760000}"/>
    <cellStyle name="Normal 4 2 2 6 2 2 3 3" xfId="24100" xr:uid="{00000000-0005-0000-0000-000047760000}"/>
    <cellStyle name="Normal 4 2 2 6 2 2 4" xfId="10651" xr:uid="{00000000-0005-0000-0000-000048760000}"/>
    <cellStyle name="Normal 4 2 2 6 2 2 4 2" xfId="26947" xr:uid="{00000000-0005-0000-0000-000049760000}"/>
    <cellStyle name="Normal 4 2 2 6 2 2 5" xfId="18801" xr:uid="{00000000-0005-0000-0000-00004A760000}"/>
    <cellStyle name="Normal 4 2 2 6 2 3" xfId="3786" xr:uid="{00000000-0005-0000-0000-00004B760000}"/>
    <cellStyle name="Normal 4 2 2 6 2 3 2" xfId="11932" xr:uid="{00000000-0005-0000-0000-00004C760000}"/>
    <cellStyle name="Normal 4 2 2 6 2 3 2 2" xfId="28228" xr:uid="{00000000-0005-0000-0000-00004D760000}"/>
    <cellStyle name="Normal 4 2 2 6 2 3 3" xfId="20082" xr:uid="{00000000-0005-0000-0000-00004E760000}"/>
    <cellStyle name="Normal 4 2 2 6 2 4" xfId="6394" xr:uid="{00000000-0005-0000-0000-00004F760000}"/>
    <cellStyle name="Normal 4 2 2 6 2 4 2" xfId="14540" xr:uid="{00000000-0005-0000-0000-000050760000}"/>
    <cellStyle name="Normal 4 2 2 6 2 4 2 2" xfId="30836" xr:uid="{00000000-0005-0000-0000-000051760000}"/>
    <cellStyle name="Normal 4 2 2 6 2 4 3" xfId="22690" xr:uid="{00000000-0005-0000-0000-000052760000}"/>
    <cellStyle name="Normal 4 2 2 6 2 5" xfId="9241" xr:uid="{00000000-0005-0000-0000-000053760000}"/>
    <cellStyle name="Normal 4 2 2 6 2 5 2" xfId="25537" xr:uid="{00000000-0005-0000-0000-000054760000}"/>
    <cellStyle name="Normal 4 2 2 6 2 6" xfId="17391" xr:uid="{00000000-0005-0000-0000-000055760000}"/>
    <cellStyle name="Normal 4 2 2 6 3" xfId="1800" xr:uid="{00000000-0005-0000-0000-000056760000}"/>
    <cellStyle name="Normal 4 2 2 6 3 2" xfId="4395" xr:uid="{00000000-0005-0000-0000-000057760000}"/>
    <cellStyle name="Normal 4 2 2 6 3 2 2" xfId="12541" xr:uid="{00000000-0005-0000-0000-000058760000}"/>
    <cellStyle name="Normal 4 2 2 6 3 2 2 2" xfId="28837" xr:uid="{00000000-0005-0000-0000-000059760000}"/>
    <cellStyle name="Normal 4 2 2 6 3 2 3" xfId="20691" xr:uid="{00000000-0005-0000-0000-00005A760000}"/>
    <cellStyle name="Normal 4 2 2 6 3 3" xfId="7099" xr:uid="{00000000-0005-0000-0000-00005B760000}"/>
    <cellStyle name="Normal 4 2 2 6 3 3 2" xfId="15245" xr:uid="{00000000-0005-0000-0000-00005C760000}"/>
    <cellStyle name="Normal 4 2 2 6 3 3 2 2" xfId="31541" xr:uid="{00000000-0005-0000-0000-00005D760000}"/>
    <cellStyle name="Normal 4 2 2 6 3 3 3" xfId="23395" xr:uid="{00000000-0005-0000-0000-00005E760000}"/>
    <cellStyle name="Normal 4 2 2 6 3 4" xfId="9946" xr:uid="{00000000-0005-0000-0000-00005F760000}"/>
    <cellStyle name="Normal 4 2 2 6 3 4 2" xfId="26242" xr:uid="{00000000-0005-0000-0000-000060760000}"/>
    <cellStyle name="Normal 4 2 2 6 3 5" xfId="18096" xr:uid="{00000000-0005-0000-0000-000061760000}"/>
    <cellStyle name="Normal 4 2 2 6 4" xfId="3177" xr:uid="{00000000-0005-0000-0000-000062760000}"/>
    <cellStyle name="Normal 4 2 2 6 4 2" xfId="11323" xr:uid="{00000000-0005-0000-0000-000063760000}"/>
    <cellStyle name="Normal 4 2 2 6 4 2 2" xfId="27619" xr:uid="{00000000-0005-0000-0000-000064760000}"/>
    <cellStyle name="Normal 4 2 2 6 4 3" xfId="19473" xr:uid="{00000000-0005-0000-0000-000065760000}"/>
    <cellStyle name="Normal 4 2 2 6 5" xfId="5689" xr:uid="{00000000-0005-0000-0000-000066760000}"/>
    <cellStyle name="Normal 4 2 2 6 5 2" xfId="13835" xr:uid="{00000000-0005-0000-0000-000067760000}"/>
    <cellStyle name="Normal 4 2 2 6 5 2 2" xfId="30131" xr:uid="{00000000-0005-0000-0000-000068760000}"/>
    <cellStyle name="Normal 4 2 2 6 5 3" xfId="21985" xr:uid="{00000000-0005-0000-0000-000069760000}"/>
    <cellStyle name="Normal 4 2 2 6 6" xfId="8536" xr:uid="{00000000-0005-0000-0000-00006A760000}"/>
    <cellStyle name="Normal 4 2 2 6 6 2" xfId="24832" xr:uid="{00000000-0005-0000-0000-00006B760000}"/>
    <cellStyle name="Normal 4 2 2 6 7" xfId="16686" xr:uid="{00000000-0005-0000-0000-00006C760000}"/>
    <cellStyle name="Normal 4 2 2 7" xfId="751" xr:uid="{00000000-0005-0000-0000-00006D760000}"/>
    <cellStyle name="Normal 4 2 2 7 2" xfId="2161" xr:uid="{00000000-0005-0000-0000-00006E760000}"/>
    <cellStyle name="Normal 4 2 2 7 2 2" xfId="4708" xr:uid="{00000000-0005-0000-0000-00006F760000}"/>
    <cellStyle name="Normal 4 2 2 7 2 2 2" xfId="12854" xr:uid="{00000000-0005-0000-0000-000070760000}"/>
    <cellStyle name="Normal 4 2 2 7 2 2 2 2" xfId="29150" xr:uid="{00000000-0005-0000-0000-000071760000}"/>
    <cellStyle name="Normal 4 2 2 7 2 2 3" xfId="21004" xr:uid="{00000000-0005-0000-0000-000072760000}"/>
    <cellStyle name="Normal 4 2 2 7 2 3" xfId="7460" xr:uid="{00000000-0005-0000-0000-000073760000}"/>
    <cellStyle name="Normal 4 2 2 7 2 3 2" xfId="15606" xr:uid="{00000000-0005-0000-0000-000074760000}"/>
    <cellStyle name="Normal 4 2 2 7 2 3 2 2" xfId="31902" xr:uid="{00000000-0005-0000-0000-000075760000}"/>
    <cellStyle name="Normal 4 2 2 7 2 3 3" xfId="23756" xr:uid="{00000000-0005-0000-0000-000076760000}"/>
    <cellStyle name="Normal 4 2 2 7 2 4" xfId="10307" xr:uid="{00000000-0005-0000-0000-000077760000}"/>
    <cellStyle name="Normal 4 2 2 7 2 4 2" xfId="26603" xr:uid="{00000000-0005-0000-0000-000078760000}"/>
    <cellStyle name="Normal 4 2 2 7 2 5" xfId="18457" xr:uid="{00000000-0005-0000-0000-000079760000}"/>
    <cellStyle name="Normal 4 2 2 7 3" xfId="3490" xr:uid="{00000000-0005-0000-0000-00007A760000}"/>
    <cellStyle name="Normal 4 2 2 7 3 2" xfId="11636" xr:uid="{00000000-0005-0000-0000-00007B760000}"/>
    <cellStyle name="Normal 4 2 2 7 3 2 2" xfId="27932" xr:uid="{00000000-0005-0000-0000-00007C760000}"/>
    <cellStyle name="Normal 4 2 2 7 3 3" xfId="19786" xr:uid="{00000000-0005-0000-0000-00007D760000}"/>
    <cellStyle name="Normal 4 2 2 7 4" xfId="6050" xr:uid="{00000000-0005-0000-0000-00007E760000}"/>
    <cellStyle name="Normal 4 2 2 7 4 2" xfId="14196" xr:uid="{00000000-0005-0000-0000-00007F760000}"/>
    <cellStyle name="Normal 4 2 2 7 4 2 2" xfId="30492" xr:uid="{00000000-0005-0000-0000-000080760000}"/>
    <cellStyle name="Normal 4 2 2 7 4 3" xfId="22346" xr:uid="{00000000-0005-0000-0000-000081760000}"/>
    <cellStyle name="Normal 4 2 2 7 5" xfId="8897" xr:uid="{00000000-0005-0000-0000-000082760000}"/>
    <cellStyle name="Normal 4 2 2 7 5 2" xfId="25193" xr:uid="{00000000-0005-0000-0000-000083760000}"/>
    <cellStyle name="Normal 4 2 2 7 6" xfId="17047" xr:uid="{00000000-0005-0000-0000-000084760000}"/>
    <cellStyle name="Normal 4 2 2 8" xfId="1456" xr:uid="{00000000-0005-0000-0000-000085760000}"/>
    <cellStyle name="Normal 4 2 2 8 2" xfId="4099" xr:uid="{00000000-0005-0000-0000-000086760000}"/>
    <cellStyle name="Normal 4 2 2 8 2 2" xfId="12245" xr:uid="{00000000-0005-0000-0000-000087760000}"/>
    <cellStyle name="Normal 4 2 2 8 2 2 2" xfId="28541" xr:uid="{00000000-0005-0000-0000-000088760000}"/>
    <cellStyle name="Normal 4 2 2 8 2 3" xfId="20395" xr:uid="{00000000-0005-0000-0000-000089760000}"/>
    <cellStyle name="Normal 4 2 2 8 3" xfId="6755" xr:uid="{00000000-0005-0000-0000-00008A760000}"/>
    <cellStyle name="Normal 4 2 2 8 3 2" xfId="14901" xr:uid="{00000000-0005-0000-0000-00008B760000}"/>
    <cellStyle name="Normal 4 2 2 8 3 2 2" xfId="31197" xr:uid="{00000000-0005-0000-0000-00008C760000}"/>
    <cellStyle name="Normal 4 2 2 8 3 3" xfId="23051" xr:uid="{00000000-0005-0000-0000-00008D760000}"/>
    <cellStyle name="Normal 4 2 2 8 4" xfId="9602" xr:uid="{00000000-0005-0000-0000-00008E760000}"/>
    <cellStyle name="Normal 4 2 2 8 4 2" xfId="25898" xr:uid="{00000000-0005-0000-0000-00008F760000}"/>
    <cellStyle name="Normal 4 2 2 8 5" xfId="17752" xr:uid="{00000000-0005-0000-0000-000090760000}"/>
    <cellStyle name="Normal 4 2 2 9" xfId="2881" xr:uid="{00000000-0005-0000-0000-000091760000}"/>
    <cellStyle name="Normal 4 2 2 9 2" xfId="11027" xr:uid="{00000000-0005-0000-0000-000092760000}"/>
    <cellStyle name="Normal 4 2 2 9 2 2" xfId="27323" xr:uid="{00000000-0005-0000-0000-000093760000}"/>
    <cellStyle name="Normal 4 2 2 9 3" xfId="19177" xr:uid="{00000000-0005-0000-0000-000094760000}"/>
    <cellStyle name="Normal 4 2 3" xfId="67" xr:uid="{00000000-0005-0000-0000-000095760000}"/>
    <cellStyle name="Normal 4 2 3 10" xfId="8214" xr:uid="{00000000-0005-0000-0000-000096760000}"/>
    <cellStyle name="Normal 4 2 3 10 2" xfId="24510" xr:uid="{00000000-0005-0000-0000-000097760000}"/>
    <cellStyle name="Normal 4 2 3 11" xfId="16364" xr:uid="{00000000-0005-0000-0000-000098760000}"/>
    <cellStyle name="Normal 4 2 3 2" xfId="157" xr:uid="{00000000-0005-0000-0000-000099760000}"/>
    <cellStyle name="Normal 4 2 3 2 2" xfId="501" xr:uid="{00000000-0005-0000-0000-00009A760000}"/>
    <cellStyle name="Normal 4 2 3 2 2 2" xfId="1207" xr:uid="{00000000-0005-0000-0000-00009B760000}"/>
    <cellStyle name="Normal 4 2 3 2 2 2 2" xfId="2617" xr:uid="{00000000-0005-0000-0000-00009C760000}"/>
    <cellStyle name="Normal 4 2 3 2 2 2 2 2" xfId="5096" xr:uid="{00000000-0005-0000-0000-00009D760000}"/>
    <cellStyle name="Normal 4 2 3 2 2 2 2 2 2" xfId="13242" xr:uid="{00000000-0005-0000-0000-00009E760000}"/>
    <cellStyle name="Normal 4 2 3 2 2 2 2 2 2 2" xfId="29538" xr:uid="{00000000-0005-0000-0000-00009F760000}"/>
    <cellStyle name="Normal 4 2 3 2 2 2 2 2 3" xfId="21392" xr:uid="{00000000-0005-0000-0000-0000A0760000}"/>
    <cellStyle name="Normal 4 2 3 2 2 2 2 3" xfId="7916" xr:uid="{00000000-0005-0000-0000-0000A1760000}"/>
    <cellStyle name="Normal 4 2 3 2 2 2 2 3 2" xfId="16062" xr:uid="{00000000-0005-0000-0000-0000A2760000}"/>
    <cellStyle name="Normal 4 2 3 2 2 2 2 3 2 2" xfId="32358" xr:uid="{00000000-0005-0000-0000-0000A3760000}"/>
    <cellStyle name="Normal 4 2 3 2 2 2 2 3 3" xfId="24212" xr:uid="{00000000-0005-0000-0000-0000A4760000}"/>
    <cellStyle name="Normal 4 2 3 2 2 2 2 4" xfId="10763" xr:uid="{00000000-0005-0000-0000-0000A5760000}"/>
    <cellStyle name="Normal 4 2 3 2 2 2 2 4 2" xfId="27059" xr:uid="{00000000-0005-0000-0000-0000A6760000}"/>
    <cellStyle name="Normal 4 2 3 2 2 2 2 5" xfId="18913" xr:uid="{00000000-0005-0000-0000-0000A7760000}"/>
    <cellStyle name="Normal 4 2 3 2 2 2 3" xfId="3878" xr:uid="{00000000-0005-0000-0000-0000A8760000}"/>
    <cellStyle name="Normal 4 2 3 2 2 2 3 2" xfId="12024" xr:uid="{00000000-0005-0000-0000-0000A9760000}"/>
    <cellStyle name="Normal 4 2 3 2 2 2 3 2 2" xfId="28320" xr:uid="{00000000-0005-0000-0000-0000AA760000}"/>
    <cellStyle name="Normal 4 2 3 2 2 2 3 3" xfId="20174" xr:uid="{00000000-0005-0000-0000-0000AB760000}"/>
    <cellStyle name="Normal 4 2 3 2 2 2 4" xfId="6506" xr:uid="{00000000-0005-0000-0000-0000AC760000}"/>
    <cellStyle name="Normal 4 2 3 2 2 2 4 2" xfId="14652" xr:uid="{00000000-0005-0000-0000-0000AD760000}"/>
    <cellStyle name="Normal 4 2 3 2 2 2 4 2 2" xfId="30948" xr:uid="{00000000-0005-0000-0000-0000AE760000}"/>
    <cellStyle name="Normal 4 2 3 2 2 2 4 3" xfId="22802" xr:uid="{00000000-0005-0000-0000-0000AF760000}"/>
    <cellStyle name="Normal 4 2 3 2 2 2 5" xfId="9353" xr:uid="{00000000-0005-0000-0000-0000B0760000}"/>
    <cellStyle name="Normal 4 2 3 2 2 2 5 2" xfId="25649" xr:uid="{00000000-0005-0000-0000-0000B1760000}"/>
    <cellStyle name="Normal 4 2 3 2 2 2 6" xfId="17503" xr:uid="{00000000-0005-0000-0000-0000B2760000}"/>
    <cellStyle name="Normal 4 2 3 2 2 3" xfId="1912" xr:uid="{00000000-0005-0000-0000-0000B3760000}"/>
    <cellStyle name="Normal 4 2 3 2 2 3 2" xfId="4487" xr:uid="{00000000-0005-0000-0000-0000B4760000}"/>
    <cellStyle name="Normal 4 2 3 2 2 3 2 2" xfId="12633" xr:uid="{00000000-0005-0000-0000-0000B5760000}"/>
    <cellStyle name="Normal 4 2 3 2 2 3 2 2 2" xfId="28929" xr:uid="{00000000-0005-0000-0000-0000B6760000}"/>
    <cellStyle name="Normal 4 2 3 2 2 3 2 3" xfId="20783" xr:uid="{00000000-0005-0000-0000-0000B7760000}"/>
    <cellStyle name="Normal 4 2 3 2 2 3 3" xfId="7211" xr:uid="{00000000-0005-0000-0000-0000B8760000}"/>
    <cellStyle name="Normal 4 2 3 2 2 3 3 2" xfId="15357" xr:uid="{00000000-0005-0000-0000-0000B9760000}"/>
    <cellStyle name="Normal 4 2 3 2 2 3 3 2 2" xfId="31653" xr:uid="{00000000-0005-0000-0000-0000BA760000}"/>
    <cellStyle name="Normal 4 2 3 2 2 3 3 3" xfId="23507" xr:uid="{00000000-0005-0000-0000-0000BB760000}"/>
    <cellStyle name="Normal 4 2 3 2 2 3 4" xfId="10058" xr:uid="{00000000-0005-0000-0000-0000BC760000}"/>
    <cellStyle name="Normal 4 2 3 2 2 3 4 2" xfId="26354" xr:uid="{00000000-0005-0000-0000-0000BD760000}"/>
    <cellStyle name="Normal 4 2 3 2 2 3 5" xfId="18208" xr:uid="{00000000-0005-0000-0000-0000BE760000}"/>
    <cellStyle name="Normal 4 2 3 2 2 4" xfId="3269" xr:uid="{00000000-0005-0000-0000-0000BF760000}"/>
    <cellStyle name="Normal 4 2 3 2 2 4 2" xfId="11415" xr:uid="{00000000-0005-0000-0000-0000C0760000}"/>
    <cellStyle name="Normal 4 2 3 2 2 4 2 2" xfId="27711" xr:uid="{00000000-0005-0000-0000-0000C1760000}"/>
    <cellStyle name="Normal 4 2 3 2 2 4 3" xfId="19565" xr:uid="{00000000-0005-0000-0000-0000C2760000}"/>
    <cellStyle name="Normal 4 2 3 2 2 5" xfId="5801" xr:uid="{00000000-0005-0000-0000-0000C3760000}"/>
    <cellStyle name="Normal 4 2 3 2 2 5 2" xfId="13947" xr:uid="{00000000-0005-0000-0000-0000C4760000}"/>
    <cellStyle name="Normal 4 2 3 2 2 5 2 2" xfId="30243" xr:uid="{00000000-0005-0000-0000-0000C5760000}"/>
    <cellStyle name="Normal 4 2 3 2 2 5 3" xfId="22097" xr:uid="{00000000-0005-0000-0000-0000C6760000}"/>
    <cellStyle name="Normal 4 2 3 2 2 6" xfId="8648" xr:uid="{00000000-0005-0000-0000-0000C7760000}"/>
    <cellStyle name="Normal 4 2 3 2 2 6 2" xfId="24944" xr:uid="{00000000-0005-0000-0000-0000C8760000}"/>
    <cellStyle name="Normal 4 2 3 2 2 7" xfId="16798" xr:uid="{00000000-0005-0000-0000-0000C9760000}"/>
    <cellStyle name="Normal 4 2 3 2 3" xfId="863" xr:uid="{00000000-0005-0000-0000-0000CA760000}"/>
    <cellStyle name="Normal 4 2 3 2 3 2" xfId="2273" xr:uid="{00000000-0005-0000-0000-0000CB760000}"/>
    <cellStyle name="Normal 4 2 3 2 3 2 2" xfId="4800" xr:uid="{00000000-0005-0000-0000-0000CC760000}"/>
    <cellStyle name="Normal 4 2 3 2 3 2 2 2" xfId="12946" xr:uid="{00000000-0005-0000-0000-0000CD760000}"/>
    <cellStyle name="Normal 4 2 3 2 3 2 2 2 2" xfId="29242" xr:uid="{00000000-0005-0000-0000-0000CE760000}"/>
    <cellStyle name="Normal 4 2 3 2 3 2 2 3" xfId="21096" xr:uid="{00000000-0005-0000-0000-0000CF760000}"/>
    <cellStyle name="Normal 4 2 3 2 3 2 3" xfId="7572" xr:uid="{00000000-0005-0000-0000-0000D0760000}"/>
    <cellStyle name="Normal 4 2 3 2 3 2 3 2" xfId="15718" xr:uid="{00000000-0005-0000-0000-0000D1760000}"/>
    <cellStyle name="Normal 4 2 3 2 3 2 3 2 2" xfId="32014" xr:uid="{00000000-0005-0000-0000-0000D2760000}"/>
    <cellStyle name="Normal 4 2 3 2 3 2 3 3" xfId="23868" xr:uid="{00000000-0005-0000-0000-0000D3760000}"/>
    <cellStyle name="Normal 4 2 3 2 3 2 4" xfId="10419" xr:uid="{00000000-0005-0000-0000-0000D4760000}"/>
    <cellStyle name="Normal 4 2 3 2 3 2 4 2" xfId="26715" xr:uid="{00000000-0005-0000-0000-0000D5760000}"/>
    <cellStyle name="Normal 4 2 3 2 3 2 5" xfId="18569" xr:uid="{00000000-0005-0000-0000-0000D6760000}"/>
    <cellStyle name="Normal 4 2 3 2 3 3" xfId="3582" xr:uid="{00000000-0005-0000-0000-0000D7760000}"/>
    <cellStyle name="Normal 4 2 3 2 3 3 2" xfId="11728" xr:uid="{00000000-0005-0000-0000-0000D8760000}"/>
    <cellStyle name="Normal 4 2 3 2 3 3 2 2" xfId="28024" xr:uid="{00000000-0005-0000-0000-0000D9760000}"/>
    <cellStyle name="Normal 4 2 3 2 3 3 3" xfId="19878" xr:uid="{00000000-0005-0000-0000-0000DA760000}"/>
    <cellStyle name="Normal 4 2 3 2 3 4" xfId="6162" xr:uid="{00000000-0005-0000-0000-0000DB760000}"/>
    <cellStyle name="Normal 4 2 3 2 3 4 2" xfId="14308" xr:uid="{00000000-0005-0000-0000-0000DC760000}"/>
    <cellStyle name="Normal 4 2 3 2 3 4 2 2" xfId="30604" xr:uid="{00000000-0005-0000-0000-0000DD760000}"/>
    <cellStyle name="Normal 4 2 3 2 3 4 3" xfId="22458" xr:uid="{00000000-0005-0000-0000-0000DE760000}"/>
    <cellStyle name="Normal 4 2 3 2 3 5" xfId="9009" xr:uid="{00000000-0005-0000-0000-0000DF760000}"/>
    <cellStyle name="Normal 4 2 3 2 3 5 2" xfId="25305" xr:uid="{00000000-0005-0000-0000-0000E0760000}"/>
    <cellStyle name="Normal 4 2 3 2 3 6" xfId="17159" xr:uid="{00000000-0005-0000-0000-0000E1760000}"/>
    <cellStyle name="Normal 4 2 3 2 4" xfId="1568" xr:uid="{00000000-0005-0000-0000-0000E2760000}"/>
    <cellStyle name="Normal 4 2 3 2 4 2" xfId="4191" xr:uid="{00000000-0005-0000-0000-0000E3760000}"/>
    <cellStyle name="Normal 4 2 3 2 4 2 2" xfId="12337" xr:uid="{00000000-0005-0000-0000-0000E4760000}"/>
    <cellStyle name="Normal 4 2 3 2 4 2 2 2" xfId="28633" xr:uid="{00000000-0005-0000-0000-0000E5760000}"/>
    <cellStyle name="Normal 4 2 3 2 4 2 3" xfId="20487" xr:uid="{00000000-0005-0000-0000-0000E6760000}"/>
    <cellStyle name="Normal 4 2 3 2 4 3" xfId="6867" xr:uid="{00000000-0005-0000-0000-0000E7760000}"/>
    <cellStyle name="Normal 4 2 3 2 4 3 2" xfId="15013" xr:uid="{00000000-0005-0000-0000-0000E8760000}"/>
    <cellStyle name="Normal 4 2 3 2 4 3 2 2" xfId="31309" xr:uid="{00000000-0005-0000-0000-0000E9760000}"/>
    <cellStyle name="Normal 4 2 3 2 4 3 3" xfId="23163" xr:uid="{00000000-0005-0000-0000-0000EA760000}"/>
    <cellStyle name="Normal 4 2 3 2 4 4" xfId="9714" xr:uid="{00000000-0005-0000-0000-0000EB760000}"/>
    <cellStyle name="Normal 4 2 3 2 4 4 2" xfId="26010" xr:uid="{00000000-0005-0000-0000-0000EC760000}"/>
    <cellStyle name="Normal 4 2 3 2 4 5" xfId="17864" xr:uid="{00000000-0005-0000-0000-0000ED760000}"/>
    <cellStyle name="Normal 4 2 3 2 5" xfId="2973" xr:uid="{00000000-0005-0000-0000-0000EE760000}"/>
    <cellStyle name="Normal 4 2 3 2 5 2" xfId="11119" xr:uid="{00000000-0005-0000-0000-0000EF760000}"/>
    <cellStyle name="Normal 4 2 3 2 5 2 2" xfId="27415" xr:uid="{00000000-0005-0000-0000-0000F0760000}"/>
    <cellStyle name="Normal 4 2 3 2 5 3" xfId="19269" xr:uid="{00000000-0005-0000-0000-0000F1760000}"/>
    <cellStyle name="Normal 4 2 3 2 6" xfId="5457" xr:uid="{00000000-0005-0000-0000-0000F2760000}"/>
    <cellStyle name="Normal 4 2 3 2 6 2" xfId="13603" xr:uid="{00000000-0005-0000-0000-0000F3760000}"/>
    <cellStyle name="Normal 4 2 3 2 6 2 2" xfId="29899" xr:uid="{00000000-0005-0000-0000-0000F4760000}"/>
    <cellStyle name="Normal 4 2 3 2 6 3" xfId="21753" xr:uid="{00000000-0005-0000-0000-0000F5760000}"/>
    <cellStyle name="Normal 4 2 3 2 7" xfId="8304" xr:uid="{00000000-0005-0000-0000-0000F6760000}"/>
    <cellStyle name="Normal 4 2 3 2 7 2" xfId="24600" xr:uid="{00000000-0005-0000-0000-0000F7760000}"/>
    <cellStyle name="Normal 4 2 3 2 8" xfId="16454" xr:uid="{00000000-0005-0000-0000-0000F8760000}"/>
    <cellStyle name="Normal 4 2 3 3" xfId="236" xr:uid="{00000000-0005-0000-0000-0000F9760000}"/>
    <cellStyle name="Normal 4 2 3 3 2" xfId="580" xr:uid="{00000000-0005-0000-0000-0000FA760000}"/>
    <cellStyle name="Normal 4 2 3 3 2 2" xfId="1286" xr:uid="{00000000-0005-0000-0000-0000FB760000}"/>
    <cellStyle name="Normal 4 2 3 3 2 2 2" xfId="2696" xr:uid="{00000000-0005-0000-0000-0000FC760000}"/>
    <cellStyle name="Normal 4 2 3 3 2 2 2 2" xfId="5170" xr:uid="{00000000-0005-0000-0000-0000FD760000}"/>
    <cellStyle name="Normal 4 2 3 3 2 2 2 2 2" xfId="13316" xr:uid="{00000000-0005-0000-0000-0000FE760000}"/>
    <cellStyle name="Normal 4 2 3 3 2 2 2 2 2 2" xfId="29612" xr:uid="{00000000-0005-0000-0000-0000FF760000}"/>
    <cellStyle name="Normal 4 2 3 3 2 2 2 2 3" xfId="21466" xr:uid="{00000000-0005-0000-0000-000000770000}"/>
    <cellStyle name="Normal 4 2 3 3 2 2 2 3" xfId="7995" xr:uid="{00000000-0005-0000-0000-000001770000}"/>
    <cellStyle name="Normal 4 2 3 3 2 2 2 3 2" xfId="16141" xr:uid="{00000000-0005-0000-0000-000002770000}"/>
    <cellStyle name="Normal 4 2 3 3 2 2 2 3 2 2" xfId="32437" xr:uid="{00000000-0005-0000-0000-000003770000}"/>
    <cellStyle name="Normal 4 2 3 3 2 2 2 3 3" xfId="24291" xr:uid="{00000000-0005-0000-0000-000004770000}"/>
    <cellStyle name="Normal 4 2 3 3 2 2 2 4" xfId="10842" xr:uid="{00000000-0005-0000-0000-000005770000}"/>
    <cellStyle name="Normal 4 2 3 3 2 2 2 4 2" xfId="27138" xr:uid="{00000000-0005-0000-0000-000006770000}"/>
    <cellStyle name="Normal 4 2 3 3 2 2 2 5" xfId="18992" xr:uid="{00000000-0005-0000-0000-000007770000}"/>
    <cellStyle name="Normal 4 2 3 3 2 2 3" xfId="3952" xr:uid="{00000000-0005-0000-0000-000008770000}"/>
    <cellStyle name="Normal 4 2 3 3 2 2 3 2" xfId="12098" xr:uid="{00000000-0005-0000-0000-000009770000}"/>
    <cellStyle name="Normal 4 2 3 3 2 2 3 2 2" xfId="28394" xr:uid="{00000000-0005-0000-0000-00000A770000}"/>
    <cellStyle name="Normal 4 2 3 3 2 2 3 3" xfId="20248" xr:uid="{00000000-0005-0000-0000-00000B770000}"/>
    <cellStyle name="Normal 4 2 3 3 2 2 4" xfId="6585" xr:uid="{00000000-0005-0000-0000-00000C770000}"/>
    <cellStyle name="Normal 4 2 3 3 2 2 4 2" xfId="14731" xr:uid="{00000000-0005-0000-0000-00000D770000}"/>
    <cellStyle name="Normal 4 2 3 3 2 2 4 2 2" xfId="31027" xr:uid="{00000000-0005-0000-0000-00000E770000}"/>
    <cellStyle name="Normal 4 2 3 3 2 2 4 3" xfId="22881" xr:uid="{00000000-0005-0000-0000-00000F770000}"/>
    <cellStyle name="Normal 4 2 3 3 2 2 5" xfId="9432" xr:uid="{00000000-0005-0000-0000-000010770000}"/>
    <cellStyle name="Normal 4 2 3 3 2 2 5 2" xfId="25728" xr:uid="{00000000-0005-0000-0000-000011770000}"/>
    <cellStyle name="Normal 4 2 3 3 2 2 6" xfId="17582" xr:uid="{00000000-0005-0000-0000-000012770000}"/>
    <cellStyle name="Normal 4 2 3 3 2 3" xfId="1991" xr:uid="{00000000-0005-0000-0000-000013770000}"/>
    <cellStyle name="Normal 4 2 3 3 2 3 2" xfId="4561" xr:uid="{00000000-0005-0000-0000-000014770000}"/>
    <cellStyle name="Normal 4 2 3 3 2 3 2 2" xfId="12707" xr:uid="{00000000-0005-0000-0000-000015770000}"/>
    <cellStyle name="Normal 4 2 3 3 2 3 2 2 2" xfId="29003" xr:uid="{00000000-0005-0000-0000-000016770000}"/>
    <cellStyle name="Normal 4 2 3 3 2 3 2 3" xfId="20857" xr:uid="{00000000-0005-0000-0000-000017770000}"/>
    <cellStyle name="Normal 4 2 3 3 2 3 3" xfId="7290" xr:uid="{00000000-0005-0000-0000-000018770000}"/>
    <cellStyle name="Normal 4 2 3 3 2 3 3 2" xfId="15436" xr:uid="{00000000-0005-0000-0000-000019770000}"/>
    <cellStyle name="Normal 4 2 3 3 2 3 3 2 2" xfId="31732" xr:uid="{00000000-0005-0000-0000-00001A770000}"/>
    <cellStyle name="Normal 4 2 3 3 2 3 3 3" xfId="23586" xr:uid="{00000000-0005-0000-0000-00001B770000}"/>
    <cellStyle name="Normal 4 2 3 3 2 3 4" xfId="10137" xr:uid="{00000000-0005-0000-0000-00001C770000}"/>
    <cellStyle name="Normal 4 2 3 3 2 3 4 2" xfId="26433" xr:uid="{00000000-0005-0000-0000-00001D770000}"/>
    <cellStyle name="Normal 4 2 3 3 2 3 5" xfId="18287" xr:uid="{00000000-0005-0000-0000-00001E770000}"/>
    <cellStyle name="Normal 4 2 3 3 2 4" xfId="3343" xr:uid="{00000000-0005-0000-0000-00001F770000}"/>
    <cellStyle name="Normal 4 2 3 3 2 4 2" xfId="11489" xr:uid="{00000000-0005-0000-0000-000020770000}"/>
    <cellStyle name="Normal 4 2 3 3 2 4 2 2" xfId="27785" xr:uid="{00000000-0005-0000-0000-000021770000}"/>
    <cellStyle name="Normal 4 2 3 3 2 4 3" xfId="19639" xr:uid="{00000000-0005-0000-0000-000022770000}"/>
    <cellStyle name="Normal 4 2 3 3 2 5" xfId="5880" xr:uid="{00000000-0005-0000-0000-000023770000}"/>
    <cellStyle name="Normal 4 2 3 3 2 5 2" xfId="14026" xr:uid="{00000000-0005-0000-0000-000024770000}"/>
    <cellStyle name="Normal 4 2 3 3 2 5 2 2" xfId="30322" xr:uid="{00000000-0005-0000-0000-000025770000}"/>
    <cellStyle name="Normal 4 2 3 3 2 5 3" xfId="22176" xr:uid="{00000000-0005-0000-0000-000026770000}"/>
    <cellStyle name="Normal 4 2 3 3 2 6" xfId="8727" xr:uid="{00000000-0005-0000-0000-000027770000}"/>
    <cellStyle name="Normal 4 2 3 3 2 6 2" xfId="25023" xr:uid="{00000000-0005-0000-0000-000028770000}"/>
    <cellStyle name="Normal 4 2 3 3 2 7" xfId="16877" xr:uid="{00000000-0005-0000-0000-000029770000}"/>
    <cellStyle name="Normal 4 2 3 3 3" xfId="942" xr:uid="{00000000-0005-0000-0000-00002A770000}"/>
    <cellStyle name="Normal 4 2 3 3 3 2" xfId="2352" xr:uid="{00000000-0005-0000-0000-00002B770000}"/>
    <cellStyle name="Normal 4 2 3 3 3 2 2" xfId="4874" xr:uid="{00000000-0005-0000-0000-00002C770000}"/>
    <cellStyle name="Normal 4 2 3 3 3 2 2 2" xfId="13020" xr:uid="{00000000-0005-0000-0000-00002D770000}"/>
    <cellStyle name="Normal 4 2 3 3 3 2 2 2 2" xfId="29316" xr:uid="{00000000-0005-0000-0000-00002E770000}"/>
    <cellStyle name="Normal 4 2 3 3 3 2 2 3" xfId="21170" xr:uid="{00000000-0005-0000-0000-00002F770000}"/>
    <cellStyle name="Normal 4 2 3 3 3 2 3" xfId="7651" xr:uid="{00000000-0005-0000-0000-000030770000}"/>
    <cellStyle name="Normal 4 2 3 3 3 2 3 2" xfId="15797" xr:uid="{00000000-0005-0000-0000-000031770000}"/>
    <cellStyle name="Normal 4 2 3 3 3 2 3 2 2" xfId="32093" xr:uid="{00000000-0005-0000-0000-000032770000}"/>
    <cellStyle name="Normal 4 2 3 3 3 2 3 3" xfId="23947" xr:uid="{00000000-0005-0000-0000-000033770000}"/>
    <cellStyle name="Normal 4 2 3 3 3 2 4" xfId="10498" xr:uid="{00000000-0005-0000-0000-000034770000}"/>
    <cellStyle name="Normal 4 2 3 3 3 2 4 2" xfId="26794" xr:uid="{00000000-0005-0000-0000-000035770000}"/>
    <cellStyle name="Normal 4 2 3 3 3 2 5" xfId="18648" xr:uid="{00000000-0005-0000-0000-000036770000}"/>
    <cellStyle name="Normal 4 2 3 3 3 3" xfId="3656" xr:uid="{00000000-0005-0000-0000-000037770000}"/>
    <cellStyle name="Normal 4 2 3 3 3 3 2" xfId="11802" xr:uid="{00000000-0005-0000-0000-000038770000}"/>
    <cellStyle name="Normal 4 2 3 3 3 3 2 2" xfId="28098" xr:uid="{00000000-0005-0000-0000-000039770000}"/>
    <cellStyle name="Normal 4 2 3 3 3 3 3" xfId="19952" xr:uid="{00000000-0005-0000-0000-00003A770000}"/>
    <cellStyle name="Normal 4 2 3 3 3 4" xfId="6241" xr:uid="{00000000-0005-0000-0000-00003B770000}"/>
    <cellStyle name="Normal 4 2 3 3 3 4 2" xfId="14387" xr:uid="{00000000-0005-0000-0000-00003C770000}"/>
    <cellStyle name="Normal 4 2 3 3 3 4 2 2" xfId="30683" xr:uid="{00000000-0005-0000-0000-00003D770000}"/>
    <cellStyle name="Normal 4 2 3 3 3 4 3" xfId="22537" xr:uid="{00000000-0005-0000-0000-00003E770000}"/>
    <cellStyle name="Normal 4 2 3 3 3 5" xfId="9088" xr:uid="{00000000-0005-0000-0000-00003F770000}"/>
    <cellStyle name="Normal 4 2 3 3 3 5 2" xfId="25384" xr:uid="{00000000-0005-0000-0000-000040770000}"/>
    <cellStyle name="Normal 4 2 3 3 3 6" xfId="17238" xr:uid="{00000000-0005-0000-0000-000041770000}"/>
    <cellStyle name="Normal 4 2 3 3 4" xfId="1647" xr:uid="{00000000-0005-0000-0000-000042770000}"/>
    <cellStyle name="Normal 4 2 3 3 4 2" xfId="4265" xr:uid="{00000000-0005-0000-0000-000043770000}"/>
    <cellStyle name="Normal 4 2 3 3 4 2 2" xfId="12411" xr:uid="{00000000-0005-0000-0000-000044770000}"/>
    <cellStyle name="Normal 4 2 3 3 4 2 2 2" xfId="28707" xr:uid="{00000000-0005-0000-0000-000045770000}"/>
    <cellStyle name="Normal 4 2 3 3 4 2 3" xfId="20561" xr:uid="{00000000-0005-0000-0000-000046770000}"/>
    <cellStyle name="Normal 4 2 3 3 4 3" xfId="6946" xr:uid="{00000000-0005-0000-0000-000047770000}"/>
    <cellStyle name="Normal 4 2 3 3 4 3 2" xfId="15092" xr:uid="{00000000-0005-0000-0000-000048770000}"/>
    <cellStyle name="Normal 4 2 3 3 4 3 2 2" xfId="31388" xr:uid="{00000000-0005-0000-0000-000049770000}"/>
    <cellStyle name="Normal 4 2 3 3 4 3 3" xfId="23242" xr:uid="{00000000-0005-0000-0000-00004A770000}"/>
    <cellStyle name="Normal 4 2 3 3 4 4" xfId="9793" xr:uid="{00000000-0005-0000-0000-00004B770000}"/>
    <cellStyle name="Normal 4 2 3 3 4 4 2" xfId="26089" xr:uid="{00000000-0005-0000-0000-00004C770000}"/>
    <cellStyle name="Normal 4 2 3 3 4 5" xfId="17943" xr:uid="{00000000-0005-0000-0000-00004D770000}"/>
    <cellStyle name="Normal 4 2 3 3 5" xfId="3047" xr:uid="{00000000-0005-0000-0000-00004E770000}"/>
    <cellStyle name="Normal 4 2 3 3 5 2" xfId="11193" xr:uid="{00000000-0005-0000-0000-00004F770000}"/>
    <cellStyle name="Normal 4 2 3 3 5 2 2" xfId="27489" xr:uid="{00000000-0005-0000-0000-000050770000}"/>
    <cellStyle name="Normal 4 2 3 3 5 3" xfId="19343" xr:uid="{00000000-0005-0000-0000-000051770000}"/>
    <cellStyle name="Normal 4 2 3 3 6" xfId="5536" xr:uid="{00000000-0005-0000-0000-000052770000}"/>
    <cellStyle name="Normal 4 2 3 3 6 2" xfId="13682" xr:uid="{00000000-0005-0000-0000-000053770000}"/>
    <cellStyle name="Normal 4 2 3 3 6 2 2" xfId="29978" xr:uid="{00000000-0005-0000-0000-000054770000}"/>
    <cellStyle name="Normal 4 2 3 3 6 3" xfId="21832" xr:uid="{00000000-0005-0000-0000-000055770000}"/>
    <cellStyle name="Normal 4 2 3 3 7" xfId="8383" xr:uid="{00000000-0005-0000-0000-000056770000}"/>
    <cellStyle name="Normal 4 2 3 3 7 2" xfId="24679" xr:uid="{00000000-0005-0000-0000-000057770000}"/>
    <cellStyle name="Normal 4 2 3 3 8" xfId="16533" xr:uid="{00000000-0005-0000-0000-000058770000}"/>
    <cellStyle name="Normal 4 2 3 4" xfId="321" xr:uid="{00000000-0005-0000-0000-000059770000}"/>
    <cellStyle name="Normal 4 2 3 4 2" xfId="665" xr:uid="{00000000-0005-0000-0000-00005A770000}"/>
    <cellStyle name="Normal 4 2 3 4 2 2" xfId="1371" xr:uid="{00000000-0005-0000-0000-00005B770000}"/>
    <cellStyle name="Normal 4 2 3 4 2 2 2" xfId="2781" xr:uid="{00000000-0005-0000-0000-00005C770000}"/>
    <cellStyle name="Normal 4 2 3 4 2 2 2 2" xfId="5244" xr:uid="{00000000-0005-0000-0000-00005D770000}"/>
    <cellStyle name="Normal 4 2 3 4 2 2 2 2 2" xfId="13390" xr:uid="{00000000-0005-0000-0000-00005E770000}"/>
    <cellStyle name="Normal 4 2 3 4 2 2 2 2 2 2" xfId="29686" xr:uid="{00000000-0005-0000-0000-00005F770000}"/>
    <cellStyle name="Normal 4 2 3 4 2 2 2 2 3" xfId="21540" xr:uid="{00000000-0005-0000-0000-000060770000}"/>
    <cellStyle name="Normal 4 2 3 4 2 2 2 3" xfId="8080" xr:uid="{00000000-0005-0000-0000-000061770000}"/>
    <cellStyle name="Normal 4 2 3 4 2 2 2 3 2" xfId="16226" xr:uid="{00000000-0005-0000-0000-000062770000}"/>
    <cellStyle name="Normal 4 2 3 4 2 2 2 3 2 2" xfId="32522" xr:uid="{00000000-0005-0000-0000-000063770000}"/>
    <cellStyle name="Normal 4 2 3 4 2 2 2 3 3" xfId="24376" xr:uid="{00000000-0005-0000-0000-000064770000}"/>
    <cellStyle name="Normal 4 2 3 4 2 2 2 4" xfId="10927" xr:uid="{00000000-0005-0000-0000-000065770000}"/>
    <cellStyle name="Normal 4 2 3 4 2 2 2 4 2" xfId="27223" xr:uid="{00000000-0005-0000-0000-000066770000}"/>
    <cellStyle name="Normal 4 2 3 4 2 2 2 5" xfId="19077" xr:uid="{00000000-0005-0000-0000-000067770000}"/>
    <cellStyle name="Normal 4 2 3 4 2 2 3" xfId="4026" xr:uid="{00000000-0005-0000-0000-000068770000}"/>
    <cellStyle name="Normal 4 2 3 4 2 2 3 2" xfId="12172" xr:uid="{00000000-0005-0000-0000-000069770000}"/>
    <cellStyle name="Normal 4 2 3 4 2 2 3 2 2" xfId="28468" xr:uid="{00000000-0005-0000-0000-00006A770000}"/>
    <cellStyle name="Normal 4 2 3 4 2 2 3 3" xfId="20322" xr:uid="{00000000-0005-0000-0000-00006B770000}"/>
    <cellStyle name="Normal 4 2 3 4 2 2 4" xfId="6670" xr:uid="{00000000-0005-0000-0000-00006C770000}"/>
    <cellStyle name="Normal 4 2 3 4 2 2 4 2" xfId="14816" xr:uid="{00000000-0005-0000-0000-00006D770000}"/>
    <cellStyle name="Normal 4 2 3 4 2 2 4 2 2" xfId="31112" xr:uid="{00000000-0005-0000-0000-00006E770000}"/>
    <cellStyle name="Normal 4 2 3 4 2 2 4 3" xfId="22966" xr:uid="{00000000-0005-0000-0000-00006F770000}"/>
    <cellStyle name="Normal 4 2 3 4 2 2 5" xfId="9517" xr:uid="{00000000-0005-0000-0000-000070770000}"/>
    <cellStyle name="Normal 4 2 3 4 2 2 5 2" xfId="25813" xr:uid="{00000000-0005-0000-0000-000071770000}"/>
    <cellStyle name="Normal 4 2 3 4 2 2 6" xfId="17667" xr:uid="{00000000-0005-0000-0000-000072770000}"/>
    <cellStyle name="Normal 4 2 3 4 2 3" xfId="2076" xr:uid="{00000000-0005-0000-0000-000073770000}"/>
    <cellStyle name="Normal 4 2 3 4 2 3 2" xfId="4635" xr:uid="{00000000-0005-0000-0000-000074770000}"/>
    <cellStyle name="Normal 4 2 3 4 2 3 2 2" xfId="12781" xr:uid="{00000000-0005-0000-0000-000075770000}"/>
    <cellStyle name="Normal 4 2 3 4 2 3 2 2 2" xfId="29077" xr:uid="{00000000-0005-0000-0000-000076770000}"/>
    <cellStyle name="Normal 4 2 3 4 2 3 2 3" xfId="20931" xr:uid="{00000000-0005-0000-0000-000077770000}"/>
    <cellStyle name="Normal 4 2 3 4 2 3 3" xfId="7375" xr:uid="{00000000-0005-0000-0000-000078770000}"/>
    <cellStyle name="Normal 4 2 3 4 2 3 3 2" xfId="15521" xr:uid="{00000000-0005-0000-0000-000079770000}"/>
    <cellStyle name="Normal 4 2 3 4 2 3 3 2 2" xfId="31817" xr:uid="{00000000-0005-0000-0000-00007A770000}"/>
    <cellStyle name="Normal 4 2 3 4 2 3 3 3" xfId="23671" xr:uid="{00000000-0005-0000-0000-00007B770000}"/>
    <cellStyle name="Normal 4 2 3 4 2 3 4" xfId="10222" xr:uid="{00000000-0005-0000-0000-00007C770000}"/>
    <cellStyle name="Normal 4 2 3 4 2 3 4 2" xfId="26518" xr:uid="{00000000-0005-0000-0000-00007D770000}"/>
    <cellStyle name="Normal 4 2 3 4 2 3 5" xfId="18372" xr:uid="{00000000-0005-0000-0000-00007E770000}"/>
    <cellStyle name="Normal 4 2 3 4 2 4" xfId="3417" xr:uid="{00000000-0005-0000-0000-00007F770000}"/>
    <cellStyle name="Normal 4 2 3 4 2 4 2" xfId="11563" xr:uid="{00000000-0005-0000-0000-000080770000}"/>
    <cellStyle name="Normal 4 2 3 4 2 4 2 2" xfId="27859" xr:uid="{00000000-0005-0000-0000-000081770000}"/>
    <cellStyle name="Normal 4 2 3 4 2 4 3" xfId="19713" xr:uid="{00000000-0005-0000-0000-000082770000}"/>
    <cellStyle name="Normal 4 2 3 4 2 5" xfId="5965" xr:uid="{00000000-0005-0000-0000-000083770000}"/>
    <cellStyle name="Normal 4 2 3 4 2 5 2" xfId="14111" xr:uid="{00000000-0005-0000-0000-000084770000}"/>
    <cellStyle name="Normal 4 2 3 4 2 5 2 2" xfId="30407" xr:uid="{00000000-0005-0000-0000-000085770000}"/>
    <cellStyle name="Normal 4 2 3 4 2 5 3" xfId="22261" xr:uid="{00000000-0005-0000-0000-000086770000}"/>
    <cellStyle name="Normal 4 2 3 4 2 6" xfId="8812" xr:uid="{00000000-0005-0000-0000-000087770000}"/>
    <cellStyle name="Normal 4 2 3 4 2 6 2" xfId="25108" xr:uid="{00000000-0005-0000-0000-000088770000}"/>
    <cellStyle name="Normal 4 2 3 4 2 7" xfId="16962" xr:uid="{00000000-0005-0000-0000-000089770000}"/>
    <cellStyle name="Normal 4 2 3 4 3" xfId="1027" xr:uid="{00000000-0005-0000-0000-00008A770000}"/>
    <cellStyle name="Normal 4 2 3 4 3 2" xfId="2437" xr:uid="{00000000-0005-0000-0000-00008B770000}"/>
    <cellStyle name="Normal 4 2 3 4 3 2 2" xfId="4948" xr:uid="{00000000-0005-0000-0000-00008C770000}"/>
    <cellStyle name="Normal 4 2 3 4 3 2 2 2" xfId="13094" xr:uid="{00000000-0005-0000-0000-00008D770000}"/>
    <cellStyle name="Normal 4 2 3 4 3 2 2 2 2" xfId="29390" xr:uid="{00000000-0005-0000-0000-00008E770000}"/>
    <cellStyle name="Normal 4 2 3 4 3 2 2 3" xfId="21244" xr:uid="{00000000-0005-0000-0000-00008F770000}"/>
    <cellStyle name="Normal 4 2 3 4 3 2 3" xfId="7736" xr:uid="{00000000-0005-0000-0000-000090770000}"/>
    <cellStyle name="Normal 4 2 3 4 3 2 3 2" xfId="15882" xr:uid="{00000000-0005-0000-0000-000091770000}"/>
    <cellStyle name="Normal 4 2 3 4 3 2 3 2 2" xfId="32178" xr:uid="{00000000-0005-0000-0000-000092770000}"/>
    <cellStyle name="Normal 4 2 3 4 3 2 3 3" xfId="24032" xr:uid="{00000000-0005-0000-0000-000093770000}"/>
    <cellStyle name="Normal 4 2 3 4 3 2 4" xfId="10583" xr:uid="{00000000-0005-0000-0000-000094770000}"/>
    <cellStyle name="Normal 4 2 3 4 3 2 4 2" xfId="26879" xr:uid="{00000000-0005-0000-0000-000095770000}"/>
    <cellStyle name="Normal 4 2 3 4 3 2 5" xfId="18733" xr:uid="{00000000-0005-0000-0000-000096770000}"/>
    <cellStyle name="Normal 4 2 3 4 3 3" xfId="3730" xr:uid="{00000000-0005-0000-0000-000097770000}"/>
    <cellStyle name="Normal 4 2 3 4 3 3 2" xfId="11876" xr:uid="{00000000-0005-0000-0000-000098770000}"/>
    <cellStyle name="Normal 4 2 3 4 3 3 2 2" xfId="28172" xr:uid="{00000000-0005-0000-0000-000099770000}"/>
    <cellStyle name="Normal 4 2 3 4 3 3 3" xfId="20026" xr:uid="{00000000-0005-0000-0000-00009A770000}"/>
    <cellStyle name="Normal 4 2 3 4 3 4" xfId="6326" xr:uid="{00000000-0005-0000-0000-00009B770000}"/>
    <cellStyle name="Normal 4 2 3 4 3 4 2" xfId="14472" xr:uid="{00000000-0005-0000-0000-00009C770000}"/>
    <cellStyle name="Normal 4 2 3 4 3 4 2 2" xfId="30768" xr:uid="{00000000-0005-0000-0000-00009D770000}"/>
    <cellStyle name="Normal 4 2 3 4 3 4 3" xfId="22622" xr:uid="{00000000-0005-0000-0000-00009E770000}"/>
    <cellStyle name="Normal 4 2 3 4 3 5" xfId="9173" xr:uid="{00000000-0005-0000-0000-00009F770000}"/>
    <cellStyle name="Normal 4 2 3 4 3 5 2" xfId="25469" xr:uid="{00000000-0005-0000-0000-0000A0770000}"/>
    <cellStyle name="Normal 4 2 3 4 3 6" xfId="17323" xr:uid="{00000000-0005-0000-0000-0000A1770000}"/>
    <cellStyle name="Normal 4 2 3 4 4" xfId="1732" xr:uid="{00000000-0005-0000-0000-0000A2770000}"/>
    <cellStyle name="Normal 4 2 3 4 4 2" xfId="4339" xr:uid="{00000000-0005-0000-0000-0000A3770000}"/>
    <cellStyle name="Normal 4 2 3 4 4 2 2" xfId="12485" xr:uid="{00000000-0005-0000-0000-0000A4770000}"/>
    <cellStyle name="Normal 4 2 3 4 4 2 2 2" xfId="28781" xr:uid="{00000000-0005-0000-0000-0000A5770000}"/>
    <cellStyle name="Normal 4 2 3 4 4 2 3" xfId="20635" xr:uid="{00000000-0005-0000-0000-0000A6770000}"/>
    <cellStyle name="Normal 4 2 3 4 4 3" xfId="7031" xr:uid="{00000000-0005-0000-0000-0000A7770000}"/>
    <cellStyle name="Normal 4 2 3 4 4 3 2" xfId="15177" xr:uid="{00000000-0005-0000-0000-0000A8770000}"/>
    <cellStyle name="Normal 4 2 3 4 4 3 2 2" xfId="31473" xr:uid="{00000000-0005-0000-0000-0000A9770000}"/>
    <cellStyle name="Normal 4 2 3 4 4 3 3" xfId="23327" xr:uid="{00000000-0005-0000-0000-0000AA770000}"/>
    <cellStyle name="Normal 4 2 3 4 4 4" xfId="9878" xr:uid="{00000000-0005-0000-0000-0000AB770000}"/>
    <cellStyle name="Normal 4 2 3 4 4 4 2" xfId="26174" xr:uid="{00000000-0005-0000-0000-0000AC770000}"/>
    <cellStyle name="Normal 4 2 3 4 4 5" xfId="18028" xr:uid="{00000000-0005-0000-0000-0000AD770000}"/>
    <cellStyle name="Normal 4 2 3 4 5" xfId="3121" xr:uid="{00000000-0005-0000-0000-0000AE770000}"/>
    <cellStyle name="Normal 4 2 3 4 5 2" xfId="11267" xr:uid="{00000000-0005-0000-0000-0000AF770000}"/>
    <cellStyle name="Normal 4 2 3 4 5 2 2" xfId="27563" xr:uid="{00000000-0005-0000-0000-0000B0770000}"/>
    <cellStyle name="Normal 4 2 3 4 5 3" xfId="19417" xr:uid="{00000000-0005-0000-0000-0000B1770000}"/>
    <cellStyle name="Normal 4 2 3 4 6" xfId="5621" xr:uid="{00000000-0005-0000-0000-0000B2770000}"/>
    <cellStyle name="Normal 4 2 3 4 6 2" xfId="13767" xr:uid="{00000000-0005-0000-0000-0000B3770000}"/>
    <cellStyle name="Normal 4 2 3 4 6 2 2" xfId="30063" xr:uid="{00000000-0005-0000-0000-0000B4770000}"/>
    <cellStyle name="Normal 4 2 3 4 6 3" xfId="21917" xr:uid="{00000000-0005-0000-0000-0000B5770000}"/>
    <cellStyle name="Normal 4 2 3 4 7" xfId="8468" xr:uid="{00000000-0005-0000-0000-0000B6770000}"/>
    <cellStyle name="Normal 4 2 3 4 7 2" xfId="24764" xr:uid="{00000000-0005-0000-0000-0000B7770000}"/>
    <cellStyle name="Normal 4 2 3 4 8" xfId="16618" xr:uid="{00000000-0005-0000-0000-0000B8770000}"/>
    <cellStyle name="Normal 4 2 3 5" xfId="411" xr:uid="{00000000-0005-0000-0000-0000B9770000}"/>
    <cellStyle name="Normal 4 2 3 5 2" xfId="1117" xr:uid="{00000000-0005-0000-0000-0000BA770000}"/>
    <cellStyle name="Normal 4 2 3 5 2 2" xfId="2527" xr:uid="{00000000-0005-0000-0000-0000BB770000}"/>
    <cellStyle name="Normal 4 2 3 5 2 2 2" xfId="5022" xr:uid="{00000000-0005-0000-0000-0000BC770000}"/>
    <cellStyle name="Normal 4 2 3 5 2 2 2 2" xfId="13168" xr:uid="{00000000-0005-0000-0000-0000BD770000}"/>
    <cellStyle name="Normal 4 2 3 5 2 2 2 2 2" xfId="29464" xr:uid="{00000000-0005-0000-0000-0000BE770000}"/>
    <cellStyle name="Normal 4 2 3 5 2 2 2 3" xfId="21318" xr:uid="{00000000-0005-0000-0000-0000BF770000}"/>
    <cellStyle name="Normal 4 2 3 5 2 2 3" xfId="7826" xr:uid="{00000000-0005-0000-0000-0000C0770000}"/>
    <cellStyle name="Normal 4 2 3 5 2 2 3 2" xfId="15972" xr:uid="{00000000-0005-0000-0000-0000C1770000}"/>
    <cellStyle name="Normal 4 2 3 5 2 2 3 2 2" xfId="32268" xr:uid="{00000000-0005-0000-0000-0000C2770000}"/>
    <cellStyle name="Normal 4 2 3 5 2 2 3 3" xfId="24122" xr:uid="{00000000-0005-0000-0000-0000C3770000}"/>
    <cellStyle name="Normal 4 2 3 5 2 2 4" xfId="10673" xr:uid="{00000000-0005-0000-0000-0000C4770000}"/>
    <cellStyle name="Normal 4 2 3 5 2 2 4 2" xfId="26969" xr:uid="{00000000-0005-0000-0000-0000C5770000}"/>
    <cellStyle name="Normal 4 2 3 5 2 2 5" xfId="18823" xr:uid="{00000000-0005-0000-0000-0000C6770000}"/>
    <cellStyle name="Normal 4 2 3 5 2 3" xfId="3804" xr:uid="{00000000-0005-0000-0000-0000C7770000}"/>
    <cellStyle name="Normal 4 2 3 5 2 3 2" xfId="11950" xr:uid="{00000000-0005-0000-0000-0000C8770000}"/>
    <cellStyle name="Normal 4 2 3 5 2 3 2 2" xfId="28246" xr:uid="{00000000-0005-0000-0000-0000C9770000}"/>
    <cellStyle name="Normal 4 2 3 5 2 3 3" xfId="20100" xr:uid="{00000000-0005-0000-0000-0000CA770000}"/>
    <cellStyle name="Normal 4 2 3 5 2 4" xfId="6416" xr:uid="{00000000-0005-0000-0000-0000CB770000}"/>
    <cellStyle name="Normal 4 2 3 5 2 4 2" xfId="14562" xr:uid="{00000000-0005-0000-0000-0000CC770000}"/>
    <cellStyle name="Normal 4 2 3 5 2 4 2 2" xfId="30858" xr:uid="{00000000-0005-0000-0000-0000CD770000}"/>
    <cellStyle name="Normal 4 2 3 5 2 4 3" xfId="22712" xr:uid="{00000000-0005-0000-0000-0000CE770000}"/>
    <cellStyle name="Normal 4 2 3 5 2 5" xfId="9263" xr:uid="{00000000-0005-0000-0000-0000CF770000}"/>
    <cellStyle name="Normal 4 2 3 5 2 5 2" xfId="25559" xr:uid="{00000000-0005-0000-0000-0000D0770000}"/>
    <cellStyle name="Normal 4 2 3 5 2 6" xfId="17413" xr:uid="{00000000-0005-0000-0000-0000D1770000}"/>
    <cellStyle name="Normal 4 2 3 5 3" xfId="1822" xr:uid="{00000000-0005-0000-0000-0000D2770000}"/>
    <cellStyle name="Normal 4 2 3 5 3 2" xfId="4413" xr:uid="{00000000-0005-0000-0000-0000D3770000}"/>
    <cellStyle name="Normal 4 2 3 5 3 2 2" xfId="12559" xr:uid="{00000000-0005-0000-0000-0000D4770000}"/>
    <cellStyle name="Normal 4 2 3 5 3 2 2 2" xfId="28855" xr:uid="{00000000-0005-0000-0000-0000D5770000}"/>
    <cellStyle name="Normal 4 2 3 5 3 2 3" xfId="20709" xr:uid="{00000000-0005-0000-0000-0000D6770000}"/>
    <cellStyle name="Normal 4 2 3 5 3 3" xfId="7121" xr:uid="{00000000-0005-0000-0000-0000D7770000}"/>
    <cellStyle name="Normal 4 2 3 5 3 3 2" xfId="15267" xr:uid="{00000000-0005-0000-0000-0000D8770000}"/>
    <cellStyle name="Normal 4 2 3 5 3 3 2 2" xfId="31563" xr:uid="{00000000-0005-0000-0000-0000D9770000}"/>
    <cellStyle name="Normal 4 2 3 5 3 3 3" xfId="23417" xr:uid="{00000000-0005-0000-0000-0000DA770000}"/>
    <cellStyle name="Normal 4 2 3 5 3 4" xfId="9968" xr:uid="{00000000-0005-0000-0000-0000DB770000}"/>
    <cellStyle name="Normal 4 2 3 5 3 4 2" xfId="26264" xr:uid="{00000000-0005-0000-0000-0000DC770000}"/>
    <cellStyle name="Normal 4 2 3 5 3 5" xfId="18118" xr:uid="{00000000-0005-0000-0000-0000DD770000}"/>
    <cellStyle name="Normal 4 2 3 5 4" xfId="3195" xr:uid="{00000000-0005-0000-0000-0000DE770000}"/>
    <cellStyle name="Normal 4 2 3 5 4 2" xfId="11341" xr:uid="{00000000-0005-0000-0000-0000DF770000}"/>
    <cellStyle name="Normal 4 2 3 5 4 2 2" xfId="27637" xr:uid="{00000000-0005-0000-0000-0000E0770000}"/>
    <cellStyle name="Normal 4 2 3 5 4 3" xfId="19491" xr:uid="{00000000-0005-0000-0000-0000E1770000}"/>
    <cellStyle name="Normal 4 2 3 5 5" xfId="5711" xr:uid="{00000000-0005-0000-0000-0000E2770000}"/>
    <cellStyle name="Normal 4 2 3 5 5 2" xfId="13857" xr:uid="{00000000-0005-0000-0000-0000E3770000}"/>
    <cellStyle name="Normal 4 2 3 5 5 2 2" xfId="30153" xr:uid="{00000000-0005-0000-0000-0000E4770000}"/>
    <cellStyle name="Normal 4 2 3 5 5 3" xfId="22007" xr:uid="{00000000-0005-0000-0000-0000E5770000}"/>
    <cellStyle name="Normal 4 2 3 5 6" xfId="8558" xr:uid="{00000000-0005-0000-0000-0000E6770000}"/>
    <cellStyle name="Normal 4 2 3 5 6 2" xfId="24854" xr:uid="{00000000-0005-0000-0000-0000E7770000}"/>
    <cellStyle name="Normal 4 2 3 5 7" xfId="16708" xr:uid="{00000000-0005-0000-0000-0000E8770000}"/>
    <cellStyle name="Normal 4 2 3 6" xfId="773" xr:uid="{00000000-0005-0000-0000-0000E9770000}"/>
    <cellStyle name="Normal 4 2 3 6 2" xfId="2183" xr:uid="{00000000-0005-0000-0000-0000EA770000}"/>
    <cellStyle name="Normal 4 2 3 6 2 2" xfId="4726" xr:uid="{00000000-0005-0000-0000-0000EB770000}"/>
    <cellStyle name="Normal 4 2 3 6 2 2 2" xfId="12872" xr:uid="{00000000-0005-0000-0000-0000EC770000}"/>
    <cellStyle name="Normal 4 2 3 6 2 2 2 2" xfId="29168" xr:uid="{00000000-0005-0000-0000-0000ED770000}"/>
    <cellStyle name="Normal 4 2 3 6 2 2 3" xfId="21022" xr:uid="{00000000-0005-0000-0000-0000EE770000}"/>
    <cellStyle name="Normal 4 2 3 6 2 3" xfId="7482" xr:uid="{00000000-0005-0000-0000-0000EF770000}"/>
    <cellStyle name="Normal 4 2 3 6 2 3 2" xfId="15628" xr:uid="{00000000-0005-0000-0000-0000F0770000}"/>
    <cellStyle name="Normal 4 2 3 6 2 3 2 2" xfId="31924" xr:uid="{00000000-0005-0000-0000-0000F1770000}"/>
    <cellStyle name="Normal 4 2 3 6 2 3 3" xfId="23778" xr:uid="{00000000-0005-0000-0000-0000F2770000}"/>
    <cellStyle name="Normal 4 2 3 6 2 4" xfId="10329" xr:uid="{00000000-0005-0000-0000-0000F3770000}"/>
    <cellStyle name="Normal 4 2 3 6 2 4 2" xfId="26625" xr:uid="{00000000-0005-0000-0000-0000F4770000}"/>
    <cellStyle name="Normal 4 2 3 6 2 5" xfId="18479" xr:uid="{00000000-0005-0000-0000-0000F5770000}"/>
    <cellStyle name="Normal 4 2 3 6 3" xfId="3508" xr:uid="{00000000-0005-0000-0000-0000F6770000}"/>
    <cellStyle name="Normal 4 2 3 6 3 2" xfId="11654" xr:uid="{00000000-0005-0000-0000-0000F7770000}"/>
    <cellStyle name="Normal 4 2 3 6 3 2 2" xfId="27950" xr:uid="{00000000-0005-0000-0000-0000F8770000}"/>
    <cellStyle name="Normal 4 2 3 6 3 3" xfId="19804" xr:uid="{00000000-0005-0000-0000-0000F9770000}"/>
    <cellStyle name="Normal 4 2 3 6 4" xfId="6072" xr:uid="{00000000-0005-0000-0000-0000FA770000}"/>
    <cellStyle name="Normal 4 2 3 6 4 2" xfId="14218" xr:uid="{00000000-0005-0000-0000-0000FB770000}"/>
    <cellStyle name="Normal 4 2 3 6 4 2 2" xfId="30514" xr:uid="{00000000-0005-0000-0000-0000FC770000}"/>
    <cellStyle name="Normal 4 2 3 6 4 3" xfId="22368" xr:uid="{00000000-0005-0000-0000-0000FD770000}"/>
    <cellStyle name="Normal 4 2 3 6 5" xfId="8919" xr:uid="{00000000-0005-0000-0000-0000FE770000}"/>
    <cellStyle name="Normal 4 2 3 6 5 2" xfId="25215" xr:uid="{00000000-0005-0000-0000-0000FF770000}"/>
    <cellStyle name="Normal 4 2 3 6 6" xfId="17069" xr:uid="{00000000-0005-0000-0000-000000780000}"/>
    <cellStyle name="Normal 4 2 3 7" xfId="1478" xr:uid="{00000000-0005-0000-0000-000001780000}"/>
    <cellStyle name="Normal 4 2 3 7 2" xfId="4117" xr:uid="{00000000-0005-0000-0000-000002780000}"/>
    <cellStyle name="Normal 4 2 3 7 2 2" xfId="12263" xr:uid="{00000000-0005-0000-0000-000003780000}"/>
    <cellStyle name="Normal 4 2 3 7 2 2 2" xfId="28559" xr:uid="{00000000-0005-0000-0000-000004780000}"/>
    <cellStyle name="Normal 4 2 3 7 2 3" xfId="20413" xr:uid="{00000000-0005-0000-0000-000005780000}"/>
    <cellStyle name="Normal 4 2 3 7 3" xfId="6777" xr:uid="{00000000-0005-0000-0000-000006780000}"/>
    <cellStyle name="Normal 4 2 3 7 3 2" xfId="14923" xr:uid="{00000000-0005-0000-0000-000007780000}"/>
    <cellStyle name="Normal 4 2 3 7 3 2 2" xfId="31219" xr:uid="{00000000-0005-0000-0000-000008780000}"/>
    <cellStyle name="Normal 4 2 3 7 3 3" xfId="23073" xr:uid="{00000000-0005-0000-0000-000009780000}"/>
    <cellStyle name="Normal 4 2 3 7 4" xfId="9624" xr:uid="{00000000-0005-0000-0000-00000A780000}"/>
    <cellStyle name="Normal 4 2 3 7 4 2" xfId="25920" xr:uid="{00000000-0005-0000-0000-00000B780000}"/>
    <cellStyle name="Normal 4 2 3 7 5" xfId="17774" xr:uid="{00000000-0005-0000-0000-00000C780000}"/>
    <cellStyle name="Normal 4 2 3 8" xfId="2899" xr:uid="{00000000-0005-0000-0000-00000D780000}"/>
    <cellStyle name="Normal 4 2 3 8 2" xfId="11045" xr:uid="{00000000-0005-0000-0000-00000E780000}"/>
    <cellStyle name="Normal 4 2 3 8 2 2" xfId="27341" xr:uid="{00000000-0005-0000-0000-00000F780000}"/>
    <cellStyle name="Normal 4 2 3 8 3" xfId="19195" xr:uid="{00000000-0005-0000-0000-000010780000}"/>
    <cellStyle name="Normal 4 2 3 9" xfId="5367" xr:uid="{00000000-0005-0000-0000-000011780000}"/>
    <cellStyle name="Normal 4 2 3 9 2" xfId="13513" xr:uid="{00000000-0005-0000-0000-000012780000}"/>
    <cellStyle name="Normal 4 2 3 9 2 2" xfId="29809" xr:uid="{00000000-0005-0000-0000-000013780000}"/>
    <cellStyle name="Normal 4 2 3 9 3" xfId="21663" xr:uid="{00000000-0005-0000-0000-000014780000}"/>
    <cellStyle name="Normal 4 2 4" xfId="113" xr:uid="{00000000-0005-0000-0000-000015780000}"/>
    <cellStyle name="Normal 4 2 4 2" xfId="457" xr:uid="{00000000-0005-0000-0000-000016780000}"/>
    <cellStyle name="Normal 4 2 4 2 2" xfId="1163" xr:uid="{00000000-0005-0000-0000-000017780000}"/>
    <cellStyle name="Normal 4 2 4 2 2 2" xfId="2573" xr:uid="{00000000-0005-0000-0000-000018780000}"/>
    <cellStyle name="Normal 4 2 4 2 2 2 2" xfId="5060" xr:uid="{00000000-0005-0000-0000-000019780000}"/>
    <cellStyle name="Normal 4 2 4 2 2 2 2 2" xfId="13206" xr:uid="{00000000-0005-0000-0000-00001A780000}"/>
    <cellStyle name="Normal 4 2 4 2 2 2 2 2 2" xfId="29502" xr:uid="{00000000-0005-0000-0000-00001B780000}"/>
    <cellStyle name="Normal 4 2 4 2 2 2 2 3" xfId="21356" xr:uid="{00000000-0005-0000-0000-00001C780000}"/>
    <cellStyle name="Normal 4 2 4 2 2 2 3" xfId="7872" xr:uid="{00000000-0005-0000-0000-00001D780000}"/>
    <cellStyle name="Normal 4 2 4 2 2 2 3 2" xfId="16018" xr:uid="{00000000-0005-0000-0000-00001E780000}"/>
    <cellStyle name="Normal 4 2 4 2 2 2 3 2 2" xfId="32314" xr:uid="{00000000-0005-0000-0000-00001F780000}"/>
    <cellStyle name="Normal 4 2 4 2 2 2 3 3" xfId="24168" xr:uid="{00000000-0005-0000-0000-000020780000}"/>
    <cellStyle name="Normal 4 2 4 2 2 2 4" xfId="10719" xr:uid="{00000000-0005-0000-0000-000021780000}"/>
    <cellStyle name="Normal 4 2 4 2 2 2 4 2" xfId="27015" xr:uid="{00000000-0005-0000-0000-000022780000}"/>
    <cellStyle name="Normal 4 2 4 2 2 2 5" xfId="18869" xr:uid="{00000000-0005-0000-0000-000023780000}"/>
    <cellStyle name="Normal 4 2 4 2 2 3" xfId="3842" xr:uid="{00000000-0005-0000-0000-000024780000}"/>
    <cellStyle name="Normal 4 2 4 2 2 3 2" xfId="11988" xr:uid="{00000000-0005-0000-0000-000025780000}"/>
    <cellStyle name="Normal 4 2 4 2 2 3 2 2" xfId="28284" xr:uid="{00000000-0005-0000-0000-000026780000}"/>
    <cellStyle name="Normal 4 2 4 2 2 3 3" xfId="20138" xr:uid="{00000000-0005-0000-0000-000027780000}"/>
    <cellStyle name="Normal 4 2 4 2 2 4" xfId="6462" xr:uid="{00000000-0005-0000-0000-000028780000}"/>
    <cellStyle name="Normal 4 2 4 2 2 4 2" xfId="14608" xr:uid="{00000000-0005-0000-0000-000029780000}"/>
    <cellStyle name="Normal 4 2 4 2 2 4 2 2" xfId="30904" xr:uid="{00000000-0005-0000-0000-00002A780000}"/>
    <cellStyle name="Normal 4 2 4 2 2 4 3" xfId="22758" xr:uid="{00000000-0005-0000-0000-00002B780000}"/>
    <cellStyle name="Normal 4 2 4 2 2 5" xfId="9309" xr:uid="{00000000-0005-0000-0000-00002C780000}"/>
    <cellStyle name="Normal 4 2 4 2 2 5 2" xfId="25605" xr:uid="{00000000-0005-0000-0000-00002D780000}"/>
    <cellStyle name="Normal 4 2 4 2 2 6" xfId="17459" xr:uid="{00000000-0005-0000-0000-00002E780000}"/>
    <cellStyle name="Normal 4 2 4 2 3" xfId="1868" xr:uid="{00000000-0005-0000-0000-00002F780000}"/>
    <cellStyle name="Normal 4 2 4 2 3 2" xfId="4451" xr:uid="{00000000-0005-0000-0000-000030780000}"/>
    <cellStyle name="Normal 4 2 4 2 3 2 2" xfId="12597" xr:uid="{00000000-0005-0000-0000-000031780000}"/>
    <cellStyle name="Normal 4 2 4 2 3 2 2 2" xfId="28893" xr:uid="{00000000-0005-0000-0000-000032780000}"/>
    <cellStyle name="Normal 4 2 4 2 3 2 3" xfId="20747" xr:uid="{00000000-0005-0000-0000-000033780000}"/>
    <cellStyle name="Normal 4 2 4 2 3 3" xfId="7167" xr:uid="{00000000-0005-0000-0000-000034780000}"/>
    <cellStyle name="Normal 4 2 4 2 3 3 2" xfId="15313" xr:uid="{00000000-0005-0000-0000-000035780000}"/>
    <cellStyle name="Normal 4 2 4 2 3 3 2 2" xfId="31609" xr:uid="{00000000-0005-0000-0000-000036780000}"/>
    <cellStyle name="Normal 4 2 4 2 3 3 3" xfId="23463" xr:uid="{00000000-0005-0000-0000-000037780000}"/>
    <cellStyle name="Normal 4 2 4 2 3 4" xfId="10014" xr:uid="{00000000-0005-0000-0000-000038780000}"/>
    <cellStyle name="Normal 4 2 4 2 3 4 2" xfId="26310" xr:uid="{00000000-0005-0000-0000-000039780000}"/>
    <cellStyle name="Normal 4 2 4 2 3 5" xfId="18164" xr:uid="{00000000-0005-0000-0000-00003A780000}"/>
    <cellStyle name="Normal 4 2 4 2 4" xfId="3233" xr:uid="{00000000-0005-0000-0000-00003B780000}"/>
    <cellStyle name="Normal 4 2 4 2 4 2" xfId="11379" xr:uid="{00000000-0005-0000-0000-00003C780000}"/>
    <cellStyle name="Normal 4 2 4 2 4 2 2" xfId="27675" xr:uid="{00000000-0005-0000-0000-00003D780000}"/>
    <cellStyle name="Normal 4 2 4 2 4 3" xfId="19529" xr:uid="{00000000-0005-0000-0000-00003E780000}"/>
    <cellStyle name="Normal 4 2 4 2 5" xfId="5757" xr:uid="{00000000-0005-0000-0000-00003F780000}"/>
    <cellStyle name="Normal 4 2 4 2 5 2" xfId="13903" xr:uid="{00000000-0005-0000-0000-000040780000}"/>
    <cellStyle name="Normal 4 2 4 2 5 2 2" xfId="30199" xr:uid="{00000000-0005-0000-0000-000041780000}"/>
    <cellStyle name="Normal 4 2 4 2 5 3" xfId="22053" xr:uid="{00000000-0005-0000-0000-000042780000}"/>
    <cellStyle name="Normal 4 2 4 2 6" xfId="8604" xr:uid="{00000000-0005-0000-0000-000043780000}"/>
    <cellStyle name="Normal 4 2 4 2 6 2" xfId="24900" xr:uid="{00000000-0005-0000-0000-000044780000}"/>
    <cellStyle name="Normal 4 2 4 2 7" xfId="16754" xr:uid="{00000000-0005-0000-0000-000045780000}"/>
    <cellStyle name="Normal 4 2 4 3" xfId="819" xr:uid="{00000000-0005-0000-0000-000046780000}"/>
    <cellStyle name="Normal 4 2 4 3 2" xfId="2229" xr:uid="{00000000-0005-0000-0000-000047780000}"/>
    <cellStyle name="Normal 4 2 4 3 2 2" xfId="4764" xr:uid="{00000000-0005-0000-0000-000048780000}"/>
    <cellStyle name="Normal 4 2 4 3 2 2 2" xfId="12910" xr:uid="{00000000-0005-0000-0000-000049780000}"/>
    <cellStyle name="Normal 4 2 4 3 2 2 2 2" xfId="29206" xr:uid="{00000000-0005-0000-0000-00004A780000}"/>
    <cellStyle name="Normal 4 2 4 3 2 2 3" xfId="21060" xr:uid="{00000000-0005-0000-0000-00004B780000}"/>
    <cellStyle name="Normal 4 2 4 3 2 3" xfId="7528" xr:uid="{00000000-0005-0000-0000-00004C780000}"/>
    <cellStyle name="Normal 4 2 4 3 2 3 2" xfId="15674" xr:uid="{00000000-0005-0000-0000-00004D780000}"/>
    <cellStyle name="Normal 4 2 4 3 2 3 2 2" xfId="31970" xr:uid="{00000000-0005-0000-0000-00004E780000}"/>
    <cellStyle name="Normal 4 2 4 3 2 3 3" xfId="23824" xr:uid="{00000000-0005-0000-0000-00004F780000}"/>
    <cellStyle name="Normal 4 2 4 3 2 4" xfId="10375" xr:uid="{00000000-0005-0000-0000-000050780000}"/>
    <cellStyle name="Normal 4 2 4 3 2 4 2" xfId="26671" xr:uid="{00000000-0005-0000-0000-000051780000}"/>
    <cellStyle name="Normal 4 2 4 3 2 5" xfId="18525" xr:uid="{00000000-0005-0000-0000-000052780000}"/>
    <cellStyle name="Normal 4 2 4 3 3" xfId="3546" xr:uid="{00000000-0005-0000-0000-000053780000}"/>
    <cellStyle name="Normal 4 2 4 3 3 2" xfId="11692" xr:uid="{00000000-0005-0000-0000-000054780000}"/>
    <cellStyle name="Normal 4 2 4 3 3 2 2" xfId="27988" xr:uid="{00000000-0005-0000-0000-000055780000}"/>
    <cellStyle name="Normal 4 2 4 3 3 3" xfId="19842" xr:uid="{00000000-0005-0000-0000-000056780000}"/>
    <cellStyle name="Normal 4 2 4 3 4" xfId="6118" xr:uid="{00000000-0005-0000-0000-000057780000}"/>
    <cellStyle name="Normal 4 2 4 3 4 2" xfId="14264" xr:uid="{00000000-0005-0000-0000-000058780000}"/>
    <cellStyle name="Normal 4 2 4 3 4 2 2" xfId="30560" xr:uid="{00000000-0005-0000-0000-000059780000}"/>
    <cellStyle name="Normal 4 2 4 3 4 3" xfId="22414" xr:uid="{00000000-0005-0000-0000-00005A780000}"/>
    <cellStyle name="Normal 4 2 4 3 5" xfId="8965" xr:uid="{00000000-0005-0000-0000-00005B780000}"/>
    <cellStyle name="Normal 4 2 4 3 5 2" xfId="25261" xr:uid="{00000000-0005-0000-0000-00005C780000}"/>
    <cellStyle name="Normal 4 2 4 3 6" xfId="17115" xr:uid="{00000000-0005-0000-0000-00005D780000}"/>
    <cellStyle name="Normal 4 2 4 4" xfId="1524" xr:uid="{00000000-0005-0000-0000-00005E780000}"/>
    <cellStyle name="Normal 4 2 4 4 2" xfId="4155" xr:uid="{00000000-0005-0000-0000-00005F780000}"/>
    <cellStyle name="Normal 4 2 4 4 2 2" xfId="12301" xr:uid="{00000000-0005-0000-0000-000060780000}"/>
    <cellStyle name="Normal 4 2 4 4 2 2 2" xfId="28597" xr:uid="{00000000-0005-0000-0000-000061780000}"/>
    <cellStyle name="Normal 4 2 4 4 2 3" xfId="20451" xr:uid="{00000000-0005-0000-0000-000062780000}"/>
    <cellStyle name="Normal 4 2 4 4 3" xfId="6823" xr:uid="{00000000-0005-0000-0000-000063780000}"/>
    <cellStyle name="Normal 4 2 4 4 3 2" xfId="14969" xr:uid="{00000000-0005-0000-0000-000064780000}"/>
    <cellStyle name="Normal 4 2 4 4 3 2 2" xfId="31265" xr:uid="{00000000-0005-0000-0000-000065780000}"/>
    <cellStyle name="Normal 4 2 4 4 3 3" xfId="23119" xr:uid="{00000000-0005-0000-0000-000066780000}"/>
    <cellStyle name="Normal 4 2 4 4 4" xfId="9670" xr:uid="{00000000-0005-0000-0000-000067780000}"/>
    <cellStyle name="Normal 4 2 4 4 4 2" xfId="25966" xr:uid="{00000000-0005-0000-0000-000068780000}"/>
    <cellStyle name="Normal 4 2 4 4 5" xfId="17820" xr:uid="{00000000-0005-0000-0000-000069780000}"/>
    <cellStyle name="Normal 4 2 4 5" xfId="2937" xr:uid="{00000000-0005-0000-0000-00006A780000}"/>
    <cellStyle name="Normal 4 2 4 5 2" xfId="11083" xr:uid="{00000000-0005-0000-0000-00006B780000}"/>
    <cellStyle name="Normal 4 2 4 5 2 2" xfId="27379" xr:uid="{00000000-0005-0000-0000-00006C780000}"/>
    <cellStyle name="Normal 4 2 4 5 3" xfId="19233" xr:uid="{00000000-0005-0000-0000-00006D780000}"/>
    <cellStyle name="Normal 4 2 4 6" xfId="5413" xr:uid="{00000000-0005-0000-0000-00006E780000}"/>
    <cellStyle name="Normal 4 2 4 6 2" xfId="13559" xr:uid="{00000000-0005-0000-0000-00006F780000}"/>
    <cellStyle name="Normal 4 2 4 6 2 2" xfId="29855" xr:uid="{00000000-0005-0000-0000-000070780000}"/>
    <cellStyle name="Normal 4 2 4 6 3" xfId="21709" xr:uid="{00000000-0005-0000-0000-000071780000}"/>
    <cellStyle name="Normal 4 2 4 7" xfId="8260" xr:uid="{00000000-0005-0000-0000-000072780000}"/>
    <cellStyle name="Normal 4 2 4 7 2" xfId="24556" xr:uid="{00000000-0005-0000-0000-000073780000}"/>
    <cellStyle name="Normal 4 2 4 8" xfId="16410" xr:uid="{00000000-0005-0000-0000-000074780000}"/>
    <cellStyle name="Normal 4 2 5" xfId="200" xr:uid="{00000000-0005-0000-0000-000075780000}"/>
    <cellStyle name="Normal 4 2 5 2" xfId="544" xr:uid="{00000000-0005-0000-0000-000076780000}"/>
    <cellStyle name="Normal 4 2 5 2 2" xfId="1250" xr:uid="{00000000-0005-0000-0000-000077780000}"/>
    <cellStyle name="Normal 4 2 5 2 2 2" xfId="2660" xr:uid="{00000000-0005-0000-0000-000078780000}"/>
    <cellStyle name="Normal 4 2 5 2 2 2 2" xfId="5134" xr:uid="{00000000-0005-0000-0000-000079780000}"/>
    <cellStyle name="Normal 4 2 5 2 2 2 2 2" xfId="13280" xr:uid="{00000000-0005-0000-0000-00007A780000}"/>
    <cellStyle name="Normal 4 2 5 2 2 2 2 2 2" xfId="29576" xr:uid="{00000000-0005-0000-0000-00007B780000}"/>
    <cellStyle name="Normal 4 2 5 2 2 2 2 3" xfId="21430" xr:uid="{00000000-0005-0000-0000-00007C780000}"/>
    <cellStyle name="Normal 4 2 5 2 2 2 3" xfId="7959" xr:uid="{00000000-0005-0000-0000-00007D780000}"/>
    <cellStyle name="Normal 4 2 5 2 2 2 3 2" xfId="16105" xr:uid="{00000000-0005-0000-0000-00007E780000}"/>
    <cellStyle name="Normal 4 2 5 2 2 2 3 2 2" xfId="32401" xr:uid="{00000000-0005-0000-0000-00007F780000}"/>
    <cellStyle name="Normal 4 2 5 2 2 2 3 3" xfId="24255" xr:uid="{00000000-0005-0000-0000-000080780000}"/>
    <cellStyle name="Normal 4 2 5 2 2 2 4" xfId="10806" xr:uid="{00000000-0005-0000-0000-000081780000}"/>
    <cellStyle name="Normal 4 2 5 2 2 2 4 2" xfId="27102" xr:uid="{00000000-0005-0000-0000-000082780000}"/>
    <cellStyle name="Normal 4 2 5 2 2 2 5" xfId="18956" xr:uid="{00000000-0005-0000-0000-000083780000}"/>
    <cellStyle name="Normal 4 2 5 2 2 3" xfId="3916" xr:uid="{00000000-0005-0000-0000-000084780000}"/>
    <cellStyle name="Normal 4 2 5 2 2 3 2" xfId="12062" xr:uid="{00000000-0005-0000-0000-000085780000}"/>
    <cellStyle name="Normal 4 2 5 2 2 3 2 2" xfId="28358" xr:uid="{00000000-0005-0000-0000-000086780000}"/>
    <cellStyle name="Normal 4 2 5 2 2 3 3" xfId="20212" xr:uid="{00000000-0005-0000-0000-000087780000}"/>
    <cellStyle name="Normal 4 2 5 2 2 4" xfId="6549" xr:uid="{00000000-0005-0000-0000-000088780000}"/>
    <cellStyle name="Normal 4 2 5 2 2 4 2" xfId="14695" xr:uid="{00000000-0005-0000-0000-000089780000}"/>
    <cellStyle name="Normal 4 2 5 2 2 4 2 2" xfId="30991" xr:uid="{00000000-0005-0000-0000-00008A780000}"/>
    <cellStyle name="Normal 4 2 5 2 2 4 3" xfId="22845" xr:uid="{00000000-0005-0000-0000-00008B780000}"/>
    <cellStyle name="Normal 4 2 5 2 2 5" xfId="9396" xr:uid="{00000000-0005-0000-0000-00008C780000}"/>
    <cellStyle name="Normal 4 2 5 2 2 5 2" xfId="25692" xr:uid="{00000000-0005-0000-0000-00008D780000}"/>
    <cellStyle name="Normal 4 2 5 2 2 6" xfId="17546" xr:uid="{00000000-0005-0000-0000-00008E780000}"/>
    <cellStyle name="Normal 4 2 5 2 3" xfId="1955" xr:uid="{00000000-0005-0000-0000-00008F780000}"/>
    <cellStyle name="Normal 4 2 5 2 3 2" xfId="4525" xr:uid="{00000000-0005-0000-0000-000090780000}"/>
    <cellStyle name="Normal 4 2 5 2 3 2 2" xfId="12671" xr:uid="{00000000-0005-0000-0000-000091780000}"/>
    <cellStyle name="Normal 4 2 5 2 3 2 2 2" xfId="28967" xr:uid="{00000000-0005-0000-0000-000092780000}"/>
    <cellStyle name="Normal 4 2 5 2 3 2 3" xfId="20821" xr:uid="{00000000-0005-0000-0000-000093780000}"/>
    <cellStyle name="Normal 4 2 5 2 3 3" xfId="7254" xr:uid="{00000000-0005-0000-0000-000094780000}"/>
    <cellStyle name="Normal 4 2 5 2 3 3 2" xfId="15400" xr:uid="{00000000-0005-0000-0000-000095780000}"/>
    <cellStyle name="Normal 4 2 5 2 3 3 2 2" xfId="31696" xr:uid="{00000000-0005-0000-0000-000096780000}"/>
    <cellStyle name="Normal 4 2 5 2 3 3 3" xfId="23550" xr:uid="{00000000-0005-0000-0000-000097780000}"/>
    <cellStyle name="Normal 4 2 5 2 3 4" xfId="10101" xr:uid="{00000000-0005-0000-0000-000098780000}"/>
    <cellStyle name="Normal 4 2 5 2 3 4 2" xfId="26397" xr:uid="{00000000-0005-0000-0000-000099780000}"/>
    <cellStyle name="Normal 4 2 5 2 3 5" xfId="18251" xr:uid="{00000000-0005-0000-0000-00009A780000}"/>
    <cellStyle name="Normal 4 2 5 2 4" xfId="3307" xr:uid="{00000000-0005-0000-0000-00009B780000}"/>
    <cellStyle name="Normal 4 2 5 2 4 2" xfId="11453" xr:uid="{00000000-0005-0000-0000-00009C780000}"/>
    <cellStyle name="Normal 4 2 5 2 4 2 2" xfId="27749" xr:uid="{00000000-0005-0000-0000-00009D780000}"/>
    <cellStyle name="Normal 4 2 5 2 4 3" xfId="19603" xr:uid="{00000000-0005-0000-0000-00009E780000}"/>
    <cellStyle name="Normal 4 2 5 2 5" xfId="5844" xr:uid="{00000000-0005-0000-0000-00009F780000}"/>
    <cellStyle name="Normal 4 2 5 2 5 2" xfId="13990" xr:uid="{00000000-0005-0000-0000-0000A0780000}"/>
    <cellStyle name="Normal 4 2 5 2 5 2 2" xfId="30286" xr:uid="{00000000-0005-0000-0000-0000A1780000}"/>
    <cellStyle name="Normal 4 2 5 2 5 3" xfId="22140" xr:uid="{00000000-0005-0000-0000-0000A2780000}"/>
    <cellStyle name="Normal 4 2 5 2 6" xfId="8691" xr:uid="{00000000-0005-0000-0000-0000A3780000}"/>
    <cellStyle name="Normal 4 2 5 2 6 2" xfId="24987" xr:uid="{00000000-0005-0000-0000-0000A4780000}"/>
    <cellStyle name="Normal 4 2 5 2 7" xfId="16841" xr:uid="{00000000-0005-0000-0000-0000A5780000}"/>
    <cellStyle name="Normal 4 2 5 3" xfId="906" xr:uid="{00000000-0005-0000-0000-0000A6780000}"/>
    <cellStyle name="Normal 4 2 5 3 2" xfId="2316" xr:uid="{00000000-0005-0000-0000-0000A7780000}"/>
    <cellStyle name="Normal 4 2 5 3 2 2" xfId="4838" xr:uid="{00000000-0005-0000-0000-0000A8780000}"/>
    <cellStyle name="Normal 4 2 5 3 2 2 2" xfId="12984" xr:uid="{00000000-0005-0000-0000-0000A9780000}"/>
    <cellStyle name="Normal 4 2 5 3 2 2 2 2" xfId="29280" xr:uid="{00000000-0005-0000-0000-0000AA780000}"/>
    <cellStyle name="Normal 4 2 5 3 2 2 3" xfId="21134" xr:uid="{00000000-0005-0000-0000-0000AB780000}"/>
    <cellStyle name="Normal 4 2 5 3 2 3" xfId="7615" xr:uid="{00000000-0005-0000-0000-0000AC780000}"/>
    <cellStyle name="Normal 4 2 5 3 2 3 2" xfId="15761" xr:uid="{00000000-0005-0000-0000-0000AD780000}"/>
    <cellStyle name="Normal 4 2 5 3 2 3 2 2" xfId="32057" xr:uid="{00000000-0005-0000-0000-0000AE780000}"/>
    <cellStyle name="Normal 4 2 5 3 2 3 3" xfId="23911" xr:uid="{00000000-0005-0000-0000-0000AF780000}"/>
    <cellStyle name="Normal 4 2 5 3 2 4" xfId="10462" xr:uid="{00000000-0005-0000-0000-0000B0780000}"/>
    <cellStyle name="Normal 4 2 5 3 2 4 2" xfId="26758" xr:uid="{00000000-0005-0000-0000-0000B1780000}"/>
    <cellStyle name="Normal 4 2 5 3 2 5" xfId="18612" xr:uid="{00000000-0005-0000-0000-0000B2780000}"/>
    <cellStyle name="Normal 4 2 5 3 3" xfId="3620" xr:uid="{00000000-0005-0000-0000-0000B3780000}"/>
    <cellStyle name="Normal 4 2 5 3 3 2" xfId="11766" xr:uid="{00000000-0005-0000-0000-0000B4780000}"/>
    <cellStyle name="Normal 4 2 5 3 3 2 2" xfId="28062" xr:uid="{00000000-0005-0000-0000-0000B5780000}"/>
    <cellStyle name="Normal 4 2 5 3 3 3" xfId="19916" xr:uid="{00000000-0005-0000-0000-0000B6780000}"/>
    <cellStyle name="Normal 4 2 5 3 4" xfId="6205" xr:uid="{00000000-0005-0000-0000-0000B7780000}"/>
    <cellStyle name="Normal 4 2 5 3 4 2" xfId="14351" xr:uid="{00000000-0005-0000-0000-0000B8780000}"/>
    <cellStyle name="Normal 4 2 5 3 4 2 2" xfId="30647" xr:uid="{00000000-0005-0000-0000-0000B9780000}"/>
    <cellStyle name="Normal 4 2 5 3 4 3" xfId="22501" xr:uid="{00000000-0005-0000-0000-0000BA780000}"/>
    <cellStyle name="Normal 4 2 5 3 5" xfId="9052" xr:uid="{00000000-0005-0000-0000-0000BB780000}"/>
    <cellStyle name="Normal 4 2 5 3 5 2" xfId="25348" xr:uid="{00000000-0005-0000-0000-0000BC780000}"/>
    <cellStyle name="Normal 4 2 5 3 6" xfId="17202" xr:uid="{00000000-0005-0000-0000-0000BD780000}"/>
    <cellStyle name="Normal 4 2 5 4" xfId="1611" xr:uid="{00000000-0005-0000-0000-0000BE780000}"/>
    <cellStyle name="Normal 4 2 5 4 2" xfId="4229" xr:uid="{00000000-0005-0000-0000-0000BF780000}"/>
    <cellStyle name="Normal 4 2 5 4 2 2" xfId="12375" xr:uid="{00000000-0005-0000-0000-0000C0780000}"/>
    <cellStyle name="Normal 4 2 5 4 2 2 2" xfId="28671" xr:uid="{00000000-0005-0000-0000-0000C1780000}"/>
    <cellStyle name="Normal 4 2 5 4 2 3" xfId="20525" xr:uid="{00000000-0005-0000-0000-0000C2780000}"/>
    <cellStyle name="Normal 4 2 5 4 3" xfId="6910" xr:uid="{00000000-0005-0000-0000-0000C3780000}"/>
    <cellStyle name="Normal 4 2 5 4 3 2" xfId="15056" xr:uid="{00000000-0005-0000-0000-0000C4780000}"/>
    <cellStyle name="Normal 4 2 5 4 3 2 2" xfId="31352" xr:uid="{00000000-0005-0000-0000-0000C5780000}"/>
    <cellStyle name="Normal 4 2 5 4 3 3" xfId="23206" xr:uid="{00000000-0005-0000-0000-0000C6780000}"/>
    <cellStyle name="Normal 4 2 5 4 4" xfId="9757" xr:uid="{00000000-0005-0000-0000-0000C7780000}"/>
    <cellStyle name="Normal 4 2 5 4 4 2" xfId="26053" xr:uid="{00000000-0005-0000-0000-0000C8780000}"/>
    <cellStyle name="Normal 4 2 5 4 5" xfId="17907" xr:uid="{00000000-0005-0000-0000-0000C9780000}"/>
    <cellStyle name="Normal 4 2 5 5" xfId="3011" xr:uid="{00000000-0005-0000-0000-0000CA780000}"/>
    <cellStyle name="Normal 4 2 5 5 2" xfId="11157" xr:uid="{00000000-0005-0000-0000-0000CB780000}"/>
    <cellStyle name="Normal 4 2 5 5 2 2" xfId="27453" xr:uid="{00000000-0005-0000-0000-0000CC780000}"/>
    <cellStyle name="Normal 4 2 5 5 3" xfId="19307" xr:uid="{00000000-0005-0000-0000-0000CD780000}"/>
    <cellStyle name="Normal 4 2 5 6" xfId="5500" xr:uid="{00000000-0005-0000-0000-0000CE780000}"/>
    <cellStyle name="Normal 4 2 5 6 2" xfId="13646" xr:uid="{00000000-0005-0000-0000-0000CF780000}"/>
    <cellStyle name="Normal 4 2 5 6 2 2" xfId="29942" xr:uid="{00000000-0005-0000-0000-0000D0780000}"/>
    <cellStyle name="Normal 4 2 5 6 3" xfId="21796" xr:uid="{00000000-0005-0000-0000-0000D1780000}"/>
    <cellStyle name="Normal 4 2 5 7" xfId="8347" xr:uid="{00000000-0005-0000-0000-0000D2780000}"/>
    <cellStyle name="Normal 4 2 5 7 2" xfId="24643" xr:uid="{00000000-0005-0000-0000-0000D3780000}"/>
    <cellStyle name="Normal 4 2 5 8" xfId="16497" xr:uid="{00000000-0005-0000-0000-0000D4780000}"/>
    <cellStyle name="Normal 4 2 6" xfId="277" xr:uid="{00000000-0005-0000-0000-0000D5780000}"/>
    <cellStyle name="Normal 4 2 6 2" xfId="621" xr:uid="{00000000-0005-0000-0000-0000D6780000}"/>
    <cellStyle name="Normal 4 2 6 2 2" xfId="1327" xr:uid="{00000000-0005-0000-0000-0000D7780000}"/>
    <cellStyle name="Normal 4 2 6 2 2 2" xfId="2737" xr:uid="{00000000-0005-0000-0000-0000D8780000}"/>
    <cellStyle name="Normal 4 2 6 2 2 2 2" xfId="5208" xr:uid="{00000000-0005-0000-0000-0000D9780000}"/>
    <cellStyle name="Normal 4 2 6 2 2 2 2 2" xfId="13354" xr:uid="{00000000-0005-0000-0000-0000DA780000}"/>
    <cellStyle name="Normal 4 2 6 2 2 2 2 2 2" xfId="29650" xr:uid="{00000000-0005-0000-0000-0000DB780000}"/>
    <cellStyle name="Normal 4 2 6 2 2 2 2 3" xfId="21504" xr:uid="{00000000-0005-0000-0000-0000DC780000}"/>
    <cellStyle name="Normal 4 2 6 2 2 2 3" xfId="8036" xr:uid="{00000000-0005-0000-0000-0000DD780000}"/>
    <cellStyle name="Normal 4 2 6 2 2 2 3 2" xfId="16182" xr:uid="{00000000-0005-0000-0000-0000DE780000}"/>
    <cellStyle name="Normal 4 2 6 2 2 2 3 2 2" xfId="32478" xr:uid="{00000000-0005-0000-0000-0000DF780000}"/>
    <cellStyle name="Normal 4 2 6 2 2 2 3 3" xfId="24332" xr:uid="{00000000-0005-0000-0000-0000E0780000}"/>
    <cellStyle name="Normal 4 2 6 2 2 2 4" xfId="10883" xr:uid="{00000000-0005-0000-0000-0000E1780000}"/>
    <cellStyle name="Normal 4 2 6 2 2 2 4 2" xfId="27179" xr:uid="{00000000-0005-0000-0000-0000E2780000}"/>
    <cellStyle name="Normal 4 2 6 2 2 2 5" xfId="19033" xr:uid="{00000000-0005-0000-0000-0000E3780000}"/>
    <cellStyle name="Normal 4 2 6 2 2 3" xfId="3990" xr:uid="{00000000-0005-0000-0000-0000E4780000}"/>
    <cellStyle name="Normal 4 2 6 2 2 3 2" xfId="12136" xr:uid="{00000000-0005-0000-0000-0000E5780000}"/>
    <cellStyle name="Normal 4 2 6 2 2 3 2 2" xfId="28432" xr:uid="{00000000-0005-0000-0000-0000E6780000}"/>
    <cellStyle name="Normal 4 2 6 2 2 3 3" xfId="20286" xr:uid="{00000000-0005-0000-0000-0000E7780000}"/>
    <cellStyle name="Normal 4 2 6 2 2 4" xfId="6626" xr:uid="{00000000-0005-0000-0000-0000E8780000}"/>
    <cellStyle name="Normal 4 2 6 2 2 4 2" xfId="14772" xr:uid="{00000000-0005-0000-0000-0000E9780000}"/>
    <cellStyle name="Normal 4 2 6 2 2 4 2 2" xfId="31068" xr:uid="{00000000-0005-0000-0000-0000EA780000}"/>
    <cellStyle name="Normal 4 2 6 2 2 4 3" xfId="22922" xr:uid="{00000000-0005-0000-0000-0000EB780000}"/>
    <cellStyle name="Normal 4 2 6 2 2 5" xfId="9473" xr:uid="{00000000-0005-0000-0000-0000EC780000}"/>
    <cellStyle name="Normal 4 2 6 2 2 5 2" xfId="25769" xr:uid="{00000000-0005-0000-0000-0000ED780000}"/>
    <cellStyle name="Normal 4 2 6 2 2 6" xfId="17623" xr:uid="{00000000-0005-0000-0000-0000EE780000}"/>
    <cellStyle name="Normal 4 2 6 2 3" xfId="2032" xr:uid="{00000000-0005-0000-0000-0000EF780000}"/>
    <cellStyle name="Normal 4 2 6 2 3 2" xfId="4599" xr:uid="{00000000-0005-0000-0000-0000F0780000}"/>
    <cellStyle name="Normal 4 2 6 2 3 2 2" xfId="12745" xr:uid="{00000000-0005-0000-0000-0000F1780000}"/>
    <cellStyle name="Normal 4 2 6 2 3 2 2 2" xfId="29041" xr:uid="{00000000-0005-0000-0000-0000F2780000}"/>
    <cellStyle name="Normal 4 2 6 2 3 2 3" xfId="20895" xr:uid="{00000000-0005-0000-0000-0000F3780000}"/>
    <cellStyle name="Normal 4 2 6 2 3 3" xfId="7331" xr:uid="{00000000-0005-0000-0000-0000F4780000}"/>
    <cellStyle name="Normal 4 2 6 2 3 3 2" xfId="15477" xr:uid="{00000000-0005-0000-0000-0000F5780000}"/>
    <cellStyle name="Normal 4 2 6 2 3 3 2 2" xfId="31773" xr:uid="{00000000-0005-0000-0000-0000F6780000}"/>
    <cellStyle name="Normal 4 2 6 2 3 3 3" xfId="23627" xr:uid="{00000000-0005-0000-0000-0000F7780000}"/>
    <cellStyle name="Normal 4 2 6 2 3 4" xfId="10178" xr:uid="{00000000-0005-0000-0000-0000F8780000}"/>
    <cellStyle name="Normal 4 2 6 2 3 4 2" xfId="26474" xr:uid="{00000000-0005-0000-0000-0000F9780000}"/>
    <cellStyle name="Normal 4 2 6 2 3 5" xfId="18328" xr:uid="{00000000-0005-0000-0000-0000FA780000}"/>
    <cellStyle name="Normal 4 2 6 2 4" xfId="3381" xr:uid="{00000000-0005-0000-0000-0000FB780000}"/>
    <cellStyle name="Normal 4 2 6 2 4 2" xfId="11527" xr:uid="{00000000-0005-0000-0000-0000FC780000}"/>
    <cellStyle name="Normal 4 2 6 2 4 2 2" xfId="27823" xr:uid="{00000000-0005-0000-0000-0000FD780000}"/>
    <cellStyle name="Normal 4 2 6 2 4 3" xfId="19677" xr:uid="{00000000-0005-0000-0000-0000FE780000}"/>
    <cellStyle name="Normal 4 2 6 2 5" xfId="5921" xr:uid="{00000000-0005-0000-0000-0000FF780000}"/>
    <cellStyle name="Normal 4 2 6 2 5 2" xfId="14067" xr:uid="{00000000-0005-0000-0000-000000790000}"/>
    <cellStyle name="Normal 4 2 6 2 5 2 2" xfId="30363" xr:uid="{00000000-0005-0000-0000-000001790000}"/>
    <cellStyle name="Normal 4 2 6 2 5 3" xfId="22217" xr:uid="{00000000-0005-0000-0000-000002790000}"/>
    <cellStyle name="Normal 4 2 6 2 6" xfId="8768" xr:uid="{00000000-0005-0000-0000-000003790000}"/>
    <cellStyle name="Normal 4 2 6 2 6 2" xfId="25064" xr:uid="{00000000-0005-0000-0000-000004790000}"/>
    <cellStyle name="Normal 4 2 6 2 7" xfId="16918" xr:uid="{00000000-0005-0000-0000-000005790000}"/>
    <cellStyle name="Normal 4 2 6 3" xfId="983" xr:uid="{00000000-0005-0000-0000-000006790000}"/>
    <cellStyle name="Normal 4 2 6 3 2" xfId="2393" xr:uid="{00000000-0005-0000-0000-000007790000}"/>
    <cellStyle name="Normal 4 2 6 3 2 2" xfId="4912" xr:uid="{00000000-0005-0000-0000-000008790000}"/>
    <cellStyle name="Normal 4 2 6 3 2 2 2" xfId="13058" xr:uid="{00000000-0005-0000-0000-000009790000}"/>
    <cellStyle name="Normal 4 2 6 3 2 2 2 2" xfId="29354" xr:uid="{00000000-0005-0000-0000-00000A790000}"/>
    <cellStyle name="Normal 4 2 6 3 2 2 3" xfId="21208" xr:uid="{00000000-0005-0000-0000-00000B790000}"/>
    <cellStyle name="Normal 4 2 6 3 2 3" xfId="7692" xr:uid="{00000000-0005-0000-0000-00000C790000}"/>
    <cellStyle name="Normal 4 2 6 3 2 3 2" xfId="15838" xr:uid="{00000000-0005-0000-0000-00000D790000}"/>
    <cellStyle name="Normal 4 2 6 3 2 3 2 2" xfId="32134" xr:uid="{00000000-0005-0000-0000-00000E790000}"/>
    <cellStyle name="Normal 4 2 6 3 2 3 3" xfId="23988" xr:uid="{00000000-0005-0000-0000-00000F790000}"/>
    <cellStyle name="Normal 4 2 6 3 2 4" xfId="10539" xr:uid="{00000000-0005-0000-0000-000010790000}"/>
    <cellStyle name="Normal 4 2 6 3 2 4 2" xfId="26835" xr:uid="{00000000-0005-0000-0000-000011790000}"/>
    <cellStyle name="Normal 4 2 6 3 2 5" xfId="18689" xr:uid="{00000000-0005-0000-0000-000012790000}"/>
    <cellStyle name="Normal 4 2 6 3 3" xfId="3694" xr:uid="{00000000-0005-0000-0000-000013790000}"/>
    <cellStyle name="Normal 4 2 6 3 3 2" xfId="11840" xr:uid="{00000000-0005-0000-0000-000014790000}"/>
    <cellStyle name="Normal 4 2 6 3 3 2 2" xfId="28136" xr:uid="{00000000-0005-0000-0000-000015790000}"/>
    <cellStyle name="Normal 4 2 6 3 3 3" xfId="19990" xr:uid="{00000000-0005-0000-0000-000016790000}"/>
    <cellStyle name="Normal 4 2 6 3 4" xfId="6282" xr:uid="{00000000-0005-0000-0000-000017790000}"/>
    <cellStyle name="Normal 4 2 6 3 4 2" xfId="14428" xr:uid="{00000000-0005-0000-0000-000018790000}"/>
    <cellStyle name="Normal 4 2 6 3 4 2 2" xfId="30724" xr:uid="{00000000-0005-0000-0000-000019790000}"/>
    <cellStyle name="Normal 4 2 6 3 4 3" xfId="22578" xr:uid="{00000000-0005-0000-0000-00001A790000}"/>
    <cellStyle name="Normal 4 2 6 3 5" xfId="9129" xr:uid="{00000000-0005-0000-0000-00001B790000}"/>
    <cellStyle name="Normal 4 2 6 3 5 2" xfId="25425" xr:uid="{00000000-0005-0000-0000-00001C790000}"/>
    <cellStyle name="Normal 4 2 6 3 6" xfId="17279" xr:uid="{00000000-0005-0000-0000-00001D790000}"/>
    <cellStyle name="Normal 4 2 6 4" xfId="1688" xr:uid="{00000000-0005-0000-0000-00001E790000}"/>
    <cellStyle name="Normal 4 2 6 4 2" xfId="4303" xr:uid="{00000000-0005-0000-0000-00001F790000}"/>
    <cellStyle name="Normal 4 2 6 4 2 2" xfId="12449" xr:uid="{00000000-0005-0000-0000-000020790000}"/>
    <cellStyle name="Normal 4 2 6 4 2 2 2" xfId="28745" xr:uid="{00000000-0005-0000-0000-000021790000}"/>
    <cellStyle name="Normal 4 2 6 4 2 3" xfId="20599" xr:uid="{00000000-0005-0000-0000-000022790000}"/>
    <cellStyle name="Normal 4 2 6 4 3" xfId="6987" xr:uid="{00000000-0005-0000-0000-000023790000}"/>
    <cellStyle name="Normal 4 2 6 4 3 2" xfId="15133" xr:uid="{00000000-0005-0000-0000-000024790000}"/>
    <cellStyle name="Normal 4 2 6 4 3 2 2" xfId="31429" xr:uid="{00000000-0005-0000-0000-000025790000}"/>
    <cellStyle name="Normal 4 2 6 4 3 3" xfId="23283" xr:uid="{00000000-0005-0000-0000-000026790000}"/>
    <cellStyle name="Normal 4 2 6 4 4" xfId="9834" xr:uid="{00000000-0005-0000-0000-000027790000}"/>
    <cellStyle name="Normal 4 2 6 4 4 2" xfId="26130" xr:uid="{00000000-0005-0000-0000-000028790000}"/>
    <cellStyle name="Normal 4 2 6 4 5" xfId="17984" xr:uid="{00000000-0005-0000-0000-000029790000}"/>
    <cellStyle name="Normal 4 2 6 5" xfId="3085" xr:uid="{00000000-0005-0000-0000-00002A790000}"/>
    <cellStyle name="Normal 4 2 6 5 2" xfId="11231" xr:uid="{00000000-0005-0000-0000-00002B790000}"/>
    <cellStyle name="Normal 4 2 6 5 2 2" xfId="27527" xr:uid="{00000000-0005-0000-0000-00002C790000}"/>
    <cellStyle name="Normal 4 2 6 5 3" xfId="19381" xr:uid="{00000000-0005-0000-0000-00002D790000}"/>
    <cellStyle name="Normal 4 2 6 6" xfId="5577" xr:uid="{00000000-0005-0000-0000-00002E790000}"/>
    <cellStyle name="Normal 4 2 6 6 2" xfId="13723" xr:uid="{00000000-0005-0000-0000-00002F790000}"/>
    <cellStyle name="Normal 4 2 6 6 2 2" xfId="30019" xr:uid="{00000000-0005-0000-0000-000030790000}"/>
    <cellStyle name="Normal 4 2 6 6 3" xfId="21873" xr:uid="{00000000-0005-0000-0000-000031790000}"/>
    <cellStyle name="Normal 4 2 6 7" xfId="8424" xr:uid="{00000000-0005-0000-0000-000032790000}"/>
    <cellStyle name="Normal 4 2 6 7 2" xfId="24720" xr:uid="{00000000-0005-0000-0000-000033790000}"/>
    <cellStyle name="Normal 4 2 6 8" xfId="16574" xr:uid="{00000000-0005-0000-0000-000034790000}"/>
    <cellStyle name="Normal 4 2 7" xfId="367" xr:uid="{00000000-0005-0000-0000-000035790000}"/>
    <cellStyle name="Normal 4 2 7 2" xfId="1073" xr:uid="{00000000-0005-0000-0000-000036790000}"/>
    <cellStyle name="Normal 4 2 7 2 2" xfId="2483" xr:uid="{00000000-0005-0000-0000-000037790000}"/>
    <cellStyle name="Normal 4 2 7 2 2 2" xfId="4986" xr:uid="{00000000-0005-0000-0000-000038790000}"/>
    <cellStyle name="Normal 4 2 7 2 2 2 2" xfId="13132" xr:uid="{00000000-0005-0000-0000-000039790000}"/>
    <cellStyle name="Normal 4 2 7 2 2 2 2 2" xfId="29428" xr:uid="{00000000-0005-0000-0000-00003A790000}"/>
    <cellStyle name="Normal 4 2 7 2 2 2 3" xfId="21282" xr:uid="{00000000-0005-0000-0000-00003B790000}"/>
    <cellStyle name="Normal 4 2 7 2 2 3" xfId="7782" xr:uid="{00000000-0005-0000-0000-00003C790000}"/>
    <cellStyle name="Normal 4 2 7 2 2 3 2" xfId="15928" xr:uid="{00000000-0005-0000-0000-00003D790000}"/>
    <cellStyle name="Normal 4 2 7 2 2 3 2 2" xfId="32224" xr:uid="{00000000-0005-0000-0000-00003E790000}"/>
    <cellStyle name="Normal 4 2 7 2 2 3 3" xfId="24078" xr:uid="{00000000-0005-0000-0000-00003F790000}"/>
    <cellStyle name="Normal 4 2 7 2 2 4" xfId="10629" xr:uid="{00000000-0005-0000-0000-000040790000}"/>
    <cellStyle name="Normal 4 2 7 2 2 4 2" xfId="26925" xr:uid="{00000000-0005-0000-0000-000041790000}"/>
    <cellStyle name="Normal 4 2 7 2 2 5" xfId="18779" xr:uid="{00000000-0005-0000-0000-000042790000}"/>
    <cellStyle name="Normal 4 2 7 2 3" xfId="3768" xr:uid="{00000000-0005-0000-0000-000043790000}"/>
    <cellStyle name="Normal 4 2 7 2 3 2" xfId="11914" xr:uid="{00000000-0005-0000-0000-000044790000}"/>
    <cellStyle name="Normal 4 2 7 2 3 2 2" xfId="28210" xr:uid="{00000000-0005-0000-0000-000045790000}"/>
    <cellStyle name="Normal 4 2 7 2 3 3" xfId="20064" xr:uid="{00000000-0005-0000-0000-000046790000}"/>
    <cellStyle name="Normal 4 2 7 2 4" xfId="6372" xr:uid="{00000000-0005-0000-0000-000047790000}"/>
    <cellStyle name="Normal 4 2 7 2 4 2" xfId="14518" xr:uid="{00000000-0005-0000-0000-000048790000}"/>
    <cellStyle name="Normal 4 2 7 2 4 2 2" xfId="30814" xr:uid="{00000000-0005-0000-0000-000049790000}"/>
    <cellStyle name="Normal 4 2 7 2 4 3" xfId="22668" xr:uid="{00000000-0005-0000-0000-00004A790000}"/>
    <cellStyle name="Normal 4 2 7 2 5" xfId="9219" xr:uid="{00000000-0005-0000-0000-00004B790000}"/>
    <cellStyle name="Normal 4 2 7 2 5 2" xfId="25515" xr:uid="{00000000-0005-0000-0000-00004C790000}"/>
    <cellStyle name="Normal 4 2 7 2 6" xfId="17369" xr:uid="{00000000-0005-0000-0000-00004D790000}"/>
    <cellStyle name="Normal 4 2 7 3" xfId="1778" xr:uid="{00000000-0005-0000-0000-00004E790000}"/>
    <cellStyle name="Normal 4 2 7 3 2" xfId="4377" xr:uid="{00000000-0005-0000-0000-00004F790000}"/>
    <cellStyle name="Normal 4 2 7 3 2 2" xfId="12523" xr:uid="{00000000-0005-0000-0000-000050790000}"/>
    <cellStyle name="Normal 4 2 7 3 2 2 2" xfId="28819" xr:uid="{00000000-0005-0000-0000-000051790000}"/>
    <cellStyle name="Normal 4 2 7 3 2 3" xfId="20673" xr:uid="{00000000-0005-0000-0000-000052790000}"/>
    <cellStyle name="Normal 4 2 7 3 3" xfId="7077" xr:uid="{00000000-0005-0000-0000-000053790000}"/>
    <cellStyle name="Normal 4 2 7 3 3 2" xfId="15223" xr:uid="{00000000-0005-0000-0000-000054790000}"/>
    <cellStyle name="Normal 4 2 7 3 3 2 2" xfId="31519" xr:uid="{00000000-0005-0000-0000-000055790000}"/>
    <cellStyle name="Normal 4 2 7 3 3 3" xfId="23373" xr:uid="{00000000-0005-0000-0000-000056790000}"/>
    <cellStyle name="Normal 4 2 7 3 4" xfId="9924" xr:uid="{00000000-0005-0000-0000-000057790000}"/>
    <cellStyle name="Normal 4 2 7 3 4 2" xfId="26220" xr:uid="{00000000-0005-0000-0000-000058790000}"/>
    <cellStyle name="Normal 4 2 7 3 5" xfId="18074" xr:uid="{00000000-0005-0000-0000-000059790000}"/>
    <cellStyle name="Normal 4 2 7 4" xfId="3159" xr:uid="{00000000-0005-0000-0000-00005A790000}"/>
    <cellStyle name="Normal 4 2 7 4 2" xfId="11305" xr:uid="{00000000-0005-0000-0000-00005B790000}"/>
    <cellStyle name="Normal 4 2 7 4 2 2" xfId="27601" xr:uid="{00000000-0005-0000-0000-00005C790000}"/>
    <cellStyle name="Normal 4 2 7 4 3" xfId="19455" xr:uid="{00000000-0005-0000-0000-00005D790000}"/>
    <cellStyle name="Normal 4 2 7 5" xfId="5667" xr:uid="{00000000-0005-0000-0000-00005E790000}"/>
    <cellStyle name="Normal 4 2 7 5 2" xfId="13813" xr:uid="{00000000-0005-0000-0000-00005F790000}"/>
    <cellStyle name="Normal 4 2 7 5 2 2" xfId="30109" xr:uid="{00000000-0005-0000-0000-000060790000}"/>
    <cellStyle name="Normal 4 2 7 5 3" xfId="21963" xr:uid="{00000000-0005-0000-0000-000061790000}"/>
    <cellStyle name="Normal 4 2 7 6" xfId="8514" xr:uid="{00000000-0005-0000-0000-000062790000}"/>
    <cellStyle name="Normal 4 2 7 6 2" xfId="24810" xr:uid="{00000000-0005-0000-0000-000063790000}"/>
    <cellStyle name="Normal 4 2 7 7" xfId="16664" xr:uid="{00000000-0005-0000-0000-000064790000}"/>
    <cellStyle name="Normal 4 2 8" xfId="729" xr:uid="{00000000-0005-0000-0000-000065790000}"/>
    <cellStyle name="Normal 4 2 8 2" xfId="2139" xr:uid="{00000000-0005-0000-0000-000066790000}"/>
    <cellStyle name="Normal 4 2 8 2 2" xfId="4690" xr:uid="{00000000-0005-0000-0000-000067790000}"/>
    <cellStyle name="Normal 4 2 8 2 2 2" xfId="12836" xr:uid="{00000000-0005-0000-0000-000068790000}"/>
    <cellStyle name="Normal 4 2 8 2 2 2 2" xfId="29132" xr:uid="{00000000-0005-0000-0000-000069790000}"/>
    <cellStyle name="Normal 4 2 8 2 2 3" xfId="20986" xr:uid="{00000000-0005-0000-0000-00006A790000}"/>
    <cellStyle name="Normal 4 2 8 2 3" xfId="7438" xr:uid="{00000000-0005-0000-0000-00006B790000}"/>
    <cellStyle name="Normal 4 2 8 2 3 2" xfId="15584" xr:uid="{00000000-0005-0000-0000-00006C790000}"/>
    <cellStyle name="Normal 4 2 8 2 3 2 2" xfId="31880" xr:uid="{00000000-0005-0000-0000-00006D790000}"/>
    <cellStyle name="Normal 4 2 8 2 3 3" xfId="23734" xr:uid="{00000000-0005-0000-0000-00006E790000}"/>
    <cellStyle name="Normal 4 2 8 2 4" xfId="10285" xr:uid="{00000000-0005-0000-0000-00006F790000}"/>
    <cellStyle name="Normal 4 2 8 2 4 2" xfId="26581" xr:uid="{00000000-0005-0000-0000-000070790000}"/>
    <cellStyle name="Normal 4 2 8 2 5" xfId="18435" xr:uid="{00000000-0005-0000-0000-000071790000}"/>
    <cellStyle name="Normal 4 2 8 3" xfId="3472" xr:uid="{00000000-0005-0000-0000-000072790000}"/>
    <cellStyle name="Normal 4 2 8 3 2" xfId="11618" xr:uid="{00000000-0005-0000-0000-000073790000}"/>
    <cellStyle name="Normal 4 2 8 3 2 2" xfId="27914" xr:uid="{00000000-0005-0000-0000-000074790000}"/>
    <cellStyle name="Normal 4 2 8 3 3" xfId="19768" xr:uid="{00000000-0005-0000-0000-000075790000}"/>
    <cellStyle name="Normal 4 2 8 4" xfId="6028" xr:uid="{00000000-0005-0000-0000-000076790000}"/>
    <cellStyle name="Normal 4 2 8 4 2" xfId="14174" xr:uid="{00000000-0005-0000-0000-000077790000}"/>
    <cellStyle name="Normal 4 2 8 4 2 2" xfId="30470" xr:uid="{00000000-0005-0000-0000-000078790000}"/>
    <cellStyle name="Normal 4 2 8 4 3" xfId="22324" xr:uid="{00000000-0005-0000-0000-000079790000}"/>
    <cellStyle name="Normal 4 2 8 5" xfId="8875" xr:uid="{00000000-0005-0000-0000-00007A790000}"/>
    <cellStyle name="Normal 4 2 8 5 2" xfId="25171" xr:uid="{00000000-0005-0000-0000-00007B790000}"/>
    <cellStyle name="Normal 4 2 8 6" xfId="17025" xr:uid="{00000000-0005-0000-0000-00007C790000}"/>
    <cellStyle name="Normal 4 2 9" xfId="1434" xr:uid="{00000000-0005-0000-0000-00007D790000}"/>
    <cellStyle name="Normal 4 2 9 2" xfId="4081" xr:uid="{00000000-0005-0000-0000-00007E790000}"/>
    <cellStyle name="Normal 4 2 9 2 2" xfId="12227" xr:uid="{00000000-0005-0000-0000-00007F790000}"/>
    <cellStyle name="Normal 4 2 9 2 2 2" xfId="28523" xr:uid="{00000000-0005-0000-0000-000080790000}"/>
    <cellStyle name="Normal 4 2 9 2 3" xfId="20377" xr:uid="{00000000-0005-0000-0000-000081790000}"/>
    <cellStyle name="Normal 4 2 9 3" xfId="6733" xr:uid="{00000000-0005-0000-0000-000082790000}"/>
    <cellStyle name="Normal 4 2 9 3 2" xfId="14879" xr:uid="{00000000-0005-0000-0000-000083790000}"/>
    <cellStyle name="Normal 4 2 9 3 2 2" xfId="31175" xr:uid="{00000000-0005-0000-0000-000084790000}"/>
    <cellStyle name="Normal 4 2 9 3 3" xfId="23029" xr:uid="{00000000-0005-0000-0000-000085790000}"/>
    <cellStyle name="Normal 4 2 9 4" xfId="9580" xr:uid="{00000000-0005-0000-0000-000086790000}"/>
    <cellStyle name="Normal 4 2 9 4 2" xfId="25876" xr:uid="{00000000-0005-0000-0000-000087790000}"/>
    <cellStyle name="Normal 4 2 9 5" xfId="17730" xr:uid="{00000000-0005-0000-0000-000088790000}"/>
    <cellStyle name="Normal 4 3" xfId="34" xr:uid="{00000000-0005-0000-0000-000089790000}"/>
    <cellStyle name="Normal 4 3 10" xfId="5334" xr:uid="{00000000-0005-0000-0000-00008A790000}"/>
    <cellStyle name="Normal 4 3 10 2" xfId="13480" xr:uid="{00000000-0005-0000-0000-00008B790000}"/>
    <cellStyle name="Normal 4 3 10 2 2" xfId="29776" xr:uid="{00000000-0005-0000-0000-00008C790000}"/>
    <cellStyle name="Normal 4 3 10 3" xfId="21630" xr:uid="{00000000-0005-0000-0000-00008D790000}"/>
    <cellStyle name="Normal 4 3 11" xfId="8181" xr:uid="{00000000-0005-0000-0000-00008E790000}"/>
    <cellStyle name="Normal 4 3 11 2" xfId="24477" xr:uid="{00000000-0005-0000-0000-00008F790000}"/>
    <cellStyle name="Normal 4 3 12" xfId="16331" xr:uid="{00000000-0005-0000-0000-000090790000}"/>
    <cellStyle name="Normal 4 3 2" xfId="78" xr:uid="{00000000-0005-0000-0000-000091790000}"/>
    <cellStyle name="Normal 4 3 2 10" xfId="8225" xr:uid="{00000000-0005-0000-0000-000092790000}"/>
    <cellStyle name="Normal 4 3 2 10 2" xfId="24521" xr:uid="{00000000-0005-0000-0000-000093790000}"/>
    <cellStyle name="Normal 4 3 2 11" xfId="16375" xr:uid="{00000000-0005-0000-0000-000094790000}"/>
    <cellStyle name="Normal 4 3 2 2" xfId="168" xr:uid="{00000000-0005-0000-0000-000095790000}"/>
    <cellStyle name="Normal 4 3 2 2 2" xfId="512" xr:uid="{00000000-0005-0000-0000-000096790000}"/>
    <cellStyle name="Normal 4 3 2 2 2 2" xfId="1218" xr:uid="{00000000-0005-0000-0000-000097790000}"/>
    <cellStyle name="Normal 4 3 2 2 2 2 2" xfId="2628" xr:uid="{00000000-0005-0000-0000-000098790000}"/>
    <cellStyle name="Normal 4 3 2 2 2 2 2 2" xfId="5105" xr:uid="{00000000-0005-0000-0000-000099790000}"/>
    <cellStyle name="Normal 4 3 2 2 2 2 2 2 2" xfId="13251" xr:uid="{00000000-0005-0000-0000-00009A790000}"/>
    <cellStyle name="Normal 4 3 2 2 2 2 2 2 2 2" xfId="29547" xr:uid="{00000000-0005-0000-0000-00009B790000}"/>
    <cellStyle name="Normal 4 3 2 2 2 2 2 2 3" xfId="21401" xr:uid="{00000000-0005-0000-0000-00009C790000}"/>
    <cellStyle name="Normal 4 3 2 2 2 2 2 3" xfId="7927" xr:uid="{00000000-0005-0000-0000-00009D790000}"/>
    <cellStyle name="Normal 4 3 2 2 2 2 2 3 2" xfId="16073" xr:uid="{00000000-0005-0000-0000-00009E790000}"/>
    <cellStyle name="Normal 4 3 2 2 2 2 2 3 2 2" xfId="32369" xr:uid="{00000000-0005-0000-0000-00009F790000}"/>
    <cellStyle name="Normal 4 3 2 2 2 2 2 3 3" xfId="24223" xr:uid="{00000000-0005-0000-0000-0000A0790000}"/>
    <cellStyle name="Normal 4 3 2 2 2 2 2 4" xfId="10774" xr:uid="{00000000-0005-0000-0000-0000A1790000}"/>
    <cellStyle name="Normal 4 3 2 2 2 2 2 4 2" xfId="27070" xr:uid="{00000000-0005-0000-0000-0000A2790000}"/>
    <cellStyle name="Normal 4 3 2 2 2 2 2 5" xfId="18924" xr:uid="{00000000-0005-0000-0000-0000A3790000}"/>
    <cellStyle name="Normal 4 3 2 2 2 2 3" xfId="3887" xr:uid="{00000000-0005-0000-0000-0000A4790000}"/>
    <cellStyle name="Normal 4 3 2 2 2 2 3 2" xfId="12033" xr:uid="{00000000-0005-0000-0000-0000A5790000}"/>
    <cellStyle name="Normal 4 3 2 2 2 2 3 2 2" xfId="28329" xr:uid="{00000000-0005-0000-0000-0000A6790000}"/>
    <cellStyle name="Normal 4 3 2 2 2 2 3 3" xfId="20183" xr:uid="{00000000-0005-0000-0000-0000A7790000}"/>
    <cellStyle name="Normal 4 3 2 2 2 2 4" xfId="6517" xr:uid="{00000000-0005-0000-0000-0000A8790000}"/>
    <cellStyle name="Normal 4 3 2 2 2 2 4 2" xfId="14663" xr:uid="{00000000-0005-0000-0000-0000A9790000}"/>
    <cellStyle name="Normal 4 3 2 2 2 2 4 2 2" xfId="30959" xr:uid="{00000000-0005-0000-0000-0000AA790000}"/>
    <cellStyle name="Normal 4 3 2 2 2 2 4 3" xfId="22813" xr:uid="{00000000-0005-0000-0000-0000AB790000}"/>
    <cellStyle name="Normal 4 3 2 2 2 2 5" xfId="9364" xr:uid="{00000000-0005-0000-0000-0000AC790000}"/>
    <cellStyle name="Normal 4 3 2 2 2 2 5 2" xfId="25660" xr:uid="{00000000-0005-0000-0000-0000AD790000}"/>
    <cellStyle name="Normal 4 3 2 2 2 2 6" xfId="17514" xr:uid="{00000000-0005-0000-0000-0000AE790000}"/>
    <cellStyle name="Normal 4 3 2 2 2 3" xfId="1923" xr:uid="{00000000-0005-0000-0000-0000AF790000}"/>
    <cellStyle name="Normal 4 3 2 2 2 3 2" xfId="4496" xr:uid="{00000000-0005-0000-0000-0000B0790000}"/>
    <cellStyle name="Normal 4 3 2 2 2 3 2 2" xfId="12642" xr:uid="{00000000-0005-0000-0000-0000B1790000}"/>
    <cellStyle name="Normal 4 3 2 2 2 3 2 2 2" xfId="28938" xr:uid="{00000000-0005-0000-0000-0000B2790000}"/>
    <cellStyle name="Normal 4 3 2 2 2 3 2 3" xfId="20792" xr:uid="{00000000-0005-0000-0000-0000B3790000}"/>
    <cellStyle name="Normal 4 3 2 2 2 3 3" xfId="7222" xr:uid="{00000000-0005-0000-0000-0000B4790000}"/>
    <cellStyle name="Normal 4 3 2 2 2 3 3 2" xfId="15368" xr:uid="{00000000-0005-0000-0000-0000B5790000}"/>
    <cellStyle name="Normal 4 3 2 2 2 3 3 2 2" xfId="31664" xr:uid="{00000000-0005-0000-0000-0000B6790000}"/>
    <cellStyle name="Normal 4 3 2 2 2 3 3 3" xfId="23518" xr:uid="{00000000-0005-0000-0000-0000B7790000}"/>
    <cellStyle name="Normal 4 3 2 2 2 3 4" xfId="10069" xr:uid="{00000000-0005-0000-0000-0000B8790000}"/>
    <cellStyle name="Normal 4 3 2 2 2 3 4 2" xfId="26365" xr:uid="{00000000-0005-0000-0000-0000B9790000}"/>
    <cellStyle name="Normal 4 3 2 2 2 3 5" xfId="18219" xr:uid="{00000000-0005-0000-0000-0000BA790000}"/>
    <cellStyle name="Normal 4 3 2 2 2 4" xfId="3278" xr:uid="{00000000-0005-0000-0000-0000BB790000}"/>
    <cellStyle name="Normal 4 3 2 2 2 4 2" xfId="11424" xr:uid="{00000000-0005-0000-0000-0000BC790000}"/>
    <cellStyle name="Normal 4 3 2 2 2 4 2 2" xfId="27720" xr:uid="{00000000-0005-0000-0000-0000BD790000}"/>
    <cellStyle name="Normal 4 3 2 2 2 4 3" xfId="19574" xr:uid="{00000000-0005-0000-0000-0000BE790000}"/>
    <cellStyle name="Normal 4 3 2 2 2 5" xfId="5812" xr:uid="{00000000-0005-0000-0000-0000BF790000}"/>
    <cellStyle name="Normal 4 3 2 2 2 5 2" xfId="13958" xr:uid="{00000000-0005-0000-0000-0000C0790000}"/>
    <cellStyle name="Normal 4 3 2 2 2 5 2 2" xfId="30254" xr:uid="{00000000-0005-0000-0000-0000C1790000}"/>
    <cellStyle name="Normal 4 3 2 2 2 5 3" xfId="22108" xr:uid="{00000000-0005-0000-0000-0000C2790000}"/>
    <cellStyle name="Normal 4 3 2 2 2 6" xfId="8659" xr:uid="{00000000-0005-0000-0000-0000C3790000}"/>
    <cellStyle name="Normal 4 3 2 2 2 6 2" xfId="24955" xr:uid="{00000000-0005-0000-0000-0000C4790000}"/>
    <cellStyle name="Normal 4 3 2 2 2 7" xfId="16809" xr:uid="{00000000-0005-0000-0000-0000C5790000}"/>
    <cellStyle name="Normal 4 3 2 2 3" xfId="874" xr:uid="{00000000-0005-0000-0000-0000C6790000}"/>
    <cellStyle name="Normal 4 3 2 2 3 2" xfId="2284" xr:uid="{00000000-0005-0000-0000-0000C7790000}"/>
    <cellStyle name="Normal 4 3 2 2 3 2 2" xfId="4809" xr:uid="{00000000-0005-0000-0000-0000C8790000}"/>
    <cellStyle name="Normal 4 3 2 2 3 2 2 2" xfId="12955" xr:uid="{00000000-0005-0000-0000-0000C9790000}"/>
    <cellStyle name="Normal 4 3 2 2 3 2 2 2 2" xfId="29251" xr:uid="{00000000-0005-0000-0000-0000CA790000}"/>
    <cellStyle name="Normal 4 3 2 2 3 2 2 3" xfId="21105" xr:uid="{00000000-0005-0000-0000-0000CB790000}"/>
    <cellStyle name="Normal 4 3 2 2 3 2 3" xfId="7583" xr:uid="{00000000-0005-0000-0000-0000CC790000}"/>
    <cellStyle name="Normal 4 3 2 2 3 2 3 2" xfId="15729" xr:uid="{00000000-0005-0000-0000-0000CD790000}"/>
    <cellStyle name="Normal 4 3 2 2 3 2 3 2 2" xfId="32025" xr:uid="{00000000-0005-0000-0000-0000CE790000}"/>
    <cellStyle name="Normal 4 3 2 2 3 2 3 3" xfId="23879" xr:uid="{00000000-0005-0000-0000-0000CF790000}"/>
    <cellStyle name="Normal 4 3 2 2 3 2 4" xfId="10430" xr:uid="{00000000-0005-0000-0000-0000D0790000}"/>
    <cellStyle name="Normal 4 3 2 2 3 2 4 2" xfId="26726" xr:uid="{00000000-0005-0000-0000-0000D1790000}"/>
    <cellStyle name="Normal 4 3 2 2 3 2 5" xfId="18580" xr:uid="{00000000-0005-0000-0000-0000D2790000}"/>
    <cellStyle name="Normal 4 3 2 2 3 3" xfId="3591" xr:uid="{00000000-0005-0000-0000-0000D3790000}"/>
    <cellStyle name="Normal 4 3 2 2 3 3 2" xfId="11737" xr:uid="{00000000-0005-0000-0000-0000D4790000}"/>
    <cellStyle name="Normal 4 3 2 2 3 3 2 2" xfId="28033" xr:uid="{00000000-0005-0000-0000-0000D5790000}"/>
    <cellStyle name="Normal 4 3 2 2 3 3 3" xfId="19887" xr:uid="{00000000-0005-0000-0000-0000D6790000}"/>
    <cellStyle name="Normal 4 3 2 2 3 4" xfId="6173" xr:uid="{00000000-0005-0000-0000-0000D7790000}"/>
    <cellStyle name="Normal 4 3 2 2 3 4 2" xfId="14319" xr:uid="{00000000-0005-0000-0000-0000D8790000}"/>
    <cellStyle name="Normal 4 3 2 2 3 4 2 2" xfId="30615" xr:uid="{00000000-0005-0000-0000-0000D9790000}"/>
    <cellStyle name="Normal 4 3 2 2 3 4 3" xfId="22469" xr:uid="{00000000-0005-0000-0000-0000DA790000}"/>
    <cellStyle name="Normal 4 3 2 2 3 5" xfId="9020" xr:uid="{00000000-0005-0000-0000-0000DB790000}"/>
    <cellStyle name="Normal 4 3 2 2 3 5 2" xfId="25316" xr:uid="{00000000-0005-0000-0000-0000DC790000}"/>
    <cellStyle name="Normal 4 3 2 2 3 6" xfId="17170" xr:uid="{00000000-0005-0000-0000-0000DD790000}"/>
    <cellStyle name="Normal 4 3 2 2 4" xfId="1579" xr:uid="{00000000-0005-0000-0000-0000DE790000}"/>
    <cellStyle name="Normal 4 3 2 2 4 2" xfId="4200" xr:uid="{00000000-0005-0000-0000-0000DF790000}"/>
    <cellStyle name="Normal 4 3 2 2 4 2 2" xfId="12346" xr:uid="{00000000-0005-0000-0000-0000E0790000}"/>
    <cellStyle name="Normal 4 3 2 2 4 2 2 2" xfId="28642" xr:uid="{00000000-0005-0000-0000-0000E1790000}"/>
    <cellStyle name="Normal 4 3 2 2 4 2 3" xfId="20496" xr:uid="{00000000-0005-0000-0000-0000E2790000}"/>
    <cellStyle name="Normal 4 3 2 2 4 3" xfId="6878" xr:uid="{00000000-0005-0000-0000-0000E3790000}"/>
    <cellStyle name="Normal 4 3 2 2 4 3 2" xfId="15024" xr:uid="{00000000-0005-0000-0000-0000E4790000}"/>
    <cellStyle name="Normal 4 3 2 2 4 3 2 2" xfId="31320" xr:uid="{00000000-0005-0000-0000-0000E5790000}"/>
    <cellStyle name="Normal 4 3 2 2 4 3 3" xfId="23174" xr:uid="{00000000-0005-0000-0000-0000E6790000}"/>
    <cellStyle name="Normal 4 3 2 2 4 4" xfId="9725" xr:uid="{00000000-0005-0000-0000-0000E7790000}"/>
    <cellStyle name="Normal 4 3 2 2 4 4 2" xfId="26021" xr:uid="{00000000-0005-0000-0000-0000E8790000}"/>
    <cellStyle name="Normal 4 3 2 2 4 5" xfId="17875" xr:uid="{00000000-0005-0000-0000-0000E9790000}"/>
    <cellStyle name="Normal 4 3 2 2 5" xfId="2982" xr:uid="{00000000-0005-0000-0000-0000EA790000}"/>
    <cellStyle name="Normal 4 3 2 2 5 2" xfId="11128" xr:uid="{00000000-0005-0000-0000-0000EB790000}"/>
    <cellStyle name="Normal 4 3 2 2 5 2 2" xfId="27424" xr:uid="{00000000-0005-0000-0000-0000EC790000}"/>
    <cellStyle name="Normal 4 3 2 2 5 3" xfId="19278" xr:uid="{00000000-0005-0000-0000-0000ED790000}"/>
    <cellStyle name="Normal 4 3 2 2 6" xfId="5468" xr:uid="{00000000-0005-0000-0000-0000EE790000}"/>
    <cellStyle name="Normal 4 3 2 2 6 2" xfId="13614" xr:uid="{00000000-0005-0000-0000-0000EF790000}"/>
    <cellStyle name="Normal 4 3 2 2 6 2 2" xfId="29910" xr:uid="{00000000-0005-0000-0000-0000F0790000}"/>
    <cellStyle name="Normal 4 3 2 2 6 3" xfId="21764" xr:uid="{00000000-0005-0000-0000-0000F1790000}"/>
    <cellStyle name="Normal 4 3 2 2 7" xfId="8315" xr:uid="{00000000-0005-0000-0000-0000F2790000}"/>
    <cellStyle name="Normal 4 3 2 2 7 2" xfId="24611" xr:uid="{00000000-0005-0000-0000-0000F3790000}"/>
    <cellStyle name="Normal 4 3 2 2 8" xfId="16465" xr:uid="{00000000-0005-0000-0000-0000F4790000}"/>
    <cellStyle name="Normal 4 3 2 3" xfId="245" xr:uid="{00000000-0005-0000-0000-0000F5790000}"/>
    <cellStyle name="Normal 4 3 2 3 2" xfId="589" xr:uid="{00000000-0005-0000-0000-0000F6790000}"/>
    <cellStyle name="Normal 4 3 2 3 2 2" xfId="1295" xr:uid="{00000000-0005-0000-0000-0000F7790000}"/>
    <cellStyle name="Normal 4 3 2 3 2 2 2" xfId="2705" xr:uid="{00000000-0005-0000-0000-0000F8790000}"/>
    <cellStyle name="Normal 4 3 2 3 2 2 2 2" xfId="5179" xr:uid="{00000000-0005-0000-0000-0000F9790000}"/>
    <cellStyle name="Normal 4 3 2 3 2 2 2 2 2" xfId="13325" xr:uid="{00000000-0005-0000-0000-0000FA790000}"/>
    <cellStyle name="Normal 4 3 2 3 2 2 2 2 2 2" xfId="29621" xr:uid="{00000000-0005-0000-0000-0000FB790000}"/>
    <cellStyle name="Normal 4 3 2 3 2 2 2 2 3" xfId="21475" xr:uid="{00000000-0005-0000-0000-0000FC790000}"/>
    <cellStyle name="Normal 4 3 2 3 2 2 2 3" xfId="8004" xr:uid="{00000000-0005-0000-0000-0000FD790000}"/>
    <cellStyle name="Normal 4 3 2 3 2 2 2 3 2" xfId="16150" xr:uid="{00000000-0005-0000-0000-0000FE790000}"/>
    <cellStyle name="Normal 4 3 2 3 2 2 2 3 2 2" xfId="32446" xr:uid="{00000000-0005-0000-0000-0000FF790000}"/>
    <cellStyle name="Normal 4 3 2 3 2 2 2 3 3" xfId="24300" xr:uid="{00000000-0005-0000-0000-0000007A0000}"/>
    <cellStyle name="Normal 4 3 2 3 2 2 2 4" xfId="10851" xr:uid="{00000000-0005-0000-0000-0000017A0000}"/>
    <cellStyle name="Normal 4 3 2 3 2 2 2 4 2" xfId="27147" xr:uid="{00000000-0005-0000-0000-0000027A0000}"/>
    <cellStyle name="Normal 4 3 2 3 2 2 2 5" xfId="19001" xr:uid="{00000000-0005-0000-0000-0000037A0000}"/>
    <cellStyle name="Normal 4 3 2 3 2 2 3" xfId="3961" xr:uid="{00000000-0005-0000-0000-0000047A0000}"/>
    <cellStyle name="Normal 4 3 2 3 2 2 3 2" xfId="12107" xr:uid="{00000000-0005-0000-0000-0000057A0000}"/>
    <cellStyle name="Normal 4 3 2 3 2 2 3 2 2" xfId="28403" xr:uid="{00000000-0005-0000-0000-0000067A0000}"/>
    <cellStyle name="Normal 4 3 2 3 2 2 3 3" xfId="20257" xr:uid="{00000000-0005-0000-0000-0000077A0000}"/>
    <cellStyle name="Normal 4 3 2 3 2 2 4" xfId="6594" xr:uid="{00000000-0005-0000-0000-0000087A0000}"/>
    <cellStyle name="Normal 4 3 2 3 2 2 4 2" xfId="14740" xr:uid="{00000000-0005-0000-0000-0000097A0000}"/>
    <cellStyle name="Normal 4 3 2 3 2 2 4 2 2" xfId="31036" xr:uid="{00000000-0005-0000-0000-00000A7A0000}"/>
    <cellStyle name="Normal 4 3 2 3 2 2 4 3" xfId="22890" xr:uid="{00000000-0005-0000-0000-00000B7A0000}"/>
    <cellStyle name="Normal 4 3 2 3 2 2 5" xfId="9441" xr:uid="{00000000-0005-0000-0000-00000C7A0000}"/>
    <cellStyle name="Normal 4 3 2 3 2 2 5 2" xfId="25737" xr:uid="{00000000-0005-0000-0000-00000D7A0000}"/>
    <cellStyle name="Normal 4 3 2 3 2 2 6" xfId="17591" xr:uid="{00000000-0005-0000-0000-00000E7A0000}"/>
    <cellStyle name="Normal 4 3 2 3 2 3" xfId="2000" xr:uid="{00000000-0005-0000-0000-00000F7A0000}"/>
    <cellStyle name="Normal 4 3 2 3 2 3 2" xfId="4570" xr:uid="{00000000-0005-0000-0000-0000107A0000}"/>
    <cellStyle name="Normal 4 3 2 3 2 3 2 2" xfId="12716" xr:uid="{00000000-0005-0000-0000-0000117A0000}"/>
    <cellStyle name="Normal 4 3 2 3 2 3 2 2 2" xfId="29012" xr:uid="{00000000-0005-0000-0000-0000127A0000}"/>
    <cellStyle name="Normal 4 3 2 3 2 3 2 3" xfId="20866" xr:uid="{00000000-0005-0000-0000-0000137A0000}"/>
    <cellStyle name="Normal 4 3 2 3 2 3 3" xfId="7299" xr:uid="{00000000-0005-0000-0000-0000147A0000}"/>
    <cellStyle name="Normal 4 3 2 3 2 3 3 2" xfId="15445" xr:uid="{00000000-0005-0000-0000-0000157A0000}"/>
    <cellStyle name="Normal 4 3 2 3 2 3 3 2 2" xfId="31741" xr:uid="{00000000-0005-0000-0000-0000167A0000}"/>
    <cellStyle name="Normal 4 3 2 3 2 3 3 3" xfId="23595" xr:uid="{00000000-0005-0000-0000-0000177A0000}"/>
    <cellStyle name="Normal 4 3 2 3 2 3 4" xfId="10146" xr:uid="{00000000-0005-0000-0000-0000187A0000}"/>
    <cellStyle name="Normal 4 3 2 3 2 3 4 2" xfId="26442" xr:uid="{00000000-0005-0000-0000-0000197A0000}"/>
    <cellStyle name="Normal 4 3 2 3 2 3 5" xfId="18296" xr:uid="{00000000-0005-0000-0000-00001A7A0000}"/>
    <cellStyle name="Normal 4 3 2 3 2 4" xfId="3352" xr:uid="{00000000-0005-0000-0000-00001B7A0000}"/>
    <cellStyle name="Normal 4 3 2 3 2 4 2" xfId="11498" xr:uid="{00000000-0005-0000-0000-00001C7A0000}"/>
    <cellStyle name="Normal 4 3 2 3 2 4 2 2" xfId="27794" xr:uid="{00000000-0005-0000-0000-00001D7A0000}"/>
    <cellStyle name="Normal 4 3 2 3 2 4 3" xfId="19648" xr:uid="{00000000-0005-0000-0000-00001E7A0000}"/>
    <cellStyle name="Normal 4 3 2 3 2 5" xfId="5889" xr:uid="{00000000-0005-0000-0000-00001F7A0000}"/>
    <cellStyle name="Normal 4 3 2 3 2 5 2" xfId="14035" xr:uid="{00000000-0005-0000-0000-0000207A0000}"/>
    <cellStyle name="Normal 4 3 2 3 2 5 2 2" xfId="30331" xr:uid="{00000000-0005-0000-0000-0000217A0000}"/>
    <cellStyle name="Normal 4 3 2 3 2 5 3" xfId="22185" xr:uid="{00000000-0005-0000-0000-0000227A0000}"/>
    <cellStyle name="Normal 4 3 2 3 2 6" xfId="8736" xr:uid="{00000000-0005-0000-0000-0000237A0000}"/>
    <cellStyle name="Normal 4 3 2 3 2 6 2" xfId="25032" xr:uid="{00000000-0005-0000-0000-0000247A0000}"/>
    <cellStyle name="Normal 4 3 2 3 2 7" xfId="16886" xr:uid="{00000000-0005-0000-0000-0000257A0000}"/>
    <cellStyle name="Normal 4 3 2 3 3" xfId="951" xr:uid="{00000000-0005-0000-0000-0000267A0000}"/>
    <cellStyle name="Normal 4 3 2 3 3 2" xfId="2361" xr:uid="{00000000-0005-0000-0000-0000277A0000}"/>
    <cellStyle name="Normal 4 3 2 3 3 2 2" xfId="4883" xr:uid="{00000000-0005-0000-0000-0000287A0000}"/>
    <cellStyle name="Normal 4 3 2 3 3 2 2 2" xfId="13029" xr:uid="{00000000-0005-0000-0000-0000297A0000}"/>
    <cellStyle name="Normal 4 3 2 3 3 2 2 2 2" xfId="29325" xr:uid="{00000000-0005-0000-0000-00002A7A0000}"/>
    <cellStyle name="Normal 4 3 2 3 3 2 2 3" xfId="21179" xr:uid="{00000000-0005-0000-0000-00002B7A0000}"/>
    <cellStyle name="Normal 4 3 2 3 3 2 3" xfId="7660" xr:uid="{00000000-0005-0000-0000-00002C7A0000}"/>
    <cellStyle name="Normal 4 3 2 3 3 2 3 2" xfId="15806" xr:uid="{00000000-0005-0000-0000-00002D7A0000}"/>
    <cellStyle name="Normal 4 3 2 3 3 2 3 2 2" xfId="32102" xr:uid="{00000000-0005-0000-0000-00002E7A0000}"/>
    <cellStyle name="Normal 4 3 2 3 3 2 3 3" xfId="23956" xr:uid="{00000000-0005-0000-0000-00002F7A0000}"/>
    <cellStyle name="Normal 4 3 2 3 3 2 4" xfId="10507" xr:uid="{00000000-0005-0000-0000-0000307A0000}"/>
    <cellStyle name="Normal 4 3 2 3 3 2 4 2" xfId="26803" xr:uid="{00000000-0005-0000-0000-0000317A0000}"/>
    <cellStyle name="Normal 4 3 2 3 3 2 5" xfId="18657" xr:uid="{00000000-0005-0000-0000-0000327A0000}"/>
    <cellStyle name="Normal 4 3 2 3 3 3" xfId="3665" xr:uid="{00000000-0005-0000-0000-0000337A0000}"/>
    <cellStyle name="Normal 4 3 2 3 3 3 2" xfId="11811" xr:uid="{00000000-0005-0000-0000-0000347A0000}"/>
    <cellStyle name="Normal 4 3 2 3 3 3 2 2" xfId="28107" xr:uid="{00000000-0005-0000-0000-0000357A0000}"/>
    <cellStyle name="Normal 4 3 2 3 3 3 3" xfId="19961" xr:uid="{00000000-0005-0000-0000-0000367A0000}"/>
    <cellStyle name="Normal 4 3 2 3 3 4" xfId="6250" xr:uid="{00000000-0005-0000-0000-0000377A0000}"/>
    <cellStyle name="Normal 4 3 2 3 3 4 2" xfId="14396" xr:uid="{00000000-0005-0000-0000-0000387A0000}"/>
    <cellStyle name="Normal 4 3 2 3 3 4 2 2" xfId="30692" xr:uid="{00000000-0005-0000-0000-0000397A0000}"/>
    <cellStyle name="Normal 4 3 2 3 3 4 3" xfId="22546" xr:uid="{00000000-0005-0000-0000-00003A7A0000}"/>
    <cellStyle name="Normal 4 3 2 3 3 5" xfId="9097" xr:uid="{00000000-0005-0000-0000-00003B7A0000}"/>
    <cellStyle name="Normal 4 3 2 3 3 5 2" xfId="25393" xr:uid="{00000000-0005-0000-0000-00003C7A0000}"/>
    <cellStyle name="Normal 4 3 2 3 3 6" xfId="17247" xr:uid="{00000000-0005-0000-0000-00003D7A0000}"/>
    <cellStyle name="Normal 4 3 2 3 4" xfId="1656" xr:uid="{00000000-0005-0000-0000-00003E7A0000}"/>
    <cellStyle name="Normal 4 3 2 3 4 2" xfId="4274" xr:uid="{00000000-0005-0000-0000-00003F7A0000}"/>
    <cellStyle name="Normal 4 3 2 3 4 2 2" xfId="12420" xr:uid="{00000000-0005-0000-0000-0000407A0000}"/>
    <cellStyle name="Normal 4 3 2 3 4 2 2 2" xfId="28716" xr:uid="{00000000-0005-0000-0000-0000417A0000}"/>
    <cellStyle name="Normal 4 3 2 3 4 2 3" xfId="20570" xr:uid="{00000000-0005-0000-0000-0000427A0000}"/>
    <cellStyle name="Normal 4 3 2 3 4 3" xfId="6955" xr:uid="{00000000-0005-0000-0000-0000437A0000}"/>
    <cellStyle name="Normal 4 3 2 3 4 3 2" xfId="15101" xr:uid="{00000000-0005-0000-0000-0000447A0000}"/>
    <cellStyle name="Normal 4 3 2 3 4 3 2 2" xfId="31397" xr:uid="{00000000-0005-0000-0000-0000457A0000}"/>
    <cellStyle name="Normal 4 3 2 3 4 3 3" xfId="23251" xr:uid="{00000000-0005-0000-0000-0000467A0000}"/>
    <cellStyle name="Normal 4 3 2 3 4 4" xfId="9802" xr:uid="{00000000-0005-0000-0000-0000477A0000}"/>
    <cellStyle name="Normal 4 3 2 3 4 4 2" xfId="26098" xr:uid="{00000000-0005-0000-0000-0000487A0000}"/>
    <cellStyle name="Normal 4 3 2 3 4 5" xfId="17952" xr:uid="{00000000-0005-0000-0000-0000497A0000}"/>
    <cellStyle name="Normal 4 3 2 3 5" xfId="3056" xr:uid="{00000000-0005-0000-0000-00004A7A0000}"/>
    <cellStyle name="Normal 4 3 2 3 5 2" xfId="11202" xr:uid="{00000000-0005-0000-0000-00004B7A0000}"/>
    <cellStyle name="Normal 4 3 2 3 5 2 2" xfId="27498" xr:uid="{00000000-0005-0000-0000-00004C7A0000}"/>
    <cellStyle name="Normal 4 3 2 3 5 3" xfId="19352" xr:uid="{00000000-0005-0000-0000-00004D7A0000}"/>
    <cellStyle name="Normal 4 3 2 3 6" xfId="5545" xr:uid="{00000000-0005-0000-0000-00004E7A0000}"/>
    <cellStyle name="Normal 4 3 2 3 6 2" xfId="13691" xr:uid="{00000000-0005-0000-0000-00004F7A0000}"/>
    <cellStyle name="Normal 4 3 2 3 6 2 2" xfId="29987" xr:uid="{00000000-0005-0000-0000-0000507A0000}"/>
    <cellStyle name="Normal 4 3 2 3 6 3" xfId="21841" xr:uid="{00000000-0005-0000-0000-0000517A0000}"/>
    <cellStyle name="Normal 4 3 2 3 7" xfId="8392" xr:uid="{00000000-0005-0000-0000-0000527A0000}"/>
    <cellStyle name="Normal 4 3 2 3 7 2" xfId="24688" xr:uid="{00000000-0005-0000-0000-0000537A0000}"/>
    <cellStyle name="Normal 4 3 2 3 8" xfId="16542" xr:uid="{00000000-0005-0000-0000-0000547A0000}"/>
    <cellStyle name="Normal 4 3 2 4" xfId="332" xr:uid="{00000000-0005-0000-0000-0000557A0000}"/>
    <cellStyle name="Normal 4 3 2 4 2" xfId="676" xr:uid="{00000000-0005-0000-0000-0000567A0000}"/>
    <cellStyle name="Normal 4 3 2 4 2 2" xfId="1382" xr:uid="{00000000-0005-0000-0000-0000577A0000}"/>
    <cellStyle name="Normal 4 3 2 4 2 2 2" xfId="2792" xr:uid="{00000000-0005-0000-0000-0000587A0000}"/>
    <cellStyle name="Normal 4 3 2 4 2 2 2 2" xfId="5253" xr:uid="{00000000-0005-0000-0000-0000597A0000}"/>
    <cellStyle name="Normal 4 3 2 4 2 2 2 2 2" xfId="13399" xr:uid="{00000000-0005-0000-0000-00005A7A0000}"/>
    <cellStyle name="Normal 4 3 2 4 2 2 2 2 2 2" xfId="29695" xr:uid="{00000000-0005-0000-0000-00005B7A0000}"/>
    <cellStyle name="Normal 4 3 2 4 2 2 2 2 3" xfId="21549" xr:uid="{00000000-0005-0000-0000-00005C7A0000}"/>
    <cellStyle name="Normal 4 3 2 4 2 2 2 3" xfId="8091" xr:uid="{00000000-0005-0000-0000-00005D7A0000}"/>
    <cellStyle name="Normal 4 3 2 4 2 2 2 3 2" xfId="16237" xr:uid="{00000000-0005-0000-0000-00005E7A0000}"/>
    <cellStyle name="Normal 4 3 2 4 2 2 2 3 2 2" xfId="32533" xr:uid="{00000000-0005-0000-0000-00005F7A0000}"/>
    <cellStyle name="Normal 4 3 2 4 2 2 2 3 3" xfId="24387" xr:uid="{00000000-0005-0000-0000-0000607A0000}"/>
    <cellStyle name="Normal 4 3 2 4 2 2 2 4" xfId="10938" xr:uid="{00000000-0005-0000-0000-0000617A0000}"/>
    <cellStyle name="Normal 4 3 2 4 2 2 2 4 2" xfId="27234" xr:uid="{00000000-0005-0000-0000-0000627A0000}"/>
    <cellStyle name="Normal 4 3 2 4 2 2 2 5" xfId="19088" xr:uid="{00000000-0005-0000-0000-0000637A0000}"/>
    <cellStyle name="Normal 4 3 2 4 2 2 3" xfId="4035" xr:uid="{00000000-0005-0000-0000-0000647A0000}"/>
    <cellStyle name="Normal 4 3 2 4 2 2 3 2" xfId="12181" xr:uid="{00000000-0005-0000-0000-0000657A0000}"/>
    <cellStyle name="Normal 4 3 2 4 2 2 3 2 2" xfId="28477" xr:uid="{00000000-0005-0000-0000-0000667A0000}"/>
    <cellStyle name="Normal 4 3 2 4 2 2 3 3" xfId="20331" xr:uid="{00000000-0005-0000-0000-0000677A0000}"/>
    <cellStyle name="Normal 4 3 2 4 2 2 4" xfId="6681" xr:uid="{00000000-0005-0000-0000-0000687A0000}"/>
    <cellStyle name="Normal 4 3 2 4 2 2 4 2" xfId="14827" xr:uid="{00000000-0005-0000-0000-0000697A0000}"/>
    <cellStyle name="Normal 4 3 2 4 2 2 4 2 2" xfId="31123" xr:uid="{00000000-0005-0000-0000-00006A7A0000}"/>
    <cellStyle name="Normal 4 3 2 4 2 2 4 3" xfId="22977" xr:uid="{00000000-0005-0000-0000-00006B7A0000}"/>
    <cellStyle name="Normal 4 3 2 4 2 2 5" xfId="9528" xr:uid="{00000000-0005-0000-0000-00006C7A0000}"/>
    <cellStyle name="Normal 4 3 2 4 2 2 5 2" xfId="25824" xr:uid="{00000000-0005-0000-0000-00006D7A0000}"/>
    <cellStyle name="Normal 4 3 2 4 2 2 6" xfId="17678" xr:uid="{00000000-0005-0000-0000-00006E7A0000}"/>
    <cellStyle name="Normal 4 3 2 4 2 3" xfId="2087" xr:uid="{00000000-0005-0000-0000-00006F7A0000}"/>
    <cellStyle name="Normal 4 3 2 4 2 3 2" xfId="4644" xr:uid="{00000000-0005-0000-0000-0000707A0000}"/>
    <cellStyle name="Normal 4 3 2 4 2 3 2 2" xfId="12790" xr:uid="{00000000-0005-0000-0000-0000717A0000}"/>
    <cellStyle name="Normal 4 3 2 4 2 3 2 2 2" xfId="29086" xr:uid="{00000000-0005-0000-0000-0000727A0000}"/>
    <cellStyle name="Normal 4 3 2 4 2 3 2 3" xfId="20940" xr:uid="{00000000-0005-0000-0000-0000737A0000}"/>
    <cellStyle name="Normal 4 3 2 4 2 3 3" xfId="7386" xr:uid="{00000000-0005-0000-0000-0000747A0000}"/>
    <cellStyle name="Normal 4 3 2 4 2 3 3 2" xfId="15532" xr:uid="{00000000-0005-0000-0000-0000757A0000}"/>
    <cellStyle name="Normal 4 3 2 4 2 3 3 2 2" xfId="31828" xr:uid="{00000000-0005-0000-0000-0000767A0000}"/>
    <cellStyle name="Normal 4 3 2 4 2 3 3 3" xfId="23682" xr:uid="{00000000-0005-0000-0000-0000777A0000}"/>
    <cellStyle name="Normal 4 3 2 4 2 3 4" xfId="10233" xr:uid="{00000000-0005-0000-0000-0000787A0000}"/>
    <cellStyle name="Normal 4 3 2 4 2 3 4 2" xfId="26529" xr:uid="{00000000-0005-0000-0000-0000797A0000}"/>
    <cellStyle name="Normal 4 3 2 4 2 3 5" xfId="18383" xr:uid="{00000000-0005-0000-0000-00007A7A0000}"/>
    <cellStyle name="Normal 4 3 2 4 2 4" xfId="3426" xr:uid="{00000000-0005-0000-0000-00007B7A0000}"/>
    <cellStyle name="Normal 4 3 2 4 2 4 2" xfId="11572" xr:uid="{00000000-0005-0000-0000-00007C7A0000}"/>
    <cellStyle name="Normal 4 3 2 4 2 4 2 2" xfId="27868" xr:uid="{00000000-0005-0000-0000-00007D7A0000}"/>
    <cellStyle name="Normal 4 3 2 4 2 4 3" xfId="19722" xr:uid="{00000000-0005-0000-0000-00007E7A0000}"/>
    <cellStyle name="Normal 4 3 2 4 2 5" xfId="5976" xr:uid="{00000000-0005-0000-0000-00007F7A0000}"/>
    <cellStyle name="Normal 4 3 2 4 2 5 2" xfId="14122" xr:uid="{00000000-0005-0000-0000-0000807A0000}"/>
    <cellStyle name="Normal 4 3 2 4 2 5 2 2" xfId="30418" xr:uid="{00000000-0005-0000-0000-0000817A0000}"/>
    <cellStyle name="Normal 4 3 2 4 2 5 3" xfId="22272" xr:uid="{00000000-0005-0000-0000-0000827A0000}"/>
    <cellStyle name="Normal 4 3 2 4 2 6" xfId="8823" xr:uid="{00000000-0005-0000-0000-0000837A0000}"/>
    <cellStyle name="Normal 4 3 2 4 2 6 2" xfId="25119" xr:uid="{00000000-0005-0000-0000-0000847A0000}"/>
    <cellStyle name="Normal 4 3 2 4 2 7" xfId="16973" xr:uid="{00000000-0005-0000-0000-0000857A0000}"/>
    <cellStyle name="Normal 4 3 2 4 3" xfId="1038" xr:uid="{00000000-0005-0000-0000-0000867A0000}"/>
    <cellStyle name="Normal 4 3 2 4 3 2" xfId="2448" xr:uid="{00000000-0005-0000-0000-0000877A0000}"/>
    <cellStyle name="Normal 4 3 2 4 3 2 2" xfId="4957" xr:uid="{00000000-0005-0000-0000-0000887A0000}"/>
    <cellStyle name="Normal 4 3 2 4 3 2 2 2" xfId="13103" xr:uid="{00000000-0005-0000-0000-0000897A0000}"/>
    <cellStyle name="Normal 4 3 2 4 3 2 2 2 2" xfId="29399" xr:uid="{00000000-0005-0000-0000-00008A7A0000}"/>
    <cellStyle name="Normal 4 3 2 4 3 2 2 3" xfId="21253" xr:uid="{00000000-0005-0000-0000-00008B7A0000}"/>
    <cellStyle name="Normal 4 3 2 4 3 2 3" xfId="7747" xr:uid="{00000000-0005-0000-0000-00008C7A0000}"/>
    <cellStyle name="Normal 4 3 2 4 3 2 3 2" xfId="15893" xr:uid="{00000000-0005-0000-0000-00008D7A0000}"/>
    <cellStyle name="Normal 4 3 2 4 3 2 3 2 2" xfId="32189" xr:uid="{00000000-0005-0000-0000-00008E7A0000}"/>
    <cellStyle name="Normal 4 3 2 4 3 2 3 3" xfId="24043" xr:uid="{00000000-0005-0000-0000-00008F7A0000}"/>
    <cellStyle name="Normal 4 3 2 4 3 2 4" xfId="10594" xr:uid="{00000000-0005-0000-0000-0000907A0000}"/>
    <cellStyle name="Normal 4 3 2 4 3 2 4 2" xfId="26890" xr:uid="{00000000-0005-0000-0000-0000917A0000}"/>
    <cellStyle name="Normal 4 3 2 4 3 2 5" xfId="18744" xr:uid="{00000000-0005-0000-0000-0000927A0000}"/>
    <cellStyle name="Normal 4 3 2 4 3 3" xfId="3739" xr:uid="{00000000-0005-0000-0000-0000937A0000}"/>
    <cellStyle name="Normal 4 3 2 4 3 3 2" xfId="11885" xr:uid="{00000000-0005-0000-0000-0000947A0000}"/>
    <cellStyle name="Normal 4 3 2 4 3 3 2 2" xfId="28181" xr:uid="{00000000-0005-0000-0000-0000957A0000}"/>
    <cellStyle name="Normal 4 3 2 4 3 3 3" xfId="20035" xr:uid="{00000000-0005-0000-0000-0000967A0000}"/>
    <cellStyle name="Normal 4 3 2 4 3 4" xfId="6337" xr:uid="{00000000-0005-0000-0000-0000977A0000}"/>
    <cellStyle name="Normal 4 3 2 4 3 4 2" xfId="14483" xr:uid="{00000000-0005-0000-0000-0000987A0000}"/>
    <cellStyle name="Normal 4 3 2 4 3 4 2 2" xfId="30779" xr:uid="{00000000-0005-0000-0000-0000997A0000}"/>
    <cellStyle name="Normal 4 3 2 4 3 4 3" xfId="22633" xr:uid="{00000000-0005-0000-0000-00009A7A0000}"/>
    <cellStyle name="Normal 4 3 2 4 3 5" xfId="9184" xr:uid="{00000000-0005-0000-0000-00009B7A0000}"/>
    <cellStyle name="Normal 4 3 2 4 3 5 2" xfId="25480" xr:uid="{00000000-0005-0000-0000-00009C7A0000}"/>
    <cellStyle name="Normal 4 3 2 4 3 6" xfId="17334" xr:uid="{00000000-0005-0000-0000-00009D7A0000}"/>
    <cellStyle name="Normal 4 3 2 4 4" xfId="1743" xr:uid="{00000000-0005-0000-0000-00009E7A0000}"/>
    <cellStyle name="Normal 4 3 2 4 4 2" xfId="4348" xr:uid="{00000000-0005-0000-0000-00009F7A0000}"/>
    <cellStyle name="Normal 4 3 2 4 4 2 2" xfId="12494" xr:uid="{00000000-0005-0000-0000-0000A07A0000}"/>
    <cellStyle name="Normal 4 3 2 4 4 2 2 2" xfId="28790" xr:uid="{00000000-0005-0000-0000-0000A17A0000}"/>
    <cellStyle name="Normal 4 3 2 4 4 2 3" xfId="20644" xr:uid="{00000000-0005-0000-0000-0000A27A0000}"/>
    <cellStyle name="Normal 4 3 2 4 4 3" xfId="7042" xr:uid="{00000000-0005-0000-0000-0000A37A0000}"/>
    <cellStyle name="Normal 4 3 2 4 4 3 2" xfId="15188" xr:uid="{00000000-0005-0000-0000-0000A47A0000}"/>
    <cellStyle name="Normal 4 3 2 4 4 3 2 2" xfId="31484" xr:uid="{00000000-0005-0000-0000-0000A57A0000}"/>
    <cellStyle name="Normal 4 3 2 4 4 3 3" xfId="23338" xr:uid="{00000000-0005-0000-0000-0000A67A0000}"/>
    <cellStyle name="Normal 4 3 2 4 4 4" xfId="9889" xr:uid="{00000000-0005-0000-0000-0000A77A0000}"/>
    <cellStyle name="Normal 4 3 2 4 4 4 2" xfId="26185" xr:uid="{00000000-0005-0000-0000-0000A87A0000}"/>
    <cellStyle name="Normal 4 3 2 4 4 5" xfId="18039" xr:uid="{00000000-0005-0000-0000-0000A97A0000}"/>
    <cellStyle name="Normal 4 3 2 4 5" xfId="3130" xr:uid="{00000000-0005-0000-0000-0000AA7A0000}"/>
    <cellStyle name="Normal 4 3 2 4 5 2" xfId="11276" xr:uid="{00000000-0005-0000-0000-0000AB7A0000}"/>
    <cellStyle name="Normal 4 3 2 4 5 2 2" xfId="27572" xr:uid="{00000000-0005-0000-0000-0000AC7A0000}"/>
    <cellStyle name="Normal 4 3 2 4 5 3" xfId="19426" xr:uid="{00000000-0005-0000-0000-0000AD7A0000}"/>
    <cellStyle name="Normal 4 3 2 4 6" xfId="5632" xr:uid="{00000000-0005-0000-0000-0000AE7A0000}"/>
    <cellStyle name="Normal 4 3 2 4 6 2" xfId="13778" xr:uid="{00000000-0005-0000-0000-0000AF7A0000}"/>
    <cellStyle name="Normal 4 3 2 4 6 2 2" xfId="30074" xr:uid="{00000000-0005-0000-0000-0000B07A0000}"/>
    <cellStyle name="Normal 4 3 2 4 6 3" xfId="21928" xr:uid="{00000000-0005-0000-0000-0000B17A0000}"/>
    <cellStyle name="Normal 4 3 2 4 7" xfId="8479" xr:uid="{00000000-0005-0000-0000-0000B27A0000}"/>
    <cellStyle name="Normal 4 3 2 4 7 2" xfId="24775" xr:uid="{00000000-0005-0000-0000-0000B37A0000}"/>
    <cellStyle name="Normal 4 3 2 4 8" xfId="16629" xr:uid="{00000000-0005-0000-0000-0000B47A0000}"/>
    <cellStyle name="Normal 4 3 2 5" xfId="422" xr:uid="{00000000-0005-0000-0000-0000B57A0000}"/>
    <cellStyle name="Normal 4 3 2 5 2" xfId="1128" xr:uid="{00000000-0005-0000-0000-0000B67A0000}"/>
    <cellStyle name="Normal 4 3 2 5 2 2" xfId="2538" xr:uid="{00000000-0005-0000-0000-0000B77A0000}"/>
    <cellStyle name="Normal 4 3 2 5 2 2 2" xfId="5031" xr:uid="{00000000-0005-0000-0000-0000B87A0000}"/>
    <cellStyle name="Normal 4 3 2 5 2 2 2 2" xfId="13177" xr:uid="{00000000-0005-0000-0000-0000B97A0000}"/>
    <cellStyle name="Normal 4 3 2 5 2 2 2 2 2" xfId="29473" xr:uid="{00000000-0005-0000-0000-0000BA7A0000}"/>
    <cellStyle name="Normal 4 3 2 5 2 2 2 3" xfId="21327" xr:uid="{00000000-0005-0000-0000-0000BB7A0000}"/>
    <cellStyle name="Normal 4 3 2 5 2 2 3" xfId="7837" xr:uid="{00000000-0005-0000-0000-0000BC7A0000}"/>
    <cellStyle name="Normal 4 3 2 5 2 2 3 2" xfId="15983" xr:uid="{00000000-0005-0000-0000-0000BD7A0000}"/>
    <cellStyle name="Normal 4 3 2 5 2 2 3 2 2" xfId="32279" xr:uid="{00000000-0005-0000-0000-0000BE7A0000}"/>
    <cellStyle name="Normal 4 3 2 5 2 2 3 3" xfId="24133" xr:uid="{00000000-0005-0000-0000-0000BF7A0000}"/>
    <cellStyle name="Normal 4 3 2 5 2 2 4" xfId="10684" xr:uid="{00000000-0005-0000-0000-0000C07A0000}"/>
    <cellStyle name="Normal 4 3 2 5 2 2 4 2" xfId="26980" xr:uid="{00000000-0005-0000-0000-0000C17A0000}"/>
    <cellStyle name="Normal 4 3 2 5 2 2 5" xfId="18834" xr:uid="{00000000-0005-0000-0000-0000C27A0000}"/>
    <cellStyle name="Normal 4 3 2 5 2 3" xfId="3813" xr:uid="{00000000-0005-0000-0000-0000C37A0000}"/>
    <cellStyle name="Normal 4 3 2 5 2 3 2" xfId="11959" xr:uid="{00000000-0005-0000-0000-0000C47A0000}"/>
    <cellStyle name="Normal 4 3 2 5 2 3 2 2" xfId="28255" xr:uid="{00000000-0005-0000-0000-0000C57A0000}"/>
    <cellStyle name="Normal 4 3 2 5 2 3 3" xfId="20109" xr:uid="{00000000-0005-0000-0000-0000C67A0000}"/>
    <cellStyle name="Normal 4 3 2 5 2 4" xfId="6427" xr:uid="{00000000-0005-0000-0000-0000C77A0000}"/>
    <cellStyle name="Normal 4 3 2 5 2 4 2" xfId="14573" xr:uid="{00000000-0005-0000-0000-0000C87A0000}"/>
    <cellStyle name="Normal 4 3 2 5 2 4 2 2" xfId="30869" xr:uid="{00000000-0005-0000-0000-0000C97A0000}"/>
    <cellStyle name="Normal 4 3 2 5 2 4 3" xfId="22723" xr:uid="{00000000-0005-0000-0000-0000CA7A0000}"/>
    <cellStyle name="Normal 4 3 2 5 2 5" xfId="9274" xr:uid="{00000000-0005-0000-0000-0000CB7A0000}"/>
    <cellStyle name="Normal 4 3 2 5 2 5 2" xfId="25570" xr:uid="{00000000-0005-0000-0000-0000CC7A0000}"/>
    <cellStyle name="Normal 4 3 2 5 2 6" xfId="17424" xr:uid="{00000000-0005-0000-0000-0000CD7A0000}"/>
    <cellStyle name="Normal 4 3 2 5 3" xfId="1833" xr:uid="{00000000-0005-0000-0000-0000CE7A0000}"/>
    <cellStyle name="Normal 4 3 2 5 3 2" xfId="4422" xr:uid="{00000000-0005-0000-0000-0000CF7A0000}"/>
    <cellStyle name="Normal 4 3 2 5 3 2 2" xfId="12568" xr:uid="{00000000-0005-0000-0000-0000D07A0000}"/>
    <cellStyle name="Normal 4 3 2 5 3 2 2 2" xfId="28864" xr:uid="{00000000-0005-0000-0000-0000D17A0000}"/>
    <cellStyle name="Normal 4 3 2 5 3 2 3" xfId="20718" xr:uid="{00000000-0005-0000-0000-0000D27A0000}"/>
    <cellStyle name="Normal 4 3 2 5 3 3" xfId="7132" xr:uid="{00000000-0005-0000-0000-0000D37A0000}"/>
    <cellStyle name="Normal 4 3 2 5 3 3 2" xfId="15278" xr:uid="{00000000-0005-0000-0000-0000D47A0000}"/>
    <cellStyle name="Normal 4 3 2 5 3 3 2 2" xfId="31574" xr:uid="{00000000-0005-0000-0000-0000D57A0000}"/>
    <cellStyle name="Normal 4 3 2 5 3 3 3" xfId="23428" xr:uid="{00000000-0005-0000-0000-0000D67A0000}"/>
    <cellStyle name="Normal 4 3 2 5 3 4" xfId="9979" xr:uid="{00000000-0005-0000-0000-0000D77A0000}"/>
    <cellStyle name="Normal 4 3 2 5 3 4 2" xfId="26275" xr:uid="{00000000-0005-0000-0000-0000D87A0000}"/>
    <cellStyle name="Normal 4 3 2 5 3 5" xfId="18129" xr:uid="{00000000-0005-0000-0000-0000D97A0000}"/>
    <cellStyle name="Normal 4 3 2 5 4" xfId="3204" xr:uid="{00000000-0005-0000-0000-0000DA7A0000}"/>
    <cellStyle name="Normal 4 3 2 5 4 2" xfId="11350" xr:uid="{00000000-0005-0000-0000-0000DB7A0000}"/>
    <cellStyle name="Normal 4 3 2 5 4 2 2" xfId="27646" xr:uid="{00000000-0005-0000-0000-0000DC7A0000}"/>
    <cellStyle name="Normal 4 3 2 5 4 3" xfId="19500" xr:uid="{00000000-0005-0000-0000-0000DD7A0000}"/>
    <cellStyle name="Normal 4 3 2 5 5" xfId="5722" xr:uid="{00000000-0005-0000-0000-0000DE7A0000}"/>
    <cellStyle name="Normal 4 3 2 5 5 2" xfId="13868" xr:uid="{00000000-0005-0000-0000-0000DF7A0000}"/>
    <cellStyle name="Normal 4 3 2 5 5 2 2" xfId="30164" xr:uid="{00000000-0005-0000-0000-0000E07A0000}"/>
    <cellStyle name="Normal 4 3 2 5 5 3" xfId="22018" xr:uid="{00000000-0005-0000-0000-0000E17A0000}"/>
    <cellStyle name="Normal 4 3 2 5 6" xfId="8569" xr:uid="{00000000-0005-0000-0000-0000E27A0000}"/>
    <cellStyle name="Normal 4 3 2 5 6 2" xfId="24865" xr:uid="{00000000-0005-0000-0000-0000E37A0000}"/>
    <cellStyle name="Normal 4 3 2 5 7" xfId="16719" xr:uid="{00000000-0005-0000-0000-0000E47A0000}"/>
    <cellStyle name="Normal 4 3 2 6" xfId="784" xr:uid="{00000000-0005-0000-0000-0000E57A0000}"/>
    <cellStyle name="Normal 4 3 2 6 2" xfId="2194" xr:uid="{00000000-0005-0000-0000-0000E67A0000}"/>
    <cellStyle name="Normal 4 3 2 6 2 2" xfId="4735" xr:uid="{00000000-0005-0000-0000-0000E77A0000}"/>
    <cellStyle name="Normal 4 3 2 6 2 2 2" xfId="12881" xr:uid="{00000000-0005-0000-0000-0000E87A0000}"/>
    <cellStyle name="Normal 4 3 2 6 2 2 2 2" xfId="29177" xr:uid="{00000000-0005-0000-0000-0000E97A0000}"/>
    <cellStyle name="Normal 4 3 2 6 2 2 3" xfId="21031" xr:uid="{00000000-0005-0000-0000-0000EA7A0000}"/>
    <cellStyle name="Normal 4 3 2 6 2 3" xfId="7493" xr:uid="{00000000-0005-0000-0000-0000EB7A0000}"/>
    <cellStyle name="Normal 4 3 2 6 2 3 2" xfId="15639" xr:uid="{00000000-0005-0000-0000-0000EC7A0000}"/>
    <cellStyle name="Normal 4 3 2 6 2 3 2 2" xfId="31935" xr:uid="{00000000-0005-0000-0000-0000ED7A0000}"/>
    <cellStyle name="Normal 4 3 2 6 2 3 3" xfId="23789" xr:uid="{00000000-0005-0000-0000-0000EE7A0000}"/>
    <cellStyle name="Normal 4 3 2 6 2 4" xfId="10340" xr:uid="{00000000-0005-0000-0000-0000EF7A0000}"/>
    <cellStyle name="Normal 4 3 2 6 2 4 2" xfId="26636" xr:uid="{00000000-0005-0000-0000-0000F07A0000}"/>
    <cellStyle name="Normal 4 3 2 6 2 5" xfId="18490" xr:uid="{00000000-0005-0000-0000-0000F17A0000}"/>
    <cellStyle name="Normal 4 3 2 6 3" xfId="3517" xr:uid="{00000000-0005-0000-0000-0000F27A0000}"/>
    <cellStyle name="Normal 4 3 2 6 3 2" xfId="11663" xr:uid="{00000000-0005-0000-0000-0000F37A0000}"/>
    <cellStyle name="Normal 4 3 2 6 3 2 2" xfId="27959" xr:uid="{00000000-0005-0000-0000-0000F47A0000}"/>
    <cellStyle name="Normal 4 3 2 6 3 3" xfId="19813" xr:uid="{00000000-0005-0000-0000-0000F57A0000}"/>
    <cellStyle name="Normal 4 3 2 6 4" xfId="6083" xr:uid="{00000000-0005-0000-0000-0000F67A0000}"/>
    <cellStyle name="Normal 4 3 2 6 4 2" xfId="14229" xr:uid="{00000000-0005-0000-0000-0000F77A0000}"/>
    <cellStyle name="Normal 4 3 2 6 4 2 2" xfId="30525" xr:uid="{00000000-0005-0000-0000-0000F87A0000}"/>
    <cellStyle name="Normal 4 3 2 6 4 3" xfId="22379" xr:uid="{00000000-0005-0000-0000-0000F97A0000}"/>
    <cellStyle name="Normal 4 3 2 6 5" xfId="8930" xr:uid="{00000000-0005-0000-0000-0000FA7A0000}"/>
    <cellStyle name="Normal 4 3 2 6 5 2" xfId="25226" xr:uid="{00000000-0005-0000-0000-0000FB7A0000}"/>
    <cellStyle name="Normal 4 3 2 6 6" xfId="17080" xr:uid="{00000000-0005-0000-0000-0000FC7A0000}"/>
    <cellStyle name="Normal 4 3 2 7" xfId="1489" xr:uid="{00000000-0005-0000-0000-0000FD7A0000}"/>
    <cellStyle name="Normal 4 3 2 7 2" xfId="4126" xr:uid="{00000000-0005-0000-0000-0000FE7A0000}"/>
    <cellStyle name="Normal 4 3 2 7 2 2" xfId="12272" xr:uid="{00000000-0005-0000-0000-0000FF7A0000}"/>
    <cellStyle name="Normal 4 3 2 7 2 2 2" xfId="28568" xr:uid="{00000000-0005-0000-0000-0000007B0000}"/>
    <cellStyle name="Normal 4 3 2 7 2 3" xfId="20422" xr:uid="{00000000-0005-0000-0000-0000017B0000}"/>
    <cellStyle name="Normal 4 3 2 7 3" xfId="6788" xr:uid="{00000000-0005-0000-0000-0000027B0000}"/>
    <cellStyle name="Normal 4 3 2 7 3 2" xfId="14934" xr:uid="{00000000-0005-0000-0000-0000037B0000}"/>
    <cellStyle name="Normal 4 3 2 7 3 2 2" xfId="31230" xr:uid="{00000000-0005-0000-0000-0000047B0000}"/>
    <cellStyle name="Normal 4 3 2 7 3 3" xfId="23084" xr:uid="{00000000-0005-0000-0000-0000057B0000}"/>
    <cellStyle name="Normal 4 3 2 7 4" xfId="9635" xr:uid="{00000000-0005-0000-0000-0000067B0000}"/>
    <cellStyle name="Normal 4 3 2 7 4 2" xfId="25931" xr:uid="{00000000-0005-0000-0000-0000077B0000}"/>
    <cellStyle name="Normal 4 3 2 7 5" xfId="17785" xr:uid="{00000000-0005-0000-0000-0000087B0000}"/>
    <cellStyle name="Normal 4 3 2 8" xfId="2908" xr:uid="{00000000-0005-0000-0000-0000097B0000}"/>
    <cellStyle name="Normal 4 3 2 8 2" xfId="11054" xr:uid="{00000000-0005-0000-0000-00000A7B0000}"/>
    <cellStyle name="Normal 4 3 2 8 2 2" xfId="27350" xr:uid="{00000000-0005-0000-0000-00000B7B0000}"/>
    <cellStyle name="Normal 4 3 2 8 3" xfId="19204" xr:uid="{00000000-0005-0000-0000-00000C7B0000}"/>
    <cellStyle name="Normal 4 3 2 9" xfId="5378" xr:uid="{00000000-0005-0000-0000-00000D7B0000}"/>
    <cellStyle name="Normal 4 3 2 9 2" xfId="13524" xr:uid="{00000000-0005-0000-0000-00000E7B0000}"/>
    <cellStyle name="Normal 4 3 2 9 2 2" xfId="29820" xr:uid="{00000000-0005-0000-0000-00000F7B0000}"/>
    <cellStyle name="Normal 4 3 2 9 3" xfId="21674" xr:uid="{00000000-0005-0000-0000-0000107B0000}"/>
    <cellStyle name="Normal 4 3 3" xfId="124" xr:uid="{00000000-0005-0000-0000-0000117B0000}"/>
    <cellStyle name="Normal 4 3 3 2" xfId="468" xr:uid="{00000000-0005-0000-0000-0000127B0000}"/>
    <cellStyle name="Normal 4 3 3 2 2" xfId="1174" xr:uid="{00000000-0005-0000-0000-0000137B0000}"/>
    <cellStyle name="Normal 4 3 3 2 2 2" xfId="2584" xr:uid="{00000000-0005-0000-0000-0000147B0000}"/>
    <cellStyle name="Normal 4 3 3 2 2 2 2" xfId="5069" xr:uid="{00000000-0005-0000-0000-0000157B0000}"/>
    <cellStyle name="Normal 4 3 3 2 2 2 2 2" xfId="13215" xr:uid="{00000000-0005-0000-0000-0000167B0000}"/>
    <cellStyle name="Normal 4 3 3 2 2 2 2 2 2" xfId="29511" xr:uid="{00000000-0005-0000-0000-0000177B0000}"/>
    <cellStyle name="Normal 4 3 3 2 2 2 2 3" xfId="21365" xr:uid="{00000000-0005-0000-0000-0000187B0000}"/>
    <cellStyle name="Normal 4 3 3 2 2 2 3" xfId="7883" xr:uid="{00000000-0005-0000-0000-0000197B0000}"/>
    <cellStyle name="Normal 4 3 3 2 2 2 3 2" xfId="16029" xr:uid="{00000000-0005-0000-0000-00001A7B0000}"/>
    <cellStyle name="Normal 4 3 3 2 2 2 3 2 2" xfId="32325" xr:uid="{00000000-0005-0000-0000-00001B7B0000}"/>
    <cellStyle name="Normal 4 3 3 2 2 2 3 3" xfId="24179" xr:uid="{00000000-0005-0000-0000-00001C7B0000}"/>
    <cellStyle name="Normal 4 3 3 2 2 2 4" xfId="10730" xr:uid="{00000000-0005-0000-0000-00001D7B0000}"/>
    <cellStyle name="Normal 4 3 3 2 2 2 4 2" xfId="27026" xr:uid="{00000000-0005-0000-0000-00001E7B0000}"/>
    <cellStyle name="Normal 4 3 3 2 2 2 5" xfId="18880" xr:uid="{00000000-0005-0000-0000-00001F7B0000}"/>
    <cellStyle name="Normal 4 3 3 2 2 3" xfId="3851" xr:uid="{00000000-0005-0000-0000-0000207B0000}"/>
    <cellStyle name="Normal 4 3 3 2 2 3 2" xfId="11997" xr:uid="{00000000-0005-0000-0000-0000217B0000}"/>
    <cellStyle name="Normal 4 3 3 2 2 3 2 2" xfId="28293" xr:uid="{00000000-0005-0000-0000-0000227B0000}"/>
    <cellStyle name="Normal 4 3 3 2 2 3 3" xfId="20147" xr:uid="{00000000-0005-0000-0000-0000237B0000}"/>
    <cellStyle name="Normal 4 3 3 2 2 4" xfId="6473" xr:uid="{00000000-0005-0000-0000-0000247B0000}"/>
    <cellStyle name="Normal 4 3 3 2 2 4 2" xfId="14619" xr:uid="{00000000-0005-0000-0000-0000257B0000}"/>
    <cellStyle name="Normal 4 3 3 2 2 4 2 2" xfId="30915" xr:uid="{00000000-0005-0000-0000-0000267B0000}"/>
    <cellStyle name="Normal 4 3 3 2 2 4 3" xfId="22769" xr:uid="{00000000-0005-0000-0000-0000277B0000}"/>
    <cellStyle name="Normal 4 3 3 2 2 5" xfId="9320" xr:uid="{00000000-0005-0000-0000-0000287B0000}"/>
    <cellStyle name="Normal 4 3 3 2 2 5 2" xfId="25616" xr:uid="{00000000-0005-0000-0000-0000297B0000}"/>
    <cellStyle name="Normal 4 3 3 2 2 6" xfId="17470" xr:uid="{00000000-0005-0000-0000-00002A7B0000}"/>
    <cellStyle name="Normal 4 3 3 2 3" xfId="1879" xr:uid="{00000000-0005-0000-0000-00002B7B0000}"/>
    <cellStyle name="Normal 4 3 3 2 3 2" xfId="4460" xr:uid="{00000000-0005-0000-0000-00002C7B0000}"/>
    <cellStyle name="Normal 4 3 3 2 3 2 2" xfId="12606" xr:uid="{00000000-0005-0000-0000-00002D7B0000}"/>
    <cellStyle name="Normal 4 3 3 2 3 2 2 2" xfId="28902" xr:uid="{00000000-0005-0000-0000-00002E7B0000}"/>
    <cellStyle name="Normal 4 3 3 2 3 2 3" xfId="20756" xr:uid="{00000000-0005-0000-0000-00002F7B0000}"/>
    <cellStyle name="Normal 4 3 3 2 3 3" xfId="7178" xr:uid="{00000000-0005-0000-0000-0000307B0000}"/>
    <cellStyle name="Normal 4 3 3 2 3 3 2" xfId="15324" xr:uid="{00000000-0005-0000-0000-0000317B0000}"/>
    <cellStyle name="Normal 4 3 3 2 3 3 2 2" xfId="31620" xr:uid="{00000000-0005-0000-0000-0000327B0000}"/>
    <cellStyle name="Normal 4 3 3 2 3 3 3" xfId="23474" xr:uid="{00000000-0005-0000-0000-0000337B0000}"/>
    <cellStyle name="Normal 4 3 3 2 3 4" xfId="10025" xr:uid="{00000000-0005-0000-0000-0000347B0000}"/>
    <cellStyle name="Normal 4 3 3 2 3 4 2" xfId="26321" xr:uid="{00000000-0005-0000-0000-0000357B0000}"/>
    <cellStyle name="Normal 4 3 3 2 3 5" xfId="18175" xr:uid="{00000000-0005-0000-0000-0000367B0000}"/>
    <cellStyle name="Normal 4 3 3 2 4" xfId="3242" xr:uid="{00000000-0005-0000-0000-0000377B0000}"/>
    <cellStyle name="Normal 4 3 3 2 4 2" xfId="11388" xr:uid="{00000000-0005-0000-0000-0000387B0000}"/>
    <cellStyle name="Normal 4 3 3 2 4 2 2" xfId="27684" xr:uid="{00000000-0005-0000-0000-0000397B0000}"/>
    <cellStyle name="Normal 4 3 3 2 4 3" xfId="19538" xr:uid="{00000000-0005-0000-0000-00003A7B0000}"/>
    <cellStyle name="Normal 4 3 3 2 5" xfId="5768" xr:uid="{00000000-0005-0000-0000-00003B7B0000}"/>
    <cellStyle name="Normal 4 3 3 2 5 2" xfId="13914" xr:uid="{00000000-0005-0000-0000-00003C7B0000}"/>
    <cellStyle name="Normal 4 3 3 2 5 2 2" xfId="30210" xr:uid="{00000000-0005-0000-0000-00003D7B0000}"/>
    <cellStyle name="Normal 4 3 3 2 5 3" xfId="22064" xr:uid="{00000000-0005-0000-0000-00003E7B0000}"/>
    <cellStyle name="Normal 4 3 3 2 6" xfId="8615" xr:uid="{00000000-0005-0000-0000-00003F7B0000}"/>
    <cellStyle name="Normal 4 3 3 2 6 2" xfId="24911" xr:uid="{00000000-0005-0000-0000-0000407B0000}"/>
    <cellStyle name="Normal 4 3 3 2 7" xfId="16765" xr:uid="{00000000-0005-0000-0000-0000417B0000}"/>
    <cellStyle name="Normal 4 3 3 3" xfId="830" xr:uid="{00000000-0005-0000-0000-0000427B0000}"/>
    <cellStyle name="Normal 4 3 3 3 2" xfId="2240" xr:uid="{00000000-0005-0000-0000-0000437B0000}"/>
    <cellStyle name="Normal 4 3 3 3 2 2" xfId="4773" xr:uid="{00000000-0005-0000-0000-0000447B0000}"/>
    <cellStyle name="Normal 4 3 3 3 2 2 2" xfId="12919" xr:uid="{00000000-0005-0000-0000-0000457B0000}"/>
    <cellStyle name="Normal 4 3 3 3 2 2 2 2" xfId="29215" xr:uid="{00000000-0005-0000-0000-0000467B0000}"/>
    <cellStyle name="Normal 4 3 3 3 2 2 3" xfId="21069" xr:uid="{00000000-0005-0000-0000-0000477B0000}"/>
    <cellStyle name="Normal 4 3 3 3 2 3" xfId="7539" xr:uid="{00000000-0005-0000-0000-0000487B0000}"/>
    <cellStyle name="Normal 4 3 3 3 2 3 2" xfId="15685" xr:uid="{00000000-0005-0000-0000-0000497B0000}"/>
    <cellStyle name="Normal 4 3 3 3 2 3 2 2" xfId="31981" xr:uid="{00000000-0005-0000-0000-00004A7B0000}"/>
    <cellStyle name="Normal 4 3 3 3 2 3 3" xfId="23835" xr:uid="{00000000-0005-0000-0000-00004B7B0000}"/>
    <cellStyle name="Normal 4 3 3 3 2 4" xfId="10386" xr:uid="{00000000-0005-0000-0000-00004C7B0000}"/>
    <cellStyle name="Normal 4 3 3 3 2 4 2" xfId="26682" xr:uid="{00000000-0005-0000-0000-00004D7B0000}"/>
    <cellStyle name="Normal 4 3 3 3 2 5" xfId="18536" xr:uid="{00000000-0005-0000-0000-00004E7B0000}"/>
    <cellStyle name="Normal 4 3 3 3 3" xfId="3555" xr:uid="{00000000-0005-0000-0000-00004F7B0000}"/>
    <cellStyle name="Normal 4 3 3 3 3 2" xfId="11701" xr:uid="{00000000-0005-0000-0000-0000507B0000}"/>
    <cellStyle name="Normal 4 3 3 3 3 2 2" xfId="27997" xr:uid="{00000000-0005-0000-0000-0000517B0000}"/>
    <cellStyle name="Normal 4 3 3 3 3 3" xfId="19851" xr:uid="{00000000-0005-0000-0000-0000527B0000}"/>
    <cellStyle name="Normal 4 3 3 3 4" xfId="6129" xr:uid="{00000000-0005-0000-0000-0000537B0000}"/>
    <cellStyle name="Normal 4 3 3 3 4 2" xfId="14275" xr:uid="{00000000-0005-0000-0000-0000547B0000}"/>
    <cellStyle name="Normal 4 3 3 3 4 2 2" xfId="30571" xr:uid="{00000000-0005-0000-0000-0000557B0000}"/>
    <cellStyle name="Normal 4 3 3 3 4 3" xfId="22425" xr:uid="{00000000-0005-0000-0000-0000567B0000}"/>
    <cellStyle name="Normal 4 3 3 3 5" xfId="8976" xr:uid="{00000000-0005-0000-0000-0000577B0000}"/>
    <cellStyle name="Normal 4 3 3 3 5 2" xfId="25272" xr:uid="{00000000-0005-0000-0000-0000587B0000}"/>
    <cellStyle name="Normal 4 3 3 3 6" xfId="17126" xr:uid="{00000000-0005-0000-0000-0000597B0000}"/>
    <cellStyle name="Normal 4 3 3 4" xfId="1535" xr:uid="{00000000-0005-0000-0000-00005A7B0000}"/>
    <cellStyle name="Normal 4 3 3 4 2" xfId="4164" xr:uid="{00000000-0005-0000-0000-00005B7B0000}"/>
    <cellStyle name="Normal 4 3 3 4 2 2" xfId="12310" xr:uid="{00000000-0005-0000-0000-00005C7B0000}"/>
    <cellStyle name="Normal 4 3 3 4 2 2 2" xfId="28606" xr:uid="{00000000-0005-0000-0000-00005D7B0000}"/>
    <cellStyle name="Normal 4 3 3 4 2 3" xfId="20460" xr:uid="{00000000-0005-0000-0000-00005E7B0000}"/>
    <cellStyle name="Normal 4 3 3 4 3" xfId="6834" xr:uid="{00000000-0005-0000-0000-00005F7B0000}"/>
    <cellStyle name="Normal 4 3 3 4 3 2" xfId="14980" xr:uid="{00000000-0005-0000-0000-0000607B0000}"/>
    <cellStyle name="Normal 4 3 3 4 3 2 2" xfId="31276" xr:uid="{00000000-0005-0000-0000-0000617B0000}"/>
    <cellStyle name="Normal 4 3 3 4 3 3" xfId="23130" xr:uid="{00000000-0005-0000-0000-0000627B0000}"/>
    <cellStyle name="Normal 4 3 3 4 4" xfId="9681" xr:uid="{00000000-0005-0000-0000-0000637B0000}"/>
    <cellStyle name="Normal 4 3 3 4 4 2" xfId="25977" xr:uid="{00000000-0005-0000-0000-0000647B0000}"/>
    <cellStyle name="Normal 4 3 3 4 5" xfId="17831" xr:uid="{00000000-0005-0000-0000-0000657B0000}"/>
    <cellStyle name="Normal 4 3 3 5" xfId="2946" xr:uid="{00000000-0005-0000-0000-0000667B0000}"/>
    <cellStyle name="Normal 4 3 3 5 2" xfId="11092" xr:uid="{00000000-0005-0000-0000-0000677B0000}"/>
    <cellStyle name="Normal 4 3 3 5 2 2" xfId="27388" xr:uid="{00000000-0005-0000-0000-0000687B0000}"/>
    <cellStyle name="Normal 4 3 3 5 3" xfId="19242" xr:uid="{00000000-0005-0000-0000-0000697B0000}"/>
    <cellStyle name="Normal 4 3 3 6" xfId="5424" xr:uid="{00000000-0005-0000-0000-00006A7B0000}"/>
    <cellStyle name="Normal 4 3 3 6 2" xfId="13570" xr:uid="{00000000-0005-0000-0000-00006B7B0000}"/>
    <cellStyle name="Normal 4 3 3 6 2 2" xfId="29866" xr:uid="{00000000-0005-0000-0000-00006C7B0000}"/>
    <cellStyle name="Normal 4 3 3 6 3" xfId="21720" xr:uid="{00000000-0005-0000-0000-00006D7B0000}"/>
    <cellStyle name="Normal 4 3 3 7" xfId="8271" xr:uid="{00000000-0005-0000-0000-00006E7B0000}"/>
    <cellStyle name="Normal 4 3 3 7 2" xfId="24567" xr:uid="{00000000-0005-0000-0000-00006F7B0000}"/>
    <cellStyle name="Normal 4 3 3 8" xfId="16421" xr:uid="{00000000-0005-0000-0000-0000707B0000}"/>
    <cellStyle name="Normal 4 3 4" xfId="209" xr:uid="{00000000-0005-0000-0000-0000717B0000}"/>
    <cellStyle name="Normal 4 3 4 2" xfId="553" xr:uid="{00000000-0005-0000-0000-0000727B0000}"/>
    <cellStyle name="Normal 4 3 4 2 2" xfId="1259" xr:uid="{00000000-0005-0000-0000-0000737B0000}"/>
    <cellStyle name="Normal 4 3 4 2 2 2" xfId="2669" xr:uid="{00000000-0005-0000-0000-0000747B0000}"/>
    <cellStyle name="Normal 4 3 4 2 2 2 2" xfId="5143" xr:uid="{00000000-0005-0000-0000-0000757B0000}"/>
    <cellStyle name="Normal 4 3 4 2 2 2 2 2" xfId="13289" xr:uid="{00000000-0005-0000-0000-0000767B0000}"/>
    <cellStyle name="Normal 4 3 4 2 2 2 2 2 2" xfId="29585" xr:uid="{00000000-0005-0000-0000-0000777B0000}"/>
    <cellStyle name="Normal 4 3 4 2 2 2 2 3" xfId="21439" xr:uid="{00000000-0005-0000-0000-0000787B0000}"/>
    <cellStyle name="Normal 4 3 4 2 2 2 3" xfId="7968" xr:uid="{00000000-0005-0000-0000-0000797B0000}"/>
    <cellStyle name="Normal 4 3 4 2 2 2 3 2" xfId="16114" xr:uid="{00000000-0005-0000-0000-00007A7B0000}"/>
    <cellStyle name="Normal 4 3 4 2 2 2 3 2 2" xfId="32410" xr:uid="{00000000-0005-0000-0000-00007B7B0000}"/>
    <cellStyle name="Normal 4 3 4 2 2 2 3 3" xfId="24264" xr:uid="{00000000-0005-0000-0000-00007C7B0000}"/>
    <cellStyle name="Normal 4 3 4 2 2 2 4" xfId="10815" xr:uid="{00000000-0005-0000-0000-00007D7B0000}"/>
    <cellStyle name="Normal 4 3 4 2 2 2 4 2" xfId="27111" xr:uid="{00000000-0005-0000-0000-00007E7B0000}"/>
    <cellStyle name="Normal 4 3 4 2 2 2 5" xfId="18965" xr:uid="{00000000-0005-0000-0000-00007F7B0000}"/>
    <cellStyle name="Normal 4 3 4 2 2 3" xfId="3925" xr:uid="{00000000-0005-0000-0000-0000807B0000}"/>
    <cellStyle name="Normal 4 3 4 2 2 3 2" xfId="12071" xr:uid="{00000000-0005-0000-0000-0000817B0000}"/>
    <cellStyle name="Normal 4 3 4 2 2 3 2 2" xfId="28367" xr:uid="{00000000-0005-0000-0000-0000827B0000}"/>
    <cellStyle name="Normal 4 3 4 2 2 3 3" xfId="20221" xr:uid="{00000000-0005-0000-0000-0000837B0000}"/>
    <cellStyle name="Normal 4 3 4 2 2 4" xfId="6558" xr:uid="{00000000-0005-0000-0000-0000847B0000}"/>
    <cellStyle name="Normal 4 3 4 2 2 4 2" xfId="14704" xr:uid="{00000000-0005-0000-0000-0000857B0000}"/>
    <cellStyle name="Normal 4 3 4 2 2 4 2 2" xfId="31000" xr:uid="{00000000-0005-0000-0000-0000867B0000}"/>
    <cellStyle name="Normal 4 3 4 2 2 4 3" xfId="22854" xr:uid="{00000000-0005-0000-0000-0000877B0000}"/>
    <cellStyle name="Normal 4 3 4 2 2 5" xfId="9405" xr:uid="{00000000-0005-0000-0000-0000887B0000}"/>
    <cellStyle name="Normal 4 3 4 2 2 5 2" xfId="25701" xr:uid="{00000000-0005-0000-0000-0000897B0000}"/>
    <cellStyle name="Normal 4 3 4 2 2 6" xfId="17555" xr:uid="{00000000-0005-0000-0000-00008A7B0000}"/>
    <cellStyle name="Normal 4 3 4 2 3" xfId="1964" xr:uid="{00000000-0005-0000-0000-00008B7B0000}"/>
    <cellStyle name="Normal 4 3 4 2 3 2" xfId="4534" xr:uid="{00000000-0005-0000-0000-00008C7B0000}"/>
    <cellStyle name="Normal 4 3 4 2 3 2 2" xfId="12680" xr:uid="{00000000-0005-0000-0000-00008D7B0000}"/>
    <cellStyle name="Normal 4 3 4 2 3 2 2 2" xfId="28976" xr:uid="{00000000-0005-0000-0000-00008E7B0000}"/>
    <cellStyle name="Normal 4 3 4 2 3 2 3" xfId="20830" xr:uid="{00000000-0005-0000-0000-00008F7B0000}"/>
    <cellStyle name="Normal 4 3 4 2 3 3" xfId="7263" xr:uid="{00000000-0005-0000-0000-0000907B0000}"/>
    <cellStyle name="Normal 4 3 4 2 3 3 2" xfId="15409" xr:uid="{00000000-0005-0000-0000-0000917B0000}"/>
    <cellStyle name="Normal 4 3 4 2 3 3 2 2" xfId="31705" xr:uid="{00000000-0005-0000-0000-0000927B0000}"/>
    <cellStyle name="Normal 4 3 4 2 3 3 3" xfId="23559" xr:uid="{00000000-0005-0000-0000-0000937B0000}"/>
    <cellStyle name="Normal 4 3 4 2 3 4" xfId="10110" xr:uid="{00000000-0005-0000-0000-0000947B0000}"/>
    <cellStyle name="Normal 4 3 4 2 3 4 2" xfId="26406" xr:uid="{00000000-0005-0000-0000-0000957B0000}"/>
    <cellStyle name="Normal 4 3 4 2 3 5" xfId="18260" xr:uid="{00000000-0005-0000-0000-0000967B0000}"/>
    <cellStyle name="Normal 4 3 4 2 4" xfId="3316" xr:uid="{00000000-0005-0000-0000-0000977B0000}"/>
    <cellStyle name="Normal 4 3 4 2 4 2" xfId="11462" xr:uid="{00000000-0005-0000-0000-0000987B0000}"/>
    <cellStyle name="Normal 4 3 4 2 4 2 2" xfId="27758" xr:uid="{00000000-0005-0000-0000-0000997B0000}"/>
    <cellStyle name="Normal 4 3 4 2 4 3" xfId="19612" xr:uid="{00000000-0005-0000-0000-00009A7B0000}"/>
    <cellStyle name="Normal 4 3 4 2 5" xfId="5853" xr:uid="{00000000-0005-0000-0000-00009B7B0000}"/>
    <cellStyle name="Normal 4 3 4 2 5 2" xfId="13999" xr:uid="{00000000-0005-0000-0000-00009C7B0000}"/>
    <cellStyle name="Normal 4 3 4 2 5 2 2" xfId="30295" xr:uid="{00000000-0005-0000-0000-00009D7B0000}"/>
    <cellStyle name="Normal 4 3 4 2 5 3" xfId="22149" xr:uid="{00000000-0005-0000-0000-00009E7B0000}"/>
    <cellStyle name="Normal 4 3 4 2 6" xfId="8700" xr:uid="{00000000-0005-0000-0000-00009F7B0000}"/>
    <cellStyle name="Normal 4 3 4 2 6 2" xfId="24996" xr:uid="{00000000-0005-0000-0000-0000A07B0000}"/>
    <cellStyle name="Normal 4 3 4 2 7" xfId="16850" xr:uid="{00000000-0005-0000-0000-0000A17B0000}"/>
    <cellStyle name="Normal 4 3 4 3" xfId="915" xr:uid="{00000000-0005-0000-0000-0000A27B0000}"/>
    <cellStyle name="Normal 4 3 4 3 2" xfId="2325" xr:uid="{00000000-0005-0000-0000-0000A37B0000}"/>
    <cellStyle name="Normal 4 3 4 3 2 2" xfId="4847" xr:uid="{00000000-0005-0000-0000-0000A47B0000}"/>
    <cellStyle name="Normal 4 3 4 3 2 2 2" xfId="12993" xr:uid="{00000000-0005-0000-0000-0000A57B0000}"/>
    <cellStyle name="Normal 4 3 4 3 2 2 2 2" xfId="29289" xr:uid="{00000000-0005-0000-0000-0000A67B0000}"/>
    <cellStyle name="Normal 4 3 4 3 2 2 3" xfId="21143" xr:uid="{00000000-0005-0000-0000-0000A77B0000}"/>
    <cellStyle name="Normal 4 3 4 3 2 3" xfId="7624" xr:uid="{00000000-0005-0000-0000-0000A87B0000}"/>
    <cellStyle name="Normal 4 3 4 3 2 3 2" xfId="15770" xr:uid="{00000000-0005-0000-0000-0000A97B0000}"/>
    <cellStyle name="Normal 4 3 4 3 2 3 2 2" xfId="32066" xr:uid="{00000000-0005-0000-0000-0000AA7B0000}"/>
    <cellStyle name="Normal 4 3 4 3 2 3 3" xfId="23920" xr:uid="{00000000-0005-0000-0000-0000AB7B0000}"/>
    <cellStyle name="Normal 4 3 4 3 2 4" xfId="10471" xr:uid="{00000000-0005-0000-0000-0000AC7B0000}"/>
    <cellStyle name="Normal 4 3 4 3 2 4 2" xfId="26767" xr:uid="{00000000-0005-0000-0000-0000AD7B0000}"/>
    <cellStyle name="Normal 4 3 4 3 2 5" xfId="18621" xr:uid="{00000000-0005-0000-0000-0000AE7B0000}"/>
    <cellStyle name="Normal 4 3 4 3 3" xfId="3629" xr:uid="{00000000-0005-0000-0000-0000AF7B0000}"/>
    <cellStyle name="Normal 4 3 4 3 3 2" xfId="11775" xr:uid="{00000000-0005-0000-0000-0000B07B0000}"/>
    <cellStyle name="Normal 4 3 4 3 3 2 2" xfId="28071" xr:uid="{00000000-0005-0000-0000-0000B17B0000}"/>
    <cellStyle name="Normal 4 3 4 3 3 3" xfId="19925" xr:uid="{00000000-0005-0000-0000-0000B27B0000}"/>
    <cellStyle name="Normal 4 3 4 3 4" xfId="6214" xr:uid="{00000000-0005-0000-0000-0000B37B0000}"/>
    <cellStyle name="Normal 4 3 4 3 4 2" xfId="14360" xr:uid="{00000000-0005-0000-0000-0000B47B0000}"/>
    <cellStyle name="Normal 4 3 4 3 4 2 2" xfId="30656" xr:uid="{00000000-0005-0000-0000-0000B57B0000}"/>
    <cellStyle name="Normal 4 3 4 3 4 3" xfId="22510" xr:uid="{00000000-0005-0000-0000-0000B67B0000}"/>
    <cellStyle name="Normal 4 3 4 3 5" xfId="9061" xr:uid="{00000000-0005-0000-0000-0000B77B0000}"/>
    <cellStyle name="Normal 4 3 4 3 5 2" xfId="25357" xr:uid="{00000000-0005-0000-0000-0000B87B0000}"/>
    <cellStyle name="Normal 4 3 4 3 6" xfId="17211" xr:uid="{00000000-0005-0000-0000-0000B97B0000}"/>
    <cellStyle name="Normal 4 3 4 4" xfId="1620" xr:uid="{00000000-0005-0000-0000-0000BA7B0000}"/>
    <cellStyle name="Normal 4 3 4 4 2" xfId="4238" xr:uid="{00000000-0005-0000-0000-0000BB7B0000}"/>
    <cellStyle name="Normal 4 3 4 4 2 2" xfId="12384" xr:uid="{00000000-0005-0000-0000-0000BC7B0000}"/>
    <cellStyle name="Normal 4 3 4 4 2 2 2" xfId="28680" xr:uid="{00000000-0005-0000-0000-0000BD7B0000}"/>
    <cellStyle name="Normal 4 3 4 4 2 3" xfId="20534" xr:uid="{00000000-0005-0000-0000-0000BE7B0000}"/>
    <cellStyle name="Normal 4 3 4 4 3" xfId="6919" xr:uid="{00000000-0005-0000-0000-0000BF7B0000}"/>
    <cellStyle name="Normal 4 3 4 4 3 2" xfId="15065" xr:uid="{00000000-0005-0000-0000-0000C07B0000}"/>
    <cellStyle name="Normal 4 3 4 4 3 2 2" xfId="31361" xr:uid="{00000000-0005-0000-0000-0000C17B0000}"/>
    <cellStyle name="Normal 4 3 4 4 3 3" xfId="23215" xr:uid="{00000000-0005-0000-0000-0000C27B0000}"/>
    <cellStyle name="Normal 4 3 4 4 4" xfId="9766" xr:uid="{00000000-0005-0000-0000-0000C37B0000}"/>
    <cellStyle name="Normal 4 3 4 4 4 2" xfId="26062" xr:uid="{00000000-0005-0000-0000-0000C47B0000}"/>
    <cellStyle name="Normal 4 3 4 4 5" xfId="17916" xr:uid="{00000000-0005-0000-0000-0000C57B0000}"/>
    <cellStyle name="Normal 4 3 4 5" xfId="3020" xr:uid="{00000000-0005-0000-0000-0000C67B0000}"/>
    <cellStyle name="Normal 4 3 4 5 2" xfId="11166" xr:uid="{00000000-0005-0000-0000-0000C77B0000}"/>
    <cellStyle name="Normal 4 3 4 5 2 2" xfId="27462" xr:uid="{00000000-0005-0000-0000-0000C87B0000}"/>
    <cellStyle name="Normal 4 3 4 5 3" xfId="19316" xr:uid="{00000000-0005-0000-0000-0000C97B0000}"/>
    <cellStyle name="Normal 4 3 4 6" xfId="5509" xr:uid="{00000000-0005-0000-0000-0000CA7B0000}"/>
    <cellStyle name="Normal 4 3 4 6 2" xfId="13655" xr:uid="{00000000-0005-0000-0000-0000CB7B0000}"/>
    <cellStyle name="Normal 4 3 4 6 2 2" xfId="29951" xr:uid="{00000000-0005-0000-0000-0000CC7B0000}"/>
    <cellStyle name="Normal 4 3 4 6 3" xfId="21805" xr:uid="{00000000-0005-0000-0000-0000CD7B0000}"/>
    <cellStyle name="Normal 4 3 4 7" xfId="8356" xr:uid="{00000000-0005-0000-0000-0000CE7B0000}"/>
    <cellStyle name="Normal 4 3 4 7 2" xfId="24652" xr:uid="{00000000-0005-0000-0000-0000CF7B0000}"/>
    <cellStyle name="Normal 4 3 4 8" xfId="16506" xr:uid="{00000000-0005-0000-0000-0000D07B0000}"/>
    <cellStyle name="Normal 4 3 5" xfId="288" xr:uid="{00000000-0005-0000-0000-0000D17B0000}"/>
    <cellStyle name="Normal 4 3 5 2" xfId="632" xr:uid="{00000000-0005-0000-0000-0000D27B0000}"/>
    <cellStyle name="Normal 4 3 5 2 2" xfId="1338" xr:uid="{00000000-0005-0000-0000-0000D37B0000}"/>
    <cellStyle name="Normal 4 3 5 2 2 2" xfId="2748" xr:uid="{00000000-0005-0000-0000-0000D47B0000}"/>
    <cellStyle name="Normal 4 3 5 2 2 2 2" xfId="5217" xr:uid="{00000000-0005-0000-0000-0000D57B0000}"/>
    <cellStyle name="Normal 4 3 5 2 2 2 2 2" xfId="13363" xr:uid="{00000000-0005-0000-0000-0000D67B0000}"/>
    <cellStyle name="Normal 4 3 5 2 2 2 2 2 2" xfId="29659" xr:uid="{00000000-0005-0000-0000-0000D77B0000}"/>
    <cellStyle name="Normal 4 3 5 2 2 2 2 3" xfId="21513" xr:uid="{00000000-0005-0000-0000-0000D87B0000}"/>
    <cellStyle name="Normal 4 3 5 2 2 2 3" xfId="8047" xr:uid="{00000000-0005-0000-0000-0000D97B0000}"/>
    <cellStyle name="Normal 4 3 5 2 2 2 3 2" xfId="16193" xr:uid="{00000000-0005-0000-0000-0000DA7B0000}"/>
    <cellStyle name="Normal 4 3 5 2 2 2 3 2 2" xfId="32489" xr:uid="{00000000-0005-0000-0000-0000DB7B0000}"/>
    <cellStyle name="Normal 4 3 5 2 2 2 3 3" xfId="24343" xr:uid="{00000000-0005-0000-0000-0000DC7B0000}"/>
    <cellStyle name="Normal 4 3 5 2 2 2 4" xfId="10894" xr:uid="{00000000-0005-0000-0000-0000DD7B0000}"/>
    <cellStyle name="Normal 4 3 5 2 2 2 4 2" xfId="27190" xr:uid="{00000000-0005-0000-0000-0000DE7B0000}"/>
    <cellStyle name="Normal 4 3 5 2 2 2 5" xfId="19044" xr:uid="{00000000-0005-0000-0000-0000DF7B0000}"/>
    <cellStyle name="Normal 4 3 5 2 2 3" xfId="3999" xr:uid="{00000000-0005-0000-0000-0000E07B0000}"/>
    <cellStyle name="Normal 4 3 5 2 2 3 2" xfId="12145" xr:uid="{00000000-0005-0000-0000-0000E17B0000}"/>
    <cellStyle name="Normal 4 3 5 2 2 3 2 2" xfId="28441" xr:uid="{00000000-0005-0000-0000-0000E27B0000}"/>
    <cellStyle name="Normal 4 3 5 2 2 3 3" xfId="20295" xr:uid="{00000000-0005-0000-0000-0000E37B0000}"/>
    <cellStyle name="Normal 4 3 5 2 2 4" xfId="6637" xr:uid="{00000000-0005-0000-0000-0000E47B0000}"/>
    <cellStyle name="Normal 4 3 5 2 2 4 2" xfId="14783" xr:uid="{00000000-0005-0000-0000-0000E57B0000}"/>
    <cellStyle name="Normal 4 3 5 2 2 4 2 2" xfId="31079" xr:uid="{00000000-0005-0000-0000-0000E67B0000}"/>
    <cellStyle name="Normal 4 3 5 2 2 4 3" xfId="22933" xr:uid="{00000000-0005-0000-0000-0000E77B0000}"/>
    <cellStyle name="Normal 4 3 5 2 2 5" xfId="9484" xr:uid="{00000000-0005-0000-0000-0000E87B0000}"/>
    <cellStyle name="Normal 4 3 5 2 2 5 2" xfId="25780" xr:uid="{00000000-0005-0000-0000-0000E97B0000}"/>
    <cellStyle name="Normal 4 3 5 2 2 6" xfId="17634" xr:uid="{00000000-0005-0000-0000-0000EA7B0000}"/>
    <cellStyle name="Normal 4 3 5 2 3" xfId="2043" xr:uid="{00000000-0005-0000-0000-0000EB7B0000}"/>
    <cellStyle name="Normal 4 3 5 2 3 2" xfId="4608" xr:uid="{00000000-0005-0000-0000-0000EC7B0000}"/>
    <cellStyle name="Normal 4 3 5 2 3 2 2" xfId="12754" xr:uid="{00000000-0005-0000-0000-0000ED7B0000}"/>
    <cellStyle name="Normal 4 3 5 2 3 2 2 2" xfId="29050" xr:uid="{00000000-0005-0000-0000-0000EE7B0000}"/>
    <cellStyle name="Normal 4 3 5 2 3 2 3" xfId="20904" xr:uid="{00000000-0005-0000-0000-0000EF7B0000}"/>
    <cellStyle name="Normal 4 3 5 2 3 3" xfId="7342" xr:uid="{00000000-0005-0000-0000-0000F07B0000}"/>
    <cellStyle name="Normal 4 3 5 2 3 3 2" xfId="15488" xr:uid="{00000000-0005-0000-0000-0000F17B0000}"/>
    <cellStyle name="Normal 4 3 5 2 3 3 2 2" xfId="31784" xr:uid="{00000000-0005-0000-0000-0000F27B0000}"/>
    <cellStyle name="Normal 4 3 5 2 3 3 3" xfId="23638" xr:uid="{00000000-0005-0000-0000-0000F37B0000}"/>
    <cellStyle name="Normal 4 3 5 2 3 4" xfId="10189" xr:uid="{00000000-0005-0000-0000-0000F47B0000}"/>
    <cellStyle name="Normal 4 3 5 2 3 4 2" xfId="26485" xr:uid="{00000000-0005-0000-0000-0000F57B0000}"/>
    <cellStyle name="Normal 4 3 5 2 3 5" xfId="18339" xr:uid="{00000000-0005-0000-0000-0000F67B0000}"/>
    <cellStyle name="Normal 4 3 5 2 4" xfId="3390" xr:uid="{00000000-0005-0000-0000-0000F77B0000}"/>
    <cellStyle name="Normal 4 3 5 2 4 2" xfId="11536" xr:uid="{00000000-0005-0000-0000-0000F87B0000}"/>
    <cellStyle name="Normal 4 3 5 2 4 2 2" xfId="27832" xr:uid="{00000000-0005-0000-0000-0000F97B0000}"/>
    <cellStyle name="Normal 4 3 5 2 4 3" xfId="19686" xr:uid="{00000000-0005-0000-0000-0000FA7B0000}"/>
    <cellStyle name="Normal 4 3 5 2 5" xfId="5932" xr:uid="{00000000-0005-0000-0000-0000FB7B0000}"/>
    <cellStyle name="Normal 4 3 5 2 5 2" xfId="14078" xr:uid="{00000000-0005-0000-0000-0000FC7B0000}"/>
    <cellStyle name="Normal 4 3 5 2 5 2 2" xfId="30374" xr:uid="{00000000-0005-0000-0000-0000FD7B0000}"/>
    <cellStyle name="Normal 4 3 5 2 5 3" xfId="22228" xr:uid="{00000000-0005-0000-0000-0000FE7B0000}"/>
    <cellStyle name="Normal 4 3 5 2 6" xfId="8779" xr:uid="{00000000-0005-0000-0000-0000FF7B0000}"/>
    <cellStyle name="Normal 4 3 5 2 6 2" xfId="25075" xr:uid="{00000000-0005-0000-0000-0000007C0000}"/>
    <cellStyle name="Normal 4 3 5 2 7" xfId="16929" xr:uid="{00000000-0005-0000-0000-0000017C0000}"/>
    <cellStyle name="Normal 4 3 5 3" xfId="994" xr:uid="{00000000-0005-0000-0000-0000027C0000}"/>
    <cellStyle name="Normal 4 3 5 3 2" xfId="2404" xr:uid="{00000000-0005-0000-0000-0000037C0000}"/>
    <cellStyle name="Normal 4 3 5 3 2 2" xfId="4921" xr:uid="{00000000-0005-0000-0000-0000047C0000}"/>
    <cellStyle name="Normal 4 3 5 3 2 2 2" xfId="13067" xr:uid="{00000000-0005-0000-0000-0000057C0000}"/>
    <cellStyle name="Normal 4 3 5 3 2 2 2 2" xfId="29363" xr:uid="{00000000-0005-0000-0000-0000067C0000}"/>
    <cellStyle name="Normal 4 3 5 3 2 2 3" xfId="21217" xr:uid="{00000000-0005-0000-0000-0000077C0000}"/>
    <cellStyle name="Normal 4 3 5 3 2 3" xfId="7703" xr:uid="{00000000-0005-0000-0000-0000087C0000}"/>
    <cellStyle name="Normal 4 3 5 3 2 3 2" xfId="15849" xr:uid="{00000000-0005-0000-0000-0000097C0000}"/>
    <cellStyle name="Normal 4 3 5 3 2 3 2 2" xfId="32145" xr:uid="{00000000-0005-0000-0000-00000A7C0000}"/>
    <cellStyle name="Normal 4 3 5 3 2 3 3" xfId="23999" xr:uid="{00000000-0005-0000-0000-00000B7C0000}"/>
    <cellStyle name="Normal 4 3 5 3 2 4" xfId="10550" xr:uid="{00000000-0005-0000-0000-00000C7C0000}"/>
    <cellStyle name="Normal 4 3 5 3 2 4 2" xfId="26846" xr:uid="{00000000-0005-0000-0000-00000D7C0000}"/>
    <cellStyle name="Normal 4 3 5 3 2 5" xfId="18700" xr:uid="{00000000-0005-0000-0000-00000E7C0000}"/>
    <cellStyle name="Normal 4 3 5 3 3" xfId="3703" xr:uid="{00000000-0005-0000-0000-00000F7C0000}"/>
    <cellStyle name="Normal 4 3 5 3 3 2" xfId="11849" xr:uid="{00000000-0005-0000-0000-0000107C0000}"/>
    <cellStyle name="Normal 4 3 5 3 3 2 2" xfId="28145" xr:uid="{00000000-0005-0000-0000-0000117C0000}"/>
    <cellStyle name="Normal 4 3 5 3 3 3" xfId="19999" xr:uid="{00000000-0005-0000-0000-0000127C0000}"/>
    <cellStyle name="Normal 4 3 5 3 4" xfId="6293" xr:uid="{00000000-0005-0000-0000-0000137C0000}"/>
    <cellStyle name="Normal 4 3 5 3 4 2" xfId="14439" xr:uid="{00000000-0005-0000-0000-0000147C0000}"/>
    <cellStyle name="Normal 4 3 5 3 4 2 2" xfId="30735" xr:uid="{00000000-0005-0000-0000-0000157C0000}"/>
    <cellStyle name="Normal 4 3 5 3 4 3" xfId="22589" xr:uid="{00000000-0005-0000-0000-0000167C0000}"/>
    <cellStyle name="Normal 4 3 5 3 5" xfId="9140" xr:uid="{00000000-0005-0000-0000-0000177C0000}"/>
    <cellStyle name="Normal 4 3 5 3 5 2" xfId="25436" xr:uid="{00000000-0005-0000-0000-0000187C0000}"/>
    <cellStyle name="Normal 4 3 5 3 6" xfId="17290" xr:uid="{00000000-0005-0000-0000-0000197C0000}"/>
    <cellStyle name="Normal 4 3 5 4" xfId="1699" xr:uid="{00000000-0005-0000-0000-00001A7C0000}"/>
    <cellStyle name="Normal 4 3 5 4 2" xfId="4312" xr:uid="{00000000-0005-0000-0000-00001B7C0000}"/>
    <cellStyle name="Normal 4 3 5 4 2 2" xfId="12458" xr:uid="{00000000-0005-0000-0000-00001C7C0000}"/>
    <cellStyle name="Normal 4 3 5 4 2 2 2" xfId="28754" xr:uid="{00000000-0005-0000-0000-00001D7C0000}"/>
    <cellStyle name="Normal 4 3 5 4 2 3" xfId="20608" xr:uid="{00000000-0005-0000-0000-00001E7C0000}"/>
    <cellStyle name="Normal 4 3 5 4 3" xfId="6998" xr:uid="{00000000-0005-0000-0000-00001F7C0000}"/>
    <cellStyle name="Normal 4 3 5 4 3 2" xfId="15144" xr:uid="{00000000-0005-0000-0000-0000207C0000}"/>
    <cellStyle name="Normal 4 3 5 4 3 2 2" xfId="31440" xr:uid="{00000000-0005-0000-0000-0000217C0000}"/>
    <cellStyle name="Normal 4 3 5 4 3 3" xfId="23294" xr:uid="{00000000-0005-0000-0000-0000227C0000}"/>
    <cellStyle name="Normal 4 3 5 4 4" xfId="9845" xr:uid="{00000000-0005-0000-0000-0000237C0000}"/>
    <cellStyle name="Normal 4 3 5 4 4 2" xfId="26141" xr:uid="{00000000-0005-0000-0000-0000247C0000}"/>
    <cellStyle name="Normal 4 3 5 4 5" xfId="17995" xr:uid="{00000000-0005-0000-0000-0000257C0000}"/>
    <cellStyle name="Normal 4 3 5 5" xfId="3094" xr:uid="{00000000-0005-0000-0000-0000267C0000}"/>
    <cellStyle name="Normal 4 3 5 5 2" xfId="11240" xr:uid="{00000000-0005-0000-0000-0000277C0000}"/>
    <cellStyle name="Normal 4 3 5 5 2 2" xfId="27536" xr:uid="{00000000-0005-0000-0000-0000287C0000}"/>
    <cellStyle name="Normal 4 3 5 5 3" xfId="19390" xr:uid="{00000000-0005-0000-0000-0000297C0000}"/>
    <cellStyle name="Normal 4 3 5 6" xfId="5588" xr:uid="{00000000-0005-0000-0000-00002A7C0000}"/>
    <cellStyle name="Normal 4 3 5 6 2" xfId="13734" xr:uid="{00000000-0005-0000-0000-00002B7C0000}"/>
    <cellStyle name="Normal 4 3 5 6 2 2" xfId="30030" xr:uid="{00000000-0005-0000-0000-00002C7C0000}"/>
    <cellStyle name="Normal 4 3 5 6 3" xfId="21884" xr:uid="{00000000-0005-0000-0000-00002D7C0000}"/>
    <cellStyle name="Normal 4 3 5 7" xfId="8435" xr:uid="{00000000-0005-0000-0000-00002E7C0000}"/>
    <cellStyle name="Normal 4 3 5 7 2" xfId="24731" xr:uid="{00000000-0005-0000-0000-00002F7C0000}"/>
    <cellStyle name="Normal 4 3 5 8" xfId="16585" xr:uid="{00000000-0005-0000-0000-0000307C0000}"/>
    <cellStyle name="Normal 4 3 6" xfId="378" xr:uid="{00000000-0005-0000-0000-0000317C0000}"/>
    <cellStyle name="Normal 4 3 6 2" xfId="1084" xr:uid="{00000000-0005-0000-0000-0000327C0000}"/>
    <cellStyle name="Normal 4 3 6 2 2" xfId="2494" xr:uid="{00000000-0005-0000-0000-0000337C0000}"/>
    <cellStyle name="Normal 4 3 6 2 2 2" xfId="4995" xr:uid="{00000000-0005-0000-0000-0000347C0000}"/>
    <cellStyle name="Normal 4 3 6 2 2 2 2" xfId="13141" xr:uid="{00000000-0005-0000-0000-0000357C0000}"/>
    <cellStyle name="Normal 4 3 6 2 2 2 2 2" xfId="29437" xr:uid="{00000000-0005-0000-0000-0000367C0000}"/>
    <cellStyle name="Normal 4 3 6 2 2 2 3" xfId="21291" xr:uid="{00000000-0005-0000-0000-0000377C0000}"/>
    <cellStyle name="Normal 4 3 6 2 2 3" xfId="7793" xr:uid="{00000000-0005-0000-0000-0000387C0000}"/>
    <cellStyle name="Normal 4 3 6 2 2 3 2" xfId="15939" xr:uid="{00000000-0005-0000-0000-0000397C0000}"/>
    <cellStyle name="Normal 4 3 6 2 2 3 2 2" xfId="32235" xr:uid="{00000000-0005-0000-0000-00003A7C0000}"/>
    <cellStyle name="Normal 4 3 6 2 2 3 3" xfId="24089" xr:uid="{00000000-0005-0000-0000-00003B7C0000}"/>
    <cellStyle name="Normal 4 3 6 2 2 4" xfId="10640" xr:uid="{00000000-0005-0000-0000-00003C7C0000}"/>
    <cellStyle name="Normal 4 3 6 2 2 4 2" xfId="26936" xr:uid="{00000000-0005-0000-0000-00003D7C0000}"/>
    <cellStyle name="Normal 4 3 6 2 2 5" xfId="18790" xr:uid="{00000000-0005-0000-0000-00003E7C0000}"/>
    <cellStyle name="Normal 4 3 6 2 3" xfId="3777" xr:uid="{00000000-0005-0000-0000-00003F7C0000}"/>
    <cellStyle name="Normal 4 3 6 2 3 2" xfId="11923" xr:uid="{00000000-0005-0000-0000-0000407C0000}"/>
    <cellStyle name="Normal 4 3 6 2 3 2 2" xfId="28219" xr:uid="{00000000-0005-0000-0000-0000417C0000}"/>
    <cellStyle name="Normal 4 3 6 2 3 3" xfId="20073" xr:uid="{00000000-0005-0000-0000-0000427C0000}"/>
    <cellStyle name="Normal 4 3 6 2 4" xfId="6383" xr:uid="{00000000-0005-0000-0000-0000437C0000}"/>
    <cellStyle name="Normal 4 3 6 2 4 2" xfId="14529" xr:uid="{00000000-0005-0000-0000-0000447C0000}"/>
    <cellStyle name="Normal 4 3 6 2 4 2 2" xfId="30825" xr:uid="{00000000-0005-0000-0000-0000457C0000}"/>
    <cellStyle name="Normal 4 3 6 2 4 3" xfId="22679" xr:uid="{00000000-0005-0000-0000-0000467C0000}"/>
    <cellStyle name="Normal 4 3 6 2 5" xfId="9230" xr:uid="{00000000-0005-0000-0000-0000477C0000}"/>
    <cellStyle name="Normal 4 3 6 2 5 2" xfId="25526" xr:uid="{00000000-0005-0000-0000-0000487C0000}"/>
    <cellStyle name="Normal 4 3 6 2 6" xfId="17380" xr:uid="{00000000-0005-0000-0000-0000497C0000}"/>
    <cellStyle name="Normal 4 3 6 3" xfId="1789" xr:uid="{00000000-0005-0000-0000-00004A7C0000}"/>
    <cellStyle name="Normal 4 3 6 3 2" xfId="4386" xr:uid="{00000000-0005-0000-0000-00004B7C0000}"/>
    <cellStyle name="Normal 4 3 6 3 2 2" xfId="12532" xr:uid="{00000000-0005-0000-0000-00004C7C0000}"/>
    <cellStyle name="Normal 4 3 6 3 2 2 2" xfId="28828" xr:uid="{00000000-0005-0000-0000-00004D7C0000}"/>
    <cellStyle name="Normal 4 3 6 3 2 3" xfId="20682" xr:uid="{00000000-0005-0000-0000-00004E7C0000}"/>
    <cellStyle name="Normal 4 3 6 3 3" xfId="7088" xr:uid="{00000000-0005-0000-0000-00004F7C0000}"/>
    <cellStyle name="Normal 4 3 6 3 3 2" xfId="15234" xr:uid="{00000000-0005-0000-0000-0000507C0000}"/>
    <cellStyle name="Normal 4 3 6 3 3 2 2" xfId="31530" xr:uid="{00000000-0005-0000-0000-0000517C0000}"/>
    <cellStyle name="Normal 4 3 6 3 3 3" xfId="23384" xr:uid="{00000000-0005-0000-0000-0000527C0000}"/>
    <cellStyle name="Normal 4 3 6 3 4" xfId="9935" xr:uid="{00000000-0005-0000-0000-0000537C0000}"/>
    <cellStyle name="Normal 4 3 6 3 4 2" xfId="26231" xr:uid="{00000000-0005-0000-0000-0000547C0000}"/>
    <cellStyle name="Normal 4 3 6 3 5" xfId="18085" xr:uid="{00000000-0005-0000-0000-0000557C0000}"/>
    <cellStyle name="Normal 4 3 6 4" xfId="3168" xr:uid="{00000000-0005-0000-0000-0000567C0000}"/>
    <cellStyle name="Normal 4 3 6 4 2" xfId="11314" xr:uid="{00000000-0005-0000-0000-0000577C0000}"/>
    <cellStyle name="Normal 4 3 6 4 2 2" xfId="27610" xr:uid="{00000000-0005-0000-0000-0000587C0000}"/>
    <cellStyle name="Normal 4 3 6 4 3" xfId="19464" xr:uid="{00000000-0005-0000-0000-0000597C0000}"/>
    <cellStyle name="Normal 4 3 6 5" xfId="5678" xr:uid="{00000000-0005-0000-0000-00005A7C0000}"/>
    <cellStyle name="Normal 4 3 6 5 2" xfId="13824" xr:uid="{00000000-0005-0000-0000-00005B7C0000}"/>
    <cellStyle name="Normal 4 3 6 5 2 2" xfId="30120" xr:uid="{00000000-0005-0000-0000-00005C7C0000}"/>
    <cellStyle name="Normal 4 3 6 5 3" xfId="21974" xr:uid="{00000000-0005-0000-0000-00005D7C0000}"/>
    <cellStyle name="Normal 4 3 6 6" xfId="8525" xr:uid="{00000000-0005-0000-0000-00005E7C0000}"/>
    <cellStyle name="Normal 4 3 6 6 2" xfId="24821" xr:uid="{00000000-0005-0000-0000-00005F7C0000}"/>
    <cellStyle name="Normal 4 3 6 7" xfId="16675" xr:uid="{00000000-0005-0000-0000-0000607C0000}"/>
    <cellStyle name="Normal 4 3 7" xfId="740" xr:uid="{00000000-0005-0000-0000-0000617C0000}"/>
    <cellStyle name="Normal 4 3 7 2" xfId="2150" xr:uid="{00000000-0005-0000-0000-0000627C0000}"/>
    <cellStyle name="Normal 4 3 7 2 2" xfId="4699" xr:uid="{00000000-0005-0000-0000-0000637C0000}"/>
    <cellStyle name="Normal 4 3 7 2 2 2" xfId="12845" xr:uid="{00000000-0005-0000-0000-0000647C0000}"/>
    <cellStyle name="Normal 4 3 7 2 2 2 2" xfId="29141" xr:uid="{00000000-0005-0000-0000-0000657C0000}"/>
    <cellStyle name="Normal 4 3 7 2 2 3" xfId="20995" xr:uid="{00000000-0005-0000-0000-0000667C0000}"/>
    <cellStyle name="Normal 4 3 7 2 3" xfId="7449" xr:uid="{00000000-0005-0000-0000-0000677C0000}"/>
    <cellStyle name="Normal 4 3 7 2 3 2" xfId="15595" xr:uid="{00000000-0005-0000-0000-0000687C0000}"/>
    <cellStyle name="Normal 4 3 7 2 3 2 2" xfId="31891" xr:uid="{00000000-0005-0000-0000-0000697C0000}"/>
    <cellStyle name="Normal 4 3 7 2 3 3" xfId="23745" xr:uid="{00000000-0005-0000-0000-00006A7C0000}"/>
    <cellStyle name="Normal 4 3 7 2 4" xfId="10296" xr:uid="{00000000-0005-0000-0000-00006B7C0000}"/>
    <cellStyle name="Normal 4 3 7 2 4 2" xfId="26592" xr:uid="{00000000-0005-0000-0000-00006C7C0000}"/>
    <cellStyle name="Normal 4 3 7 2 5" xfId="18446" xr:uid="{00000000-0005-0000-0000-00006D7C0000}"/>
    <cellStyle name="Normal 4 3 7 3" xfId="3481" xr:uid="{00000000-0005-0000-0000-00006E7C0000}"/>
    <cellStyle name="Normal 4 3 7 3 2" xfId="11627" xr:uid="{00000000-0005-0000-0000-00006F7C0000}"/>
    <cellStyle name="Normal 4 3 7 3 2 2" xfId="27923" xr:uid="{00000000-0005-0000-0000-0000707C0000}"/>
    <cellStyle name="Normal 4 3 7 3 3" xfId="19777" xr:uid="{00000000-0005-0000-0000-0000717C0000}"/>
    <cellStyle name="Normal 4 3 7 4" xfId="6039" xr:uid="{00000000-0005-0000-0000-0000727C0000}"/>
    <cellStyle name="Normal 4 3 7 4 2" xfId="14185" xr:uid="{00000000-0005-0000-0000-0000737C0000}"/>
    <cellStyle name="Normal 4 3 7 4 2 2" xfId="30481" xr:uid="{00000000-0005-0000-0000-0000747C0000}"/>
    <cellStyle name="Normal 4 3 7 4 3" xfId="22335" xr:uid="{00000000-0005-0000-0000-0000757C0000}"/>
    <cellStyle name="Normal 4 3 7 5" xfId="8886" xr:uid="{00000000-0005-0000-0000-0000767C0000}"/>
    <cellStyle name="Normal 4 3 7 5 2" xfId="25182" xr:uid="{00000000-0005-0000-0000-0000777C0000}"/>
    <cellStyle name="Normal 4 3 7 6" xfId="17036" xr:uid="{00000000-0005-0000-0000-0000787C0000}"/>
    <cellStyle name="Normal 4 3 8" xfId="1445" xr:uid="{00000000-0005-0000-0000-0000797C0000}"/>
    <cellStyle name="Normal 4 3 8 2" xfId="4090" xr:uid="{00000000-0005-0000-0000-00007A7C0000}"/>
    <cellStyle name="Normal 4 3 8 2 2" xfId="12236" xr:uid="{00000000-0005-0000-0000-00007B7C0000}"/>
    <cellStyle name="Normal 4 3 8 2 2 2" xfId="28532" xr:uid="{00000000-0005-0000-0000-00007C7C0000}"/>
    <cellStyle name="Normal 4 3 8 2 3" xfId="20386" xr:uid="{00000000-0005-0000-0000-00007D7C0000}"/>
    <cellStyle name="Normal 4 3 8 3" xfId="6744" xr:uid="{00000000-0005-0000-0000-00007E7C0000}"/>
    <cellStyle name="Normal 4 3 8 3 2" xfId="14890" xr:uid="{00000000-0005-0000-0000-00007F7C0000}"/>
    <cellStyle name="Normal 4 3 8 3 2 2" xfId="31186" xr:uid="{00000000-0005-0000-0000-0000807C0000}"/>
    <cellStyle name="Normal 4 3 8 3 3" xfId="23040" xr:uid="{00000000-0005-0000-0000-0000817C0000}"/>
    <cellStyle name="Normal 4 3 8 4" xfId="9591" xr:uid="{00000000-0005-0000-0000-0000827C0000}"/>
    <cellStyle name="Normal 4 3 8 4 2" xfId="25887" xr:uid="{00000000-0005-0000-0000-0000837C0000}"/>
    <cellStyle name="Normal 4 3 8 5" xfId="17741" xr:uid="{00000000-0005-0000-0000-0000847C0000}"/>
    <cellStyle name="Normal 4 3 9" xfId="2872" xr:uid="{00000000-0005-0000-0000-0000857C0000}"/>
    <cellStyle name="Normal 4 3 9 2" xfId="11018" xr:uid="{00000000-0005-0000-0000-0000867C0000}"/>
    <cellStyle name="Normal 4 3 9 2 2" xfId="27314" xr:uid="{00000000-0005-0000-0000-0000877C0000}"/>
    <cellStyle name="Normal 4 3 9 3" xfId="19168" xr:uid="{00000000-0005-0000-0000-0000887C0000}"/>
    <cellStyle name="Normal 4 4" xfId="56" xr:uid="{00000000-0005-0000-0000-0000897C0000}"/>
    <cellStyle name="Normal 4 4 10" xfId="8203" xr:uid="{00000000-0005-0000-0000-00008A7C0000}"/>
    <cellStyle name="Normal 4 4 10 2" xfId="24499" xr:uid="{00000000-0005-0000-0000-00008B7C0000}"/>
    <cellStyle name="Normal 4 4 11" xfId="16353" xr:uid="{00000000-0005-0000-0000-00008C7C0000}"/>
    <cellStyle name="Normal 4 4 2" xfId="146" xr:uid="{00000000-0005-0000-0000-00008D7C0000}"/>
    <cellStyle name="Normal 4 4 2 2" xfId="490" xr:uid="{00000000-0005-0000-0000-00008E7C0000}"/>
    <cellStyle name="Normal 4 4 2 2 2" xfId="1196" xr:uid="{00000000-0005-0000-0000-00008F7C0000}"/>
    <cellStyle name="Normal 4 4 2 2 2 2" xfId="2606" xr:uid="{00000000-0005-0000-0000-0000907C0000}"/>
    <cellStyle name="Normal 4 4 2 2 2 2 2" xfId="5087" xr:uid="{00000000-0005-0000-0000-0000917C0000}"/>
    <cellStyle name="Normal 4 4 2 2 2 2 2 2" xfId="13233" xr:uid="{00000000-0005-0000-0000-0000927C0000}"/>
    <cellStyle name="Normal 4 4 2 2 2 2 2 2 2" xfId="29529" xr:uid="{00000000-0005-0000-0000-0000937C0000}"/>
    <cellStyle name="Normal 4 4 2 2 2 2 2 3" xfId="21383" xr:uid="{00000000-0005-0000-0000-0000947C0000}"/>
    <cellStyle name="Normal 4 4 2 2 2 2 3" xfId="7905" xr:uid="{00000000-0005-0000-0000-0000957C0000}"/>
    <cellStyle name="Normal 4 4 2 2 2 2 3 2" xfId="16051" xr:uid="{00000000-0005-0000-0000-0000967C0000}"/>
    <cellStyle name="Normal 4 4 2 2 2 2 3 2 2" xfId="32347" xr:uid="{00000000-0005-0000-0000-0000977C0000}"/>
    <cellStyle name="Normal 4 4 2 2 2 2 3 3" xfId="24201" xr:uid="{00000000-0005-0000-0000-0000987C0000}"/>
    <cellStyle name="Normal 4 4 2 2 2 2 4" xfId="10752" xr:uid="{00000000-0005-0000-0000-0000997C0000}"/>
    <cellStyle name="Normal 4 4 2 2 2 2 4 2" xfId="27048" xr:uid="{00000000-0005-0000-0000-00009A7C0000}"/>
    <cellStyle name="Normal 4 4 2 2 2 2 5" xfId="18902" xr:uid="{00000000-0005-0000-0000-00009B7C0000}"/>
    <cellStyle name="Normal 4 4 2 2 2 3" xfId="3869" xr:uid="{00000000-0005-0000-0000-00009C7C0000}"/>
    <cellStyle name="Normal 4 4 2 2 2 3 2" xfId="12015" xr:uid="{00000000-0005-0000-0000-00009D7C0000}"/>
    <cellStyle name="Normal 4 4 2 2 2 3 2 2" xfId="28311" xr:uid="{00000000-0005-0000-0000-00009E7C0000}"/>
    <cellStyle name="Normal 4 4 2 2 2 3 3" xfId="20165" xr:uid="{00000000-0005-0000-0000-00009F7C0000}"/>
    <cellStyle name="Normal 4 4 2 2 2 4" xfId="6495" xr:uid="{00000000-0005-0000-0000-0000A07C0000}"/>
    <cellStyle name="Normal 4 4 2 2 2 4 2" xfId="14641" xr:uid="{00000000-0005-0000-0000-0000A17C0000}"/>
    <cellStyle name="Normal 4 4 2 2 2 4 2 2" xfId="30937" xr:uid="{00000000-0005-0000-0000-0000A27C0000}"/>
    <cellStyle name="Normal 4 4 2 2 2 4 3" xfId="22791" xr:uid="{00000000-0005-0000-0000-0000A37C0000}"/>
    <cellStyle name="Normal 4 4 2 2 2 5" xfId="9342" xr:uid="{00000000-0005-0000-0000-0000A47C0000}"/>
    <cellStyle name="Normal 4 4 2 2 2 5 2" xfId="25638" xr:uid="{00000000-0005-0000-0000-0000A57C0000}"/>
    <cellStyle name="Normal 4 4 2 2 2 6" xfId="17492" xr:uid="{00000000-0005-0000-0000-0000A67C0000}"/>
    <cellStyle name="Normal 4 4 2 2 3" xfId="1901" xr:uid="{00000000-0005-0000-0000-0000A77C0000}"/>
    <cellStyle name="Normal 4 4 2 2 3 2" xfId="4478" xr:uid="{00000000-0005-0000-0000-0000A87C0000}"/>
    <cellStyle name="Normal 4 4 2 2 3 2 2" xfId="12624" xr:uid="{00000000-0005-0000-0000-0000A97C0000}"/>
    <cellStyle name="Normal 4 4 2 2 3 2 2 2" xfId="28920" xr:uid="{00000000-0005-0000-0000-0000AA7C0000}"/>
    <cellStyle name="Normal 4 4 2 2 3 2 3" xfId="20774" xr:uid="{00000000-0005-0000-0000-0000AB7C0000}"/>
    <cellStyle name="Normal 4 4 2 2 3 3" xfId="7200" xr:uid="{00000000-0005-0000-0000-0000AC7C0000}"/>
    <cellStyle name="Normal 4 4 2 2 3 3 2" xfId="15346" xr:uid="{00000000-0005-0000-0000-0000AD7C0000}"/>
    <cellStyle name="Normal 4 4 2 2 3 3 2 2" xfId="31642" xr:uid="{00000000-0005-0000-0000-0000AE7C0000}"/>
    <cellStyle name="Normal 4 4 2 2 3 3 3" xfId="23496" xr:uid="{00000000-0005-0000-0000-0000AF7C0000}"/>
    <cellStyle name="Normal 4 4 2 2 3 4" xfId="10047" xr:uid="{00000000-0005-0000-0000-0000B07C0000}"/>
    <cellStyle name="Normal 4 4 2 2 3 4 2" xfId="26343" xr:uid="{00000000-0005-0000-0000-0000B17C0000}"/>
    <cellStyle name="Normal 4 4 2 2 3 5" xfId="18197" xr:uid="{00000000-0005-0000-0000-0000B27C0000}"/>
    <cellStyle name="Normal 4 4 2 2 4" xfId="3260" xr:uid="{00000000-0005-0000-0000-0000B37C0000}"/>
    <cellStyle name="Normal 4 4 2 2 4 2" xfId="11406" xr:uid="{00000000-0005-0000-0000-0000B47C0000}"/>
    <cellStyle name="Normal 4 4 2 2 4 2 2" xfId="27702" xr:uid="{00000000-0005-0000-0000-0000B57C0000}"/>
    <cellStyle name="Normal 4 4 2 2 4 3" xfId="19556" xr:uid="{00000000-0005-0000-0000-0000B67C0000}"/>
    <cellStyle name="Normal 4 4 2 2 5" xfId="5790" xr:uid="{00000000-0005-0000-0000-0000B77C0000}"/>
    <cellStyle name="Normal 4 4 2 2 5 2" xfId="13936" xr:uid="{00000000-0005-0000-0000-0000B87C0000}"/>
    <cellStyle name="Normal 4 4 2 2 5 2 2" xfId="30232" xr:uid="{00000000-0005-0000-0000-0000B97C0000}"/>
    <cellStyle name="Normal 4 4 2 2 5 3" xfId="22086" xr:uid="{00000000-0005-0000-0000-0000BA7C0000}"/>
    <cellStyle name="Normal 4 4 2 2 6" xfId="8637" xr:uid="{00000000-0005-0000-0000-0000BB7C0000}"/>
    <cellStyle name="Normal 4 4 2 2 6 2" xfId="24933" xr:uid="{00000000-0005-0000-0000-0000BC7C0000}"/>
    <cellStyle name="Normal 4 4 2 2 7" xfId="16787" xr:uid="{00000000-0005-0000-0000-0000BD7C0000}"/>
    <cellStyle name="Normal 4 4 2 3" xfId="852" xr:uid="{00000000-0005-0000-0000-0000BE7C0000}"/>
    <cellStyle name="Normal 4 4 2 3 2" xfId="2262" xr:uid="{00000000-0005-0000-0000-0000BF7C0000}"/>
    <cellStyle name="Normal 4 4 2 3 2 2" xfId="4791" xr:uid="{00000000-0005-0000-0000-0000C07C0000}"/>
    <cellStyle name="Normal 4 4 2 3 2 2 2" xfId="12937" xr:uid="{00000000-0005-0000-0000-0000C17C0000}"/>
    <cellStyle name="Normal 4 4 2 3 2 2 2 2" xfId="29233" xr:uid="{00000000-0005-0000-0000-0000C27C0000}"/>
    <cellStyle name="Normal 4 4 2 3 2 2 3" xfId="21087" xr:uid="{00000000-0005-0000-0000-0000C37C0000}"/>
    <cellStyle name="Normal 4 4 2 3 2 3" xfId="7561" xr:uid="{00000000-0005-0000-0000-0000C47C0000}"/>
    <cellStyle name="Normal 4 4 2 3 2 3 2" xfId="15707" xr:uid="{00000000-0005-0000-0000-0000C57C0000}"/>
    <cellStyle name="Normal 4 4 2 3 2 3 2 2" xfId="32003" xr:uid="{00000000-0005-0000-0000-0000C67C0000}"/>
    <cellStyle name="Normal 4 4 2 3 2 3 3" xfId="23857" xr:uid="{00000000-0005-0000-0000-0000C77C0000}"/>
    <cellStyle name="Normal 4 4 2 3 2 4" xfId="10408" xr:uid="{00000000-0005-0000-0000-0000C87C0000}"/>
    <cellStyle name="Normal 4 4 2 3 2 4 2" xfId="26704" xr:uid="{00000000-0005-0000-0000-0000C97C0000}"/>
    <cellStyle name="Normal 4 4 2 3 2 5" xfId="18558" xr:uid="{00000000-0005-0000-0000-0000CA7C0000}"/>
    <cellStyle name="Normal 4 4 2 3 3" xfId="3573" xr:uid="{00000000-0005-0000-0000-0000CB7C0000}"/>
    <cellStyle name="Normal 4 4 2 3 3 2" xfId="11719" xr:uid="{00000000-0005-0000-0000-0000CC7C0000}"/>
    <cellStyle name="Normal 4 4 2 3 3 2 2" xfId="28015" xr:uid="{00000000-0005-0000-0000-0000CD7C0000}"/>
    <cellStyle name="Normal 4 4 2 3 3 3" xfId="19869" xr:uid="{00000000-0005-0000-0000-0000CE7C0000}"/>
    <cellStyle name="Normal 4 4 2 3 4" xfId="6151" xr:uid="{00000000-0005-0000-0000-0000CF7C0000}"/>
    <cellStyle name="Normal 4 4 2 3 4 2" xfId="14297" xr:uid="{00000000-0005-0000-0000-0000D07C0000}"/>
    <cellStyle name="Normal 4 4 2 3 4 2 2" xfId="30593" xr:uid="{00000000-0005-0000-0000-0000D17C0000}"/>
    <cellStyle name="Normal 4 4 2 3 4 3" xfId="22447" xr:uid="{00000000-0005-0000-0000-0000D27C0000}"/>
    <cellStyle name="Normal 4 4 2 3 5" xfId="8998" xr:uid="{00000000-0005-0000-0000-0000D37C0000}"/>
    <cellStyle name="Normal 4 4 2 3 5 2" xfId="25294" xr:uid="{00000000-0005-0000-0000-0000D47C0000}"/>
    <cellStyle name="Normal 4 4 2 3 6" xfId="17148" xr:uid="{00000000-0005-0000-0000-0000D57C0000}"/>
    <cellStyle name="Normal 4 4 2 4" xfId="1557" xr:uid="{00000000-0005-0000-0000-0000D67C0000}"/>
    <cellStyle name="Normal 4 4 2 4 2" xfId="4182" xr:uid="{00000000-0005-0000-0000-0000D77C0000}"/>
    <cellStyle name="Normal 4 4 2 4 2 2" xfId="12328" xr:uid="{00000000-0005-0000-0000-0000D87C0000}"/>
    <cellStyle name="Normal 4 4 2 4 2 2 2" xfId="28624" xr:uid="{00000000-0005-0000-0000-0000D97C0000}"/>
    <cellStyle name="Normal 4 4 2 4 2 3" xfId="20478" xr:uid="{00000000-0005-0000-0000-0000DA7C0000}"/>
    <cellStyle name="Normal 4 4 2 4 3" xfId="6856" xr:uid="{00000000-0005-0000-0000-0000DB7C0000}"/>
    <cellStyle name="Normal 4 4 2 4 3 2" xfId="15002" xr:uid="{00000000-0005-0000-0000-0000DC7C0000}"/>
    <cellStyle name="Normal 4 4 2 4 3 2 2" xfId="31298" xr:uid="{00000000-0005-0000-0000-0000DD7C0000}"/>
    <cellStyle name="Normal 4 4 2 4 3 3" xfId="23152" xr:uid="{00000000-0005-0000-0000-0000DE7C0000}"/>
    <cellStyle name="Normal 4 4 2 4 4" xfId="9703" xr:uid="{00000000-0005-0000-0000-0000DF7C0000}"/>
    <cellStyle name="Normal 4 4 2 4 4 2" xfId="25999" xr:uid="{00000000-0005-0000-0000-0000E07C0000}"/>
    <cellStyle name="Normal 4 4 2 4 5" xfId="17853" xr:uid="{00000000-0005-0000-0000-0000E17C0000}"/>
    <cellStyle name="Normal 4 4 2 5" xfId="2964" xr:uid="{00000000-0005-0000-0000-0000E27C0000}"/>
    <cellStyle name="Normal 4 4 2 5 2" xfId="11110" xr:uid="{00000000-0005-0000-0000-0000E37C0000}"/>
    <cellStyle name="Normal 4 4 2 5 2 2" xfId="27406" xr:uid="{00000000-0005-0000-0000-0000E47C0000}"/>
    <cellStyle name="Normal 4 4 2 5 3" xfId="19260" xr:uid="{00000000-0005-0000-0000-0000E57C0000}"/>
    <cellStyle name="Normal 4 4 2 6" xfId="5446" xr:uid="{00000000-0005-0000-0000-0000E67C0000}"/>
    <cellStyle name="Normal 4 4 2 6 2" xfId="13592" xr:uid="{00000000-0005-0000-0000-0000E77C0000}"/>
    <cellStyle name="Normal 4 4 2 6 2 2" xfId="29888" xr:uid="{00000000-0005-0000-0000-0000E87C0000}"/>
    <cellStyle name="Normal 4 4 2 6 3" xfId="21742" xr:uid="{00000000-0005-0000-0000-0000E97C0000}"/>
    <cellStyle name="Normal 4 4 2 7" xfId="8293" xr:uid="{00000000-0005-0000-0000-0000EA7C0000}"/>
    <cellStyle name="Normal 4 4 2 7 2" xfId="24589" xr:uid="{00000000-0005-0000-0000-0000EB7C0000}"/>
    <cellStyle name="Normal 4 4 2 8" xfId="16443" xr:uid="{00000000-0005-0000-0000-0000EC7C0000}"/>
    <cellStyle name="Normal 4 4 3" xfId="227" xr:uid="{00000000-0005-0000-0000-0000ED7C0000}"/>
    <cellStyle name="Normal 4 4 3 2" xfId="571" xr:uid="{00000000-0005-0000-0000-0000EE7C0000}"/>
    <cellStyle name="Normal 4 4 3 2 2" xfId="1277" xr:uid="{00000000-0005-0000-0000-0000EF7C0000}"/>
    <cellStyle name="Normal 4 4 3 2 2 2" xfId="2687" xr:uid="{00000000-0005-0000-0000-0000F07C0000}"/>
    <cellStyle name="Normal 4 4 3 2 2 2 2" xfId="5161" xr:uid="{00000000-0005-0000-0000-0000F17C0000}"/>
    <cellStyle name="Normal 4 4 3 2 2 2 2 2" xfId="13307" xr:uid="{00000000-0005-0000-0000-0000F27C0000}"/>
    <cellStyle name="Normal 4 4 3 2 2 2 2 2 2" xfId="29603" xr:uid="{00000000-0005-0000-0000-0000F37C0000}"/>
    <cellStyle name="Normal 4 4 3 2 2 2 2 3" xfId="21457" xr:uid="{00000000-0005-0000-0000-0000F47C0000}"/>
    <cellStyle name="Normal 4 4 3 2 2 2 3" xfId="7986" xr:uid="{00000000-0005-0000-0000-0000F57C0000}"/>
    <cellStyle name="Normal 4 4 3 2 2 2 3 2" xfId="16132" xr:uid="{00000000-0005-0000-0000-0000F67C0000}"/>
    <cellStyle name="Normal 4 4 3 2 2 2 3 2 2" xfId="32428" xr:uid="{00000000-0005-0000-0000-0000F77C0000}"/>
    <cellStyle name="Normal 4 4 3 2 2 2 3 3" xfId="24282" xr:uid="{00000000-0005-0000-0000-0000F87C0000}"/>
    <cellStyle name="Normal 4 4 3 2 2 2 4" xfId="10833" xr:uid="{00000000-0005-0000-0000-0000F97C0000}"/>
    <cellStyle name="Normal 4 4 3 2 2 2 4 2" xfId="27129" xr:uid="{00000000-0005-0000-0000-0000FA7C0000}"/>
    <cellStyle name="Normal 4 4 3 2 2 2 5" xfId="18983" xr:uid="{00000000-0005-0000-0000-0000FB7C0000}"/>
    <cellStyle name="Normal 4 4 3 2 2 3" xfId="3943" xr:uid="{00000000-0005-0000-0000-0000FC7C0000}"/>
    <cellStyle name="Normal 4 4 3 2 2 3 2" xfId="12089" xr:uid="{00000000-0005-0000-0000-0000FD7C0000}"/>
    <cellStyle name="Normal 4 4 3 2 2 3 2 2" xfId="28385" xr:uid="{00000000-0005-0000-0000-0000FE7C0000}"/>
    <cellStyle name="Normal 4 4 3 2 2 3 3" xfId="20239" xr:uid="{00000000-0005-0000-0000-0000FF7C0000}"/>
    <cellStyle name="Normal 4 4 3 2 2 4" xfId="6576" xr:uid="{00000000-0005-0000-0000-0000007D0000}"/>
    <cellStyle name="Normal 4 4 3 2 2 4 2" xfId="14722" xr:uid="{00000000-0005-0000-0000-0000017D0000}"/>
    <cellStyle name="Normal 4 4 3 2 2 4 2 2" xfId="31018" xr:uid="{00000000-0005-0000-0000-0000027D0000}"/>
    <cellStyle name="Normal 4 4 3 2 2 4 3" xfId="22872" xr:uid="{00000000-0005-0000-0000-0000037D0000}"/>
    <cellStyle name="Normal 4 4 3 2 2 5" xfId="9423" xr:uid="{00000000-0005-0000-0000-0000047D0000}"/>
    <cellStyle name="Normal 4 4 3 2 2 5 2" xfId="25719" xr:uid="{00000000-0005-0000-0000-0000057D0000}"/>
    <cellStyle name="Normal 4 4 3 2 2 6" xfId="17573" xr:uid="{00000000-0005-0000-0000-0000067D0000}"/>
    <cellStyle name="Normal 4 4 3 2 3" xfId="1982" xr:uid="{00000000-0005-0000-0000-0000077D0000}"/>
    <cellStyle name="Normal 4 4 3 2 3 2" xfId="4552" xr:uid="{00000000-0005-0000-0000-0000087D0000}"/>
    <cellStyle name="Normal 4 4 3 2 3 2 2" xfId="12698" xr:uid="{00000000-0005-0000-0000-0000097D0000}"/>
    <cellStyle name="Normal 4 4 3 2 3 2 2 2" xfId="28994" xr:uid="{00000000-0005-0000-0000-00000A7D0000}"/>
    <cellStyle name="Normal 4 4 3 2 3 2 3" xfId="20848" xr:uid="{00000000-0005-0000-0000-00000B7D0000}"/>
    <cellStyle name="Normal 4 4 3 2 3 3" xfId="7281" xr:uid="{00000000-0005-0000-0000-00000C7D0000}"/>
    <cellStyle name="Normal 4 4 3 2 3 3 2" xfId="15427" xr:uid="{00000000-0005-0000-0000-00000D7D0000}"/>
    <cellStyle name="Normal 4 4 3 2 3 3 2 2" xfId="31723" xr:uid="{00000000-0005-0000-0000-00000E7D0000}"/>
    <cellStyle name="Normal 4 4 3 2 3 3 3" xfId="23577" xr:uid="{00000000-0005-0000-0000-00000F7D0000}"/>
    <cellStyle name="Normal 4 4 3 2 3 4" xfId="10128" xr:uid="{00000000-0005-0000-0000-0000107D0000}"/>
    <cellStyle name="Normal 4 4 3 2 3 4 2" xfId="26424" xr:uid="{00000000-0005-0000-0000-0000117D0000}"/>
    <cellStyle name="Normal 4 4 3 2 3 5" xfId="18278" xr:uid="{00000000-0005-0000-0000-0000127D0000}"/>
    <cellStyle name="Normal 4 4 3 2 4" xfId="3334" xr:uid="{00000000-0005-0000-0000-0000137D0000}"/>
    <cellStyle name="Normal 4 4 3 2 4 2" xfId="11480" xr:uid="{00000000-0005-0000-0000-0000147D0000}"/>
    <cellStyle name="Normal 4 4 3 2 4 2 2" xfId="27776" xr:uid="{00000000-0005-0000-0000-0000157D0000}"/>
    <cellStyle name="Normal 4 4 3 2 4 3" xfId="19630" xr:uid="{00000000-0005-0000-0000-0000167D0000}"/>
    <cellStyle name="Normal 4 4 3 2 5" xfId="5871" xr:uid="{00000000-0005-0000-0000-0000177D0000}"/>
    <cellStyle name="Normal 4 4 3 2 5 2" xfId="14017" xr:uid="{00000000-0005-0000-0000-0000187D0000}"/>
    <cellStyle name="Normal 4 4 3 2 5 2 2" xfId="30313" xr:uid="{00000000-0005-0000-0000-0000197D0000}"/>
    <cellStyle name="Normal 4 4 3 2 5 3" xfId="22167" xr:uid="{00000000-0005-0000-0000-00001A7D0000}"/>
    <cellStyle name="Normal 4 4 3 2 6" xfId="8718" xr:uid="{00000000-0005-0000-0000-00001B7D0000}"/>
    <cellStyle name="Normal 4 4 3 2 6 2" xfId="25014" xr:uid="{00000000-0005-0000-0000-00001C7D0000}"/>
    <cellStyle name="Normal 4 4 3 2 7" xfId="16868" xr:uid="{00000000-0005-0000-0000-00001D7D0000}"/>
    <cellStyle name="Normal 4 4 3 3" xfId="933" xr:uid="{00000000-0005-0000-0000-00001E7D0000}"/>
    <cellStyle name="Normal 4 4 3 3 2" xfId="2343" xr:uid="{00000000-0005-0000-0000-00001F7D0000}"/>
    <cellStyle name="Normal 4 4 3 3 2 2" xfId="4865" xr:uid="{00000000-0005-0000-0000-0000207D0000}"/>
    <cellStyle name="Normal 4 4 3 3 2 2 2" xfId="13011" xr:uid="{00000000-0005-0000-0000-0000217D0000}"/>
    <cellStyle name="Normal 4 4 3 3 2 2 2 2" xfId="29307" xr:uid="{00000000-0005-0000-0000-0000227D0000}"/>
    <cellStyle name="Normal 4 4 3 3 2 2 3" xfId="21161" xr:uid="{00000000-0005-0000-0000-0000237D0000}"/>
    <cellStyle name="Normal 4 4 3 3 2 3" xfId="7642" xr:uid="{00000000-0005-0000-0000-0000247D0000}"/>
    <cellStyle name="Normal 4 4 3 3 2 3 2" xfId="15788" xr:uid="{00000000-0005-0000-0000-0000257D0000}"/>
    <cellStyle name="Normal 4 4 3 3 2 3 2 2" xfId="32084" xr:uid="{00000000-0005-0000-0000-0000267D0000}"/>
    <cellStyle name="Normal 4 4 3 3 2 3 3" xfId="23938" xr:uid="{00000000-0005-0000-0000-0000277D0000}"/>
    <cellStyle name="Normal 4 4 3 3 2 4" xfId="10489" xr:uid="{00000000-0005-0000-0000-0000287D0000}"/>
    <cellStyle name="Normal 4 4 3 3 2 4 2" xfId="26785" xr:uid="{00000000-0005-0000-0000-0000297D0000}"/>
    <cellStyle name="Normal 4 4 3 3 2 5" xfId="18639" xr:uid="{00000000-0005-0000-0000-00002A7D0000}"/>
    <cellStyle name="Normal 4 4 3 3 3" xfId="3647" xr:uid="{00000000-0005-0000-0000-00002B7D0000}"/>
    <cellStyle name="Normal 4 4 3 3 3 2" xfId="11793" xr:uid="{00000000-0005-0000-0000-00002C7D0000}"/>
    <cellStyle name="Normal 4 4 3 3 3 2 2" xfId="28089" xr:uid="{00000000-0005-0000-0000-00002D7D0000}"/>
    <cellStyle name="Normal 4 4 3 3 3 3" xfId="19943" xr:uid="{00000000-0005-0000-0000-00002E7D0000}"/>
    <cellStyle name="Normal 4 4 3 3 4" xfId="6232" xr:uid="{00000000-0005-0000-0000-00002F7D0000}"/>
    <cellStyle name="Normal 4 4 3 3 4 2" xfId="14378" xr:uid="{00000000-0005-0000-0000-0000307D0000}"/>
    <cellStyle name="Normal 4 4 3 3 4 2 2" xfId="30674" xr:uid="{00000000-0005-0000-0000-0000317D0000}"/>
    <cellStyle name="Normal 4 4 3 3 4 3" xfId="22528" xr:uid="{00000000-0005-0000-0000-0000327D0000}"/>
    <cellStyle name="Normal 4 4 3 3 5" xfId="9079" xr:uid="{00000000-0005-0000-0000-0000337D0000}"/>
    <cellStyle name="Normal 4 4 3 3 5 2" xfId="25375" xr:uid="{00000000-0005-0000-0000-0000347D0000}"/>
    <cellStyle name="Normal 4 4 3 3 6" xfId="17229" xr:uid="{00000000-0005-0000-0000-0000357D0000}"/>
    <cellStyle name="Normal 4 4 3 4" xfId="1638" xr:uid="{00000000-0005-0000-0000-0000367D0000}"/>
    <cellStyle name="Normal 4 4 3 4 2" xfId="4256" xr:uid="{00000000-0005-0000-0000-0000377D0000}"/>
    <cellStyle name="Normal 4 4 3 4 2 2" xfId="12402" xr:uid="{00000000-0005-0000-0000-0000387D0000}"/>
    <cellStyle name="Normal 4 4 3 4 2 2 2" xfId="28698" xr:uid="{00000000-0005-0000-0000-0000397D0000}"/>
    <cellStyle name="Normal 4 4 3 4 2 3" xfId="20552" xr:uid="{00000000-0005-0000-0000-00003A7D0000}"/>
    <cellStyle name="Normal 4 4 3 4 3" xfId="6937" xr:uid="{00000000-0005-0000-0000-00003B7D0000}"/>
    <cellStyle name="Normal 4 4 3 4 3 2" xfId="15083" xr:uid="{00000000-0005-0000-0000-00003C7D0000}"/>
    <cellStyle name="Normal 4 4 3 4 3 2 2" xfId="31379" xr:uid="{00000000-0005-0000-0000-00003D7D0000}"/>
    <cellStyle name="Normal 4 4 3 4 3 3" xfId="23233" xr:uid="{00000000-0005-0000-0000-00003E7D0000}"/>
    <cellStyle name="Normal 4 4 3 4 4" xfId="9784" xr:uid="{00000000-0005-0000-0000-00003F7D0000}"/>
    <cellStyle name="Normal 4 4 3 4 4 2" xfId="26080" xr:uid="{00000000-0005-0000-0000-0000407D0000}"/>
    <cellStyle name="Normal 4 4 3 4 5" xfId="17934" xr:uid="{00000000-0005-0000-0000-0000417D0000}"/>
    <cellStyle name="Normal 4 4 3 5" xfId="3038" xr:uid="{00000000-0005-0000-0000-0000427D0000}"/>
    <cellStyle name="Normal 4 4 3 5 2" xfId="11184" xr:uid="{00000000-0005-0000-0000-0000437D0000}"/>
    <cellStyle name="Normal 4 4 3 5 2 2" xfId="27480" xr:uid="{00000000-0005-0000-0000-0000447D0000}"/>
    <cellStyle name="Normal 4 4 3 5 3" xfId="19334" xr:uid="{00000000-0005-0000-0000-0000457D0000}"/>
    <cellStyle name="Normal 4 4 3 6" xfId="5527" xr:uid="{00000000-0005-0000-0000-0000467D0000}"/>
    <cellStyle name="Normal 4 4 3 6 2" xfId="13673" xr:uid="{00000000-0005-0000-0000-0000477D0000}"/>
    <cellStyle name="Normal 4 4 3 6 2 2" xfId="29969" xr:uid="{00000000-0005-0000-0000-0000487D0000}"/>
    <cellStyle name="Normal 4 4 3 6 3" xfId="21823" xr:uid="{00000000-0005-0000-0000-0000497D0000}"/>
    <cellStyle name="Normal 4 4 3 7" xfId="8374" xr:uid="{00000000-0005-0000-0000-00004A7D0000}"/>
    <cellStyle name="Normal 4 4 3 7 2" xfId="24670" xr:uid="{00000000-0005-0000-0000-00004B7D0000}"/>
    <cellStyle name="Normal 4 4 3 8" xfId="16524" xr:uid="{00000000-0005-0000-0000-00004C7D0000}"/>
    <cellStyle name="Normal 4 4 4" xfId="310" xr:uid="{00000000-0005-0000-0000-00004D7D0000}"/>
    <cellStyle name="Normal 4 4 4 2" xfId="654" xr:uid="{00000000-0005-0000-0000-00004E7D0000}"/>
    <cellStyle name="Normal 4 4 4 2 2" xfId="1360" xr:uid="{00000000-0005-0000-0000-00004F7D0000}"/>
    <cellStyle name="Normal 4 4 4 2 2 2" xfId="2770" xr:uid="{00000000-0005-0000-0000-0000507D0000}"/>
    <cellStyle name="Normal 4 4 4 2 2 2 2" xfId="5235" xr:uid="{00000000-0005-0000-0000-0000517D0000}"/>
    <cellStyle name="Normal 4 4 4 2 2 2 2 2" xfId="13381" xr:uid="{00000000-0005-0000-0000-0000527D0000}"/>
    <cellStyle name="Normal 4 4 4 2 2 2 2 2 2" xfId="29677" xr:uid="{00000000-0005-0000-0000-0000537D0000}"/>
    <cellStyle name="Normal 4 4 4 2 2 2 2 3" xfId="21531" xr:uid="{00000000-0005-0000-0000-0000547D0000}"/>
    <cellStyle name="Normal 4 4 4 2 2 2 3" xfId="8069" xr:uid="{00000000-0005-0000-0000-0000557D0000}"/>
    <cellStyle name="Normal 4 4 4 2 2 2 3 2" xfId="16215" xr:uid="{00000000-0005-0000-0000-0000567D0000}"/>
    <cellStyle name="Normal 4 4 4 2 2 2 3 2 2" xfId="32511" xr:uid="{00000000-0005-0000-0000-0000577D0000}"/>
    <cellStyle name="Normal 4 4 4 2 2 2 3 3" xfId="24365" xr:uid="{00000000-0005-0000-0000-0000587D0000}"/>
    <cellStyle name="Normal 4 4 4 2 2 2 4" xfId="10916" xr:uid="{00000000-0005-0000-0000-0000597D0000}"/>
    <cellStyle name="Normal 4 4 4 2 2 2 4 2" xfId="27212" xr:uid="{00000000-0005-0000-0000-00005A7D0000}"/>
    <cellStyle name="Normal 4 4 4 2 2 2 5" xfId="19066" xr:uid="{00000000-0005-0000-0000-00005B7D0000}"/>
    <cellStyle name="Normal 4 4 4 2 2 3" xfId="4017" xr:uid="{00000000-0005-0000-0000-00005C7D0000}"/>
    <cellStyle name="Normal 4 4 4 2 2 3 2" xfId="12163" xr:uid="{00000000-0005-0000-0000-00005D7D0000}"/>
    <cellStyle name="Normal 4 4 4 2 2 3 2 2" xfId="28459" xr:uid="{00000000-0005-0000-0000-00005E7D0000}"/>
    <cellStyle name="Normal 4 4 4 2 2 3 3" xfId="20313" xr:uid="{00000000-0005-0000-0000-00005F7D0000}"/>
    <cellStyle name="Normal 4 4 4 2 2 4" xfId="6659" xr:uid="{00000000-0005-0000-0000-0000607D0000}"/>
    <cellStyle name="Normal 4 4 4 2 2 4 2" xfId="14805" xr:uid="{00000000-0005-0000-0000-0000617D0000}"/>
    <cellStyle name="Normal 4 4 4 2 2 4 2 2" xfId="31101" xr:uid="{00000000-0005-0000-0000-0000627D0000}"/>
    <cellStyle name="Normal 4 4 4 2 2 4 3" xfId="22955" xr:uid="{00000000-0005-0000-0000-0000637D0000}"/>
    <cellStyle name="Normal 4 4 4 2 2 5" xfId="9506" xr:uid="{00000000-0005-0000-0000-0000647D0000}"/>
    <cellStyle name="Normal 4 4 4 2 2 5 2" xfId="25802" xr:uid="{00000000-0005-0000-0000-0000657D0000}"/>
    <cellStyle name="Normal 4 4 4 2 2 6" xfId="17656" xr:uid="{00000000-0005-0000-0000-0000667D0000}"/>
    <cellStyle name="Normal 4 4 4 2 3" xfId="2065" xr:uid="{00000000-0005-0000-0000-0000677D0000}"/>
    <cellStyle name="Normal 4 4 4 2 3 2" xfId="4626" xr:uid="{00000000-0005-0000-0000-0000687D0000}"/>
    <cellStyle name="Normal 4 4 4 2 3 2 2" xfId="12772" xr:uid="{00000000-0005-0000-0000-0000697D0000}"/>
    <cellStyle name="Normal 4 4 4 2 3 2 2 2" xfId="29068" xr:uid="{00000000-0005-0000-0000-00006A7D0000}"/>
    <cellStyle name="Normal 4 4 4 2 3 2 3" xfId="20922" xr:uid="{00000000-0005-0000-0000-00006B7D0000}"/>
    <cellStyle name="Normal 4 4 4 2 3 3" xfId="7364" xr:uid="{00000000-0005-0000-0000-00006C7D0000}"/>
    <cellStyle name="Normal 4 4 4 2 3 3 2" xfId="15510" xr:uid="{00000000-0005-0000-0000-00006D7D0000}"/>
    <cellStyle name="Normal 4 4 4 2 3 3 2 2" xfId="31806" xr:uid="{00000000-0005-0000-0000-00006E7D0000}"/>
    <cellStyle name="Normal 4 4 4 2 3 3 3" xfId="23660" xr:uid="{00000000-0005-0000-0000-00006F7D0000}"/>
    <cellStyle name="Normal 4 4 4 2 3 4" xfId="10211" xr:uid="{00000000-0005-0000-0000-0000707D0000}"/>
    <cellStyle name="Normal 4 4 4 2 3 4 2" xfId="26507" xr:uid="{00000000-0005-0000-0000-0000717D0000}"/>
    <cellStyle name="Normal 4 4 4 2 3 5" xfId="18361" xr:uid="{00000000-0005-0000-0000-0000727D0000}"/>
    <cellStyle name="Normal 4 4 4 2 4" xfId="3408" xr:uid="{00000000-0005-0000-0000-0000737D0000}"/>
    <cellStyle name="Normal 4 4 4 2 4 2" xfId="11554" xr:uid="{00000000-0005-0000-0000-0000747D0000}"/>
    <cellStyle name="Normal 4 4 4 2 4 2 2" xfId="27850" xr:uid="{00000000-0005-0000-0000-0000757D0000}"/>
    <cellStyle name="Normal 4 4 4 2 4 3" xfId="19704" xr:uid="{00000000-0005-0000-0000-0000767D0000}"/>
    <cellStyle name="Normal 4 4 4 2 5" xfId="5954" xr:uid="{00000000-0005-0000-0000-0000777D0000}"/>
    <cellStyle name="Normal 4 4 4 2 5 2" xfId="14100" xr:uid="{00000000-0005-0000-0000-0000787D0000}"/>
    <cellStyle name="Normal 4 4 4 2 5 2 2" xfId="30396" xr:uid="{00000000-0005-0000-0000-0000797D0000}"/>
    <cellStyle name="Normal 4 4 4 2 5 3" xfId="22250" xr:uid="{00000000-0005-0000-0000-00007A7D0000}"/>
    <cellStyle name="Normal 4 4 4 2 6" xfId="8801" xr:uid="{00000000-0005-0000-0000-00007B7D0000}"/>
    <cellStyle name="Normal 4 4 4 2 6 2" xfId="25097" xr:uid="{00000000-0005-0000-0000-00007C7D0000}"/>
    <cellStyle name="Normal 4 4 4 2 7" xfId="16951" xr:uid="{00000000-0005-0000-0000-00007D7D0000}"/>
    <cellStyle name="Normal 4 4 4 3" xfId="1016" xr:uid="{00000000-0005-0000-0000-00007E7D0000}"/>
    <cellStyle name="Normal 4 4 4 3 2" xfId="2426" xr:uid="{00000000-0005-0000-0000-00007F7D0000}"/>
    <cellStyle name="Normal 4 4 4 3 2 2" xfId="4939" xr:uid="{00000000-0005-0000-0000-0000807D0000}"/>
    <cellStyle name="Normal 4 4 4 3 2 2 2" xfId="13085" xr:uid="{00000000-0005-0000-0000-0000817D0000}"/>
    <cellStyle name="Normal 4 4 4 3 2 2 2 2" xfId="29381" xr:uid="{00000000-0005-0000-0000-0000827D0000}"/>
    <cellStyle name="Normal 4 4 4 3 2 2 3" xfId="21235" xr:uid="{00000000-0005-0000-0000-0000837D0000}"/>
    <cellStyle name="Normal 4 4 4 3 2 3" xfId="7725" xr:uid="{00000000-0005-0000-0000-0000847D0000}"/>
    <cellStyle name="Normal 4 4 4 3 2 3 2" xfId="15871" xr:uid="{00000000-0005-0000-0000-0000857D0000}"/>
    <cellStyle name="Normal 4 4 4 3 2 3 2 2" xfId="32167" xr:uid="{00000000-0005-0000-0000-0000867D0000}"/>
    <cellStyle name="Normal 4 4 4 3 2 3 3" xfId="24021" xr:uid="{00000000-0005-0000-0000-0000877D0000}"/>
    <cellStyle name="Normal 4 4 4 3 2 4" xfId="10572" xr:uid="{00000000-0005-0000-0000-0000887D0000}"/>
    <cellStyle name="Normal 4 4 4 3 2 4 2" xfId="26868" xr:uid="{00000000-0005-0000-0000-0000897D0000}"/>
    <cellStyle name="Normal 4 4 4 3 2 5" xfId="18722" xr:uid="{00000000-0005-0000-0000-00008A7D0000}"/>
    <cellStyle name="Normal 4 4 4 3 3" xfId="3721" xr:uid="{00000000-0005-0000-0000-00008B7D0000}"/>
    <cellStyle name="Normal 4 4 4 3 3 2" xfId="11867" xr:uid="{00000000-0005-0000-0000-00008C7D0000}"/>
    <cellStyle name="Normal 4 4 4 3 3 2 2" xfId="28163" xr:uid="{00000000-0005-0000-0000-00008D7D0000}"/>
    <cellStyle name="Normal 4 4 4 3 3 3" xfId="20017" xr:uid="{00000000-0005-0000-0000-00008E7D0000}"/>
    <cellStyle name="Normal 4 4 4 3 4" xfId="6315" xr:uid="{00000000-0005-0000-0000-00008F7D0000}"/>
    <cellStyle name="Normal 4 4 4 3 4 2" xfId="14461" xr:uid="{00000000-0005-0000-0000-0000907D0000}"/>
    <cellStyle name="Normal 4 4 4 3 4 2 2" xfId="30757" xr:uid="{00000000-0005-0000-0000-0000917D0000}"/>
    <cellStyle name="Normal 4 4 4 3 4 3" xfId="22611" xr:uid="{00000000-0005-0000-0000-0000927D0000}"/>
    <cellStyle name="Normal 4 4 4 3 5" xfId="9162" xr:uid="{00000000-0005-0000-0000-0000937D0000}"/>
    <cellStyle name="Normal 4 4 4 3 5 2" xfId="25458" xr:uid="{00000000-0005-0000-0000-0000947D0000}"/>
    <cellStyle name="Normal 4 4 4 3 6" xfId="17312" xr:uid="{00000000-0005-0000-0000-0000957D0000}"/>
    <cellStyle name="Normal 4 4 4 4" xfId="1721" xr:uid="{00000000-0005-0000-0000-0000967D0000}"/>
    <cellStyle name="Normal 4 4 4 4 2" xfId="4330" xr:uid="{00000000-0005-0000-0000-0000977D0000}"/>
    <cellStyle name="Normal 4 4 4 4 2 2" xfId="12476" xr:uid="{00000000-0005-0000-0000-0000987D0000}"/>
    <cellStyle name="Normal 4 4 4 4 2 2 2" xfId="28772" xr:uid="{00000000-0005-0000-0000-0000997D0000}"/>
    <cellStyle name="Normal 4 4 4 4 2 3" xfId="20626" xr:uid="{00000000-0005-0000-0000-00009A7D0000}"/>
    <cellStyle name="Normal 4 4 4 4 3" xfId="7020" xr:uid="{00000000-0005-0000-0000-00009B7D0000}"/>
    <cellStyle name="Normal 4 4 4 4 3 2" xfId="15166" xr:uid="{00000000-0005-0000-0000-00009C7D0000}"/>
    <cellStyle name="Normal 4 4 4 4 3 2 2" xfId="31462" xr:uid="{00000000-0005-0000-0000-00009D7D0000}"/>
    <cellStyle name="Normal 4 4 4 4 3 3" xfId="23316" xr:uid="{00000000-0005-0000-0000-00009E7D0000}"/>
    <cellStyle name="Normal 4 4 4 4 4" xfId="9867" xr:uid="{00000000-0005-0000-0000-00009F7D0000}"/>
    <cellStyle name="Normal 4 4 4 4 4 2" xfId="26163" xr:uid="{00000000-0005-0000-0000-0000A07D0000}"/>
    <cellStyle name="Normal 4 4 4 4 5" xfId="18017" xr:uid="{00000000-0005-0000-0000-0000A17D0000}"/>
    <cellStyle name="Normal 4 4 4 5" xfId="3112" xr:uid="{00000000-0005-0000-0000-0000A27D0000}"/>
    <cellStyle name="Normal 4 4 4 5 2" xfId="11258" xr:uid="{00000000-0005-0000-0000-0000A37D0000}"/>
    <cellStyle name="Normal 4 4 4 5 2 2" xfId="27554" xr:uid="{00000000-0005-0000-0000-0000A47D0000}"/>
    <cellStyle name="Normal 4 4 4 5 3" xfId="19408" xr:uid="{00000000-0005-0000-0000-0000A57D0000}"/>
    <cellStyle name="Normal 4 4 4 6" xfId="5610" xr:uid="{00000000-0005-0000-0000-0000A67D0000}"/>
    <cellStyle name="Normal 4 4 4 6 2" xfId="13756" xr:uid="{00000000-0005-0000-0000-0000A77D0000}"/>
    <cellStyle name="Normal 4 4 4 6 2 2" xfId="30052" xr:uid="{00000000-0005-0000-0000-0000A87D0000}"/>
    <cellStyle name="Normal 4 4 4 6 3" xfId="21906" xr:uid="{00000000-0005-0000-0000-0000A97D0000}"/>
    <cellStyle name="Normal 4 4 4 7" xfId="8457" xr:uid="{00000000-0005-0000-0000-0000AA7D0000}"/>
    <cellStyle name="Normal 4 4 4 7 2" xfId="24753" xr:uid="{00000000-0005-0000-0000-0000AB7D0000}"/>
    <cellStyle name="Normal 4 4 4 8" xfId="16607" xr:uid="{00000000-0005-0000-0000-0000AC7D0000}"/>
    <cellStyle name="Normal 4 4 5" xfId="400" xr:uid="{00000000-0005-0000-0000-0000AD7D0000}"/>
    <cellStyle name="Normal 4 4 5 2" xfId="1106" xr:uid="{00000000-0005-0000-0000-0000AE7D0000}"/>
    <cellStyle name="Normal 4 4 5 2 2" xfId="2516" xr:uid="{00000000-0005-0000-0000-0000AF7D0000}"/>
    <cellStyle name="Normal 4 4 5 2 2 2" xfId="5013" xr:uid="{00000000-0005-0000-0000-0000B07D0000}"/>
    <cellStyle name="Normal 4 4 5 2 2 2 2" xfId="13159" xr:uid="{00000000-0005-0000-0000-0000B17D0000}"/>
    <cellStyle name="Normal 4 4 5 2 2 2 2 2" xfId="29455" xr:uid="{00000000-0005-0000-0000-0000B27D0000}"/>
    <cellStyle name="Normal 4 4 5 2 2 2 3" xfId="21309" xr:uid="{00000000-0005-0000-0000-0000B37D0000}"/>
    <cellStyle name="Normal 4 4 5 2 2 3" xfId="7815" xr:uid="{00000000-0005-0000-0000-0000B47D0000}"/>
    <cellStyle name="Normal 4 4 5 2 2 3 2" xfId="15961" xr:uid="{00000000-0005-0000-0000-0000B57D0000}"/>
    <cellStyle name="Normal 4 4 5 2 2 3 2 2" xfId="32257" xr:uid="{00000000-0005-0000-0000-0000B67D0000}"/>
    <cellStyle name="Normal 4 4 5 2 2 3 3" xfId="24111" xr:uid="{00000000-0005-0000-0000-0000B77D0000}"/>
    <cellStyle name="Normal 4 4 5 2 2 4" xfId="10662" xr:uid="{00000000-0005-0000-0000-0000B87D0000}"/>
    <cellStyle name="Normal 4 4 5 2 2 4 2" xfId="26958" xr:uid="{00000000-0005-0000-0000-0000B97D0000}"/>
    <cellStyle name="Normal 4 4 5 2 2 5" xfId="18812" xr:uid="{00000000-0005-0000-0000-0000BA7D0000}"/>
    <cellStyle name="Normal 4 4 5 2 3" xfId="3795" xr:uid="{00000000-0005-0000-0000-0000BB7D0000}"/>
    <cellStyle name="Normal 4 4 5 2 3 2" xfId="11941" xr:uid="{00000000-0005-0000-0000-0000BC7D0000}"/>
    <cellStyle name="Normal 4 4 5 2 3 2 2" xfId="28237" xr:uid="{00000000-0005-0000-0000-0000BD7D0000}"/>
    <cellStyle name="Normal 4 4 5 2 3 3" xfId="20091" xr:uid="{00000000-0005-0000-0000-0000BE7D0000}"/>
    <cellStyle name="Normal 4 4 5 2 4" xfId="6405" xr:uid="{00000000-0005-0000-0000-0000BF7D0000}"/>
    <cellStyle name="Normal 4 4 5 2 4 2" xfId="14551" xr:uid="{00000000-0005-0000-0000-0000C07D0000}"/>
    <cellStyle name="Normal 4 4 5 2 4 2 2" xfId="30847" xr:uid="{00000000-0005-0000-0000-0000C17D0000}"/>
    <cellStyle name="Normal 4 4 5 2 4 3" xfId="22701" xr:uid="{00000000-0005-0000-0000-0000C27D0000}"/>
    <cellStyle name="Normal 4 4 5 2 5" xfId="9252" xr:uid="{00000000-0005-0000-0000-0000C37D0000}"/>
    <cellStyle name="Normal 4 4 5 2 5 2" xfId="25548" xr:uid="{00000000-0005-0000-0000-0000C47D0000}"/>
    <cellStyle name="Normal 4 4 5 2 6" xfId="17402" xr:uid="{00000000-0005-0000-0000-0000C57D0000}"/>
    <cellStyle name="Normal 4 4 5 3" xfId="1811" xr:uid="{00000000-0005-0000-0000-0000C67D0000}"/>
    <cellStyle name="Normal 4 4 5 3 2" xfId="4404" xr:uid="{00000000-0005-0000-0000-0000C77D0000}"/>
    <cellStyle name="Normal 4 4 5 3 2 2" xfId="12550" xr:uid="{00000000-0005-0000-0000-0000C87D0000}"/>
    <cellStyle name="Normal 4 4 5 3 2 2 2" xfId="28846" xr:uid="{00000000-0005-0000-0000-0000C97D0000}"/>
    <cellStyle name="Normal 4 4 5 3 2 3" xfId="20700" xr:uid="{00000000-0005-0000-0000-0000CA7D0000}"/>
    <cellStyle name="Normal 4 4 5 3 3" xfId="7110" xr:uid="{00000000-0005-0000-0000-0000CB7D0000}"/>
    <cellStyle name="Normal 4 4 5 3 3 2" xfId="15256" xr:uid="{00000000-0005-0000-0000-0000CC7D0000}"/>
    <cellStyle name="Normal 4 4 5 3 3 2 2" xfId="31552" xr:uid="{00000000-0005-0000-0000-0000CD7D0000}"/>
    <cellStyle name="Normal 4 4 5 3 3 3" xfId="23406" xr:uid="{00000000-0005-0000-0000-0000CE7D0000}"/>
    <cellStyle name="Normal 4 4 5 3 4" xfId="9957" xr:uid="{00000000-0005-0000-0000-0000CF7D0000}"/>
    <cellStyle name="Normal 4 4 5 3 4 2" xfId="26253" xr:uid="{00000000-0005-0000-0000-0000D07D0000}"/>
    <cellStyle name="Normal 4 4 5 3 5" xfId="18107" xr:uid="{00000000-0005-0000-0000-0000D17D0000}"/>
    <cellStyle name="Normal 4 4 5 4" xfId="3186" xr:uid="{00000000-0005-0000-0000-0000D27D0000}"/>
    <cellStyle name="Normal 4 4 5 4 2" xfId="11332" xr:uid="{00000000-0005-0000-0000-0000D37D0000}"/>
    <cellStyle name="Normal 4 4 5 4 2 2" xfId="27628" xr:uid="{00000000-0005-0000-0000-0000D47D0000}"/>
    <cellStyle name="Normal 4 4 5 4 3" xfId="19482" xr:uid="{00000000-0005-0000-0000-0000D57D0000}"/>
    <cellStyle name="Normal 4 4 5 5" xfId="5700" xr:uid="{00000000-0005-0000-0000-0000D67D0000}"/>
    <cellStyle name="Normal 4 4 5 5 2" xfId="13846" xr:uid="{00000000-0005-0000-0000-0000D77D0000}"/>
    <cellStyle name="Normal 4 4 5 5 2 2" xfId="30142" xr:uid="{00000000-0005-0000-0000-0000D87D0000}"/>
    <cellStyle name="Normal 4 4 5 5 3" xfId="21996" xr:uid="{00000000-0005-0000-0000-0000D97D0000}"/>
    <cellStyle name="Normal 4 4 5 6" xfId="8547" xr:uid="{00000000-0005-0000-0000-0000DA7D0000}"/>
    <cellStyle name="Normal 4 4 5 6 2" xfId="24843" xr:uid="{00000000-0005-0000-0000-0000DB7D0000}"/>
    <cellStyle name="Normal 4 4 5 7" xfId="16697" xr:uid="{00000000-0005-0000-0000-0000DC7D0000}"/>
    <cellStyle name="Normal 4 4 6" xfId="762" xr:uid="{00000000-0005-0000-0000-0000DD7D0000}"/>
    <cellStyle name="Normal 4 4 6 2" xfId="2172" xr:uid="{00000000-0005-0000-0000-0000DE7D0000}"/>
    <cellStyle name="Normal 4 4 6 2 2" xfId="4717" xr:uid="{00000000-0005-0000-0000-0000DF7D0000}"/>
    <cellStyle name="Normal 4 4 6 2 2 2" xfId="12863" xr:uid="{00000000-0005-0000-0000-0000E07D0000}"/>
    <cellStyle name="Normal 4 4 6 2 2 2 2" xfId="29159" xr:uid="{00000000-0005-0000-0000-0000E17D0000}"/>
    <cellStyle name="Normal 4 4 6 2 2 3" xfId="21013" xr:uid="{00000000-0005-0000-0000-0000E27D0000}"/>
    <cellStyle name="Normal 4 4 6 2 3" xfId="7471" xr:uid="{00000000-0005-0000-0000-0000E37D0000}"/>
    <cellStyle name="Normal 4 4 6 2 3 2" xfId="15617" xr:uid="{00000000-0005-0000-0000-0000E47D0000}"/>
    <cellStyle name="Normal 4 4 6 2 3 2 2" xfId="31913" xr:uid="{00000000-0005-0000-0000-0000E57D0000}"/>
    <cellStyle name="Normal 4 4 6 2 3 3" xfId="23767" xr:uid="{00000000-0005-0000-0000-0000E67D0000}"/>
    <cellStyle name="Normal 4 4 6 2 4" xfId="10318" xr:uid="{00000000-0005-0000-0000-0000E77D0000}"/>
    <cellStyle name="Normal 4 4 6 2 4 2" xfId="26614" xr:uid="{00000000-0005-0000-0000-0000E87D0000}"/>
    <cellStyle name="Normal 4 4 6 2 5" xfId="18468" xr:uid="{00000000-0005-0000-0000-0000E97D0000}"/>
    <cellStyle name="Normal 4 4 6 3" xfId="3499" xr:uid="{00000000-0005-0000-0000-0000EA7D0000}"/>
    <cellStyle name="Normal 4 4 6 3 2" xfId="11645" xr:uid="{00000000-0005-0000-0000-0000EB7D0000}"/>
    <cellStyle name="Normal 4 4 6 3 2 2" xfId="27941" xr:uid="{00000000-0005-0000-0000-0000EC7D0000}"/>
    <cellStyle name="Normal 4 4 6 3 3" xfId="19795" xr:uid="{00000000-0005-0000-0000-0000ED7D0000}"/>
    <cellStyle name="Normal 4 4 6 4" xfId="6061" xr:uid="{00000000-0005-0000-0000-0000EE7D0000}"/>
    <cellStyle name="Normal 4 4 6 4 2" xfId="14207" xr:uid="{00000000-0005-0000-0000-0000EF7D0000}"/>
    <cellStyle name="Normal 4 4 6 4 2 2" xfId="30503" xr:uid="{00000000-0005-0000-0000-0000F07D0000}"/>
    <cellStyle name="Normal 4 4 6 4 3" xfId="22357" xr:uid="{00000000-0005-0000-0000-0000F17D0000}"/>
    <cellStyle name="Normal 4 4 6 5" xfId="8908" xr:uid="{00000000-0005-0000-0000-0000F27D0000}"/>
    <cellStyle name="Normal 4 4 6 5 2" xfId="25204" xr:uid="{00000000-0005-0000-0000-0000F37D0000}"/>
    <cellStyle name="Normal 4 4 6 6" xfId="17058" xr:uid="{00000000-0005-0000-0000-0000F47D0000}"/>
    <cellStyle name="Normal 4 4 7" xfId="1467" xr:uid="{00000000-0005-0000-0000-0000F57D0000}"/>
    <cellStyle name="Normal 4 4 7 2" xfId="4108" xr:uid="{00000000-0005-0000-0000-0000F67D0000}"/>
    <cellStyle name="Normal 4 4 7 2 2" xfId="12254" xr:uid="{00000000-0005-0000-0000-0000F77D0000}"/>
    <cellStyle name="Normal 4 4 7 2 2 2" xfId="28550" xr:uid="{00000000-0005-0000-0000-0000F87D0000}"/>
    <cellStyle name="Normal 4 4 7 2 3" xfId="20404" xr:uid="{00000000-0005-0000-0000-0000F97D0000}"/>
    <cellStyle name="Normal 4 4 7 3" xfId="6766" xr:uid="{00000000-0005-0000-0000-0000FA7D0000}"/>
    <cellStyle name="Normal 4 4 7 3 2" xfId="14912" xr:uid="{00000000-0005-0000-0000-0000FB7D0000}"/>
    <cellStyle name="Normal 4 4 7 3 2 2" xfId="31208" xr:uid="{00000000-0005-0000-0000-0000FC7D0000}"/>
    <cellStyle name="Normal 4 4 7 3 3" xfId="23062" xr:uid="{00000000-0005-0000-0000-0000FD7D0000}"/>
    <cellStyle name="Normal 4 4 7 4" xfId="9613" xr:uid="{00000000-0005-0000-0000-0000FE7D0000}"/>
    <cellStyle name="Normal 4 4 7 4 2" xfId="25909" xr:uid="{00000000-0005-0000-0000-0000FF7D0000}"/>
    <cellStyle name="Normal 4 4 7 5" xfId="17763" xr:uid="{00000000-0005-0000-0000-0000007E0000}"/>
    <cellStyle name="Normal 4 4 8" xfId="2890" xr:uid="{00000000-0005-0000-0000-0000017E0000}"/>
    <cellStyle name="Normal 4 4 8 2" xfId="11036" xr:uid="{00000000-0005-0000-0000-0000027E0000}"/>
    <cellStyle name="Normal 4 4 8 2 2" xfId="27332" xr:uid="{00000000-0005-0000-0000-0000037E0000}"/>
    <cellStyle name="Normal 4 4 8 3" xfId="19186" xr:uid="{00000000-0005-0000-0000-0000047E0000}"/>
    <cellStyle name="Normal 4 4 9" xfId="5356" xr:uid="{00000000-0005-0000-0000-0000057E0000}"/>
    <cellStyle name="Normal 4 4 9 2" xfId="13502" xr:uid="{00000000-0005-0000-0000-0000067E0000}"/>
    <cellStyle name="Normal 4 4 9 2 2" xfId="29798" xr:uid="{00000000-0005-0000-0000-0000077E0000}"/>
    <cellStyle name="Normal 4 4 9 3" xfId="21652" xr:uid="{00000000-0005-0000-0000-0000087E0000}"/>
    <cellStyle name="Normal 4 5" xfId="102" xr:uid="{00000000-0005-0000-0000-0000097E0000}"/>
    <cellStyle name="Normal 4 5 2" xfId="446" xr:uid="{00000000-0005-0000-0000-00000A7E0000}"/>
    <cellStyle name="Normal 4 5 2 2" xfId="1152" xr:uid="{00000000-0005-0000-0000-00000B7E0000}"/>
    <cellStyle name="Normal 4 5 2 2 2" xfId="2562" xr:uid="{00000000-0005-0000-0000-00000C7E0000}"/>
    <cellStyle name="Normal 4 5 2 2 2 2" xfId="5051" xr:uid="{00000000-0005-0000-0000-00000D7E0000}"/>
    <cellStyle name="Normal 4 5 2 2 2 2 2" xfId="13197" xr:uid="{00000000-0005-0000-0000-00000E7E0000}"/>
    <cellStyle name="Normal 4 5 2 2 2 2 2 2" xfId="29493" xr:uid="{00000000-0005-0000-0000-00000F7E0000}"/>
    <cellStyle name="Normal 4 5 2 2 2 2 3" xfId="21347" xr:uid="{00000000-0005-0000-0000-0000107E0000}"/>
    <cellStyle name="Normal 4 5 2 2 2 3" xfId="7861" xr:uid="{00000000-0005-0000-0000-0000117E0000}"/>
    <cellStyle name="Normal 4 5 2 2 2 3 2" xfId="16007" xr:uid="{00000000-0005-0000-0000-0000127E0000}"/>
    <cellStyle name="Normal 4 5 2 2 2 3 2 2" xfId="32303" xr:uid="{00000000-0005-0000-0000-0000137E0000}"/>
    <cellStyle name="Normal 4 5 2 2 2 3 3" xfId="24157" xr:uid="{00000000-0005-0000-0000-0000147E0000}"/>
    <cellStyle name="Normal 4 5 2 2 2 4" xfId="10708" xr:uid="{00000000-0005-0000-0000-0000157E0000}"/>
    <cellStyle name="Normal 4 5 2 2 2 4 2" xfId="27004" xr:uid="{00000000-0005-0000-0000-0000167E0000}"/>
    <cellStyle name="Normal 4 5 2 2 2 5" xfId="18858" xr:uid="{00000000-0005-0000-0000-0000177E0000}"/>
    <cellStyle name="Normal 4 5 2 2 3" xfId="3833" xr:uid="{00000000-0005-0000-0000-0000187E0000}"/>
    <cellStyle name="Normal 4 5 2 2 3 2" xfId="11979" xr:uid="{00000000-0005-0000-0000-0000197E0000}"/>
    <cellStyle name="Normal 4 5 2 2 3 2 2" xfId="28275" xr:uid="{00000000-0005-0000-0000-00001A7E0000}"/>
    <cellStyle name="Normal 4 5 2 2 3 3" xfId="20129" xr:uid="{00000000-0005-0000-0000-00001B7E0000}"/>
    <cellStyle name="Normal 4 5 2 2 4" xfId="6451" xr:uid="{00000000-0005-0000-0000-00001C7E0000}"/>
    <cellStyle name="Normal 4 5 2 2 4 2" xfId="14597" xr:uid="{00000000-0005-0000-0000-00001D7E0000}"/>
    <cellStyle name="Normal 4 5 2 2 4 2 2" xfId="30893" xr:uid="{00000000-0005-0000-0000-00001E7E0000}"/>
    <cellStyle name="Normal 4 5 2 2 4 3" xfId="22747" xr:uid="{00000000-0005-0000-0000-00001F7E0000}"/>
    <cellStyle name="Normal 4 5 2 2 5" xfId="9298" xr:uid="{00000000-0005-0000-0000-0000207E0000}"/>
    <cellStyle name="Normal 4 5 2 2 5 2" xfId="25594" xr:uid="{00000000-0005-0000-0000-0000217E0000}"/>
    <cellStyle name="Normal 4 5 2 2 6" xfId="17448" xr:uid="{00000000-0005-0000-0000-0000227E0000}"/>
    <cellStyle name="Normal 4 5 2 3" xfId="1857" xr:uid="{00000000-0005-0000-0000-0000237E0000}"/>
    <cellStyle name="Normal 4 5 2 3 2" xfId="4442" xr:uid="{00000000-0005-0000-0000-0000247E0000}"/>
    <cellStyle name="Normal 4 5 2 3 2 2" xfId="12588" xr:uid="{00000000-0005-0000-0000-0000257E0000}"/>
    <cellStyle name="Normal 4 5 2 3 2 2 2" xfId="28884" xr:uid="{00000000-0005-0000-0000-0000267E0000}"/>
    <cellStyle name="Normal 4 5 2 3 2 3" xfId="20738" xr:uid="{00000000-0005-0000-0000-0000277E0000}"/>
    <cellStyle name="Normal 4 5 2 3 3" xfId="7156" xr:uid="{00000000-0005-0000-0000-0000287E0000}"/>
    <cellStyle name="Normal 4 5 2 3 3 2" xfId="15302" xr:uid="{00000000-0005-0000-0000-0000297E0000}"/>
    <cellStyle name="Normal 4 5 2 3 3 2 2" xfId="31598" xr:uid="{00000000-0005-0000-0000-00002A7E0000}"/>
    <cellStyle name="Normal 4 5 2 3 3 3" xfId="23452" xr:uid="{00000000-0005-0000-0000-00002B7E0000}"/>
    <cellStyle name="Normal 4 5 2 3 4" xfId="10003" xr:uid="{00000000-0005-0000-0000-00002C7E0000}"/>
    <cellStyle name="Normal 4 5 2 3 4 2" xfId="26299" xr:uid="{00000000-0005-0000-0000-00002D7E0000}"/>
    <cellStyle name="Normal 4 5 2 3 5" xfId="18153" xr:uid="{00000000-0005-0000-0000-00002E7E0000}"/>
    <cellStyle name="Normal 4 5 2 4" xfId="3224" xr:uid="{00000000-0005-0000-0000-00002F7E0000}"/>
    <cellStyle name="Normal 4 5 2 4 2" xfId="11370" xr:uid="{00000000-0005-0000-0000-0000307E0000}"/>
    <cellStyle name="Normal 4 5 2 4 2 2" xfId="27666" xr:uid="{00000000-0005-0000-0000-0000317E0000}"/>
    <cellStyle name="Normal 4 5 2 4 3" xfId="19520" xr:uid="{00000000-0005-0000-0000-0000327E0000}"/>
    <cellStyle name="Normal 4 5 2 5" xfId="5746" xr:uid="{00000000-0005-0000-0000-0000337E0000}"/>
    <cellStyle name="Normal 4 5 2 5 2" xfId="13892" xr:uid="{00000000-0005-0000-0000-0000347E0000}"/>
    <cellStyle name="Normal 4 5 2 5 2 2" xfId="30188" xr:uid="{00000000-0005-0000-0000-0000357E0000}"/>
    <cellStyle name="Normal 4 5 2 5 3" xfId="22042" xr:uid="{00000000-0005-0000-0000-0000367E0000}"/>
    <cellStyle name="Normal 4 5 2 6" xfId="8593" xr:uid="{00000000-0005-0000-0000-0000377E0000}"/>
    <cellStyle name="Normal 4 5 2 6 2" xfId="24889" xr:uid="{00000000-0005-0000-0000-0000387E0000}"/>
    <cellStyle name="Normal 4 5 2 7" xfId="16743" xr:uid="{00000000-0005-0000-0000-0000397E0000}"/>
    <cellStyle name="Normal 4 5 3" xfId="808" xr:uid="{00000000-0005-0000-0000-00003A7E0000}"/>
    <cellStyle name="Normal 4 5 3 2" xfId="2218" xr:uid="{00000000-0005-0000-0000-00003B7E0000}"/>
    <cellStyle name="Normal 4 5 3 2 2" xfId="4755" xr:uid="{00000000-0005-0000-0000-00003C7E0000}"/>
    <cellStyle name="Normal 4 5 3 2 2 2" xfId="12901" xr:uid="{00000000-0005-0000-0000-00003D7E0000}"/>
    <cellStyle name="Normal 4 5 3 2 2 2 2" xfId="29197" xr:uid="{00000000-0005-0000-0000-00003E7E0000}"/>
    <cellStyle name="Normal 4 5 3 2 2 3" xfId="21051" xr:uid="{00000000-0005-0000-0000-00003F7E0000}"/>
    <cellStyle name="Normal 4 5 3 2 3" xfId="7517" xr:uid="{00000000-0005-0000-0000-0000407E0000}"/>
    <cellStyle name="Normal 4 5 3 2 3 2" xfId="15663" xr:uid="{00000000-0005-0000-0000-0000417E0000}"/>
    <cellStyle name="Normal 4 5 3 2 3 2 2" xfId="31959" xr:uid="{00000000-0005-0000-0000-0000427E0000}"/>
    <cellStyle name="Normal 4 5 3 2 3 3" xfId="23813" xr:uid="{00000000-0005-0000-0000-0000437E0000}"/>
    <cellStyle name="Normal 4 5 3 2 4" xfId="10364" xr:uid="{00000000-0005-0000-0000-0000447E0000}"/>
    <cellStyle name="Normal 4 5 3 2 4 2" xfId="26660" xr:uid="{00000000-0005-0000-0000-0000457E0000}"/>
    <cellStyle name="Normal 4 5 3 2 5" xfId="18514" xr:uid="{00000000-0005-0000-0000-0000467E0000}"/>
    <cellStyle name="Normal 4 5 3 3" xfId="3537" xr:uid="{00000000-0005-0000-0000-0000477E0000}"/>
    <cellStyle name="Normal 4 5 3 3 2" xfId="11683" xr:uid="{00000000-0005-0000-0000-0000487E0000}"/>
    <cellStyle name="Normal 4 5 3 3 2 2" xfId="27979" xr:uid="{00000000-0005-0000-0000-0000497E0000}"/>
    <cellStyle name="Normal 4 5 3 3 3" xfId="19833" xr:uid="{00000000-0005-0000-0000-00004A7E0000}"/>
    <cellStyle name="Normal 4 5 3 4" xfId="6107" xr:uid="{00000000-0005-0000-0000-00004B7E0000}"/>
    <cellStyle name="Normal 4 5 3 4 2" xfId="14253" xr:uid="{00000000-0005-0000-0000-00004C7E0000}"/>
    <cellStyle name="Normal 4 5 3 4 2 2" xfId="30549" xr:uid="{00000000-0005-0000-0000-00004D7E0000}"/>
    <cellStyle name="Normal 4 5 3 4 3" xfId="22403" xr:uid="{00000000-0005-0000-0000-00004E7E0000}"/>
    <cellStyle name="Normal 4 5 3 5" xfId="8954" xr:uid="{00000000-0005-0000-0000-00004F7E0000}"/>
    <cellStyle name="Normal 4 5 3 5 2" xfId="25250" xr:uid="{00000000-0005-0000-0000-0000507E0000}"/>
    <cellStyle name="Normal 4 5 3 6" xfId="17104" xr:uid="{00000000-0005-0000-0000-0000517E0000}"/>
    <cellStyle name="Normal 4 5 4" xfId="1513" xr:uid="{00000000-0005-0000-0000-0000527E0000}"/>
    <cellStyle name="Normal 4 5 4 2" xfId="4146" xr:uid="{00000000-0005-0000-0000-0000537E0000}"/>
    <cellStyle name="Normal 4 5 4 2 2" xfId="12292" xr:uid="{00000000-0005-0000-0000-0000547E0000}"/>
    <cellStyle name="Normal 4 5 4 2 2 2" xfId="28588" xr:uid="{00000000-0005-0000-0000-0000557E0000}"/>
    <cellStyle name="Normal 4 5 4 2 3" xfId="20442" xr:uid="{00000000-0005-0000-0000-0000567E0000}"/>
    <cellStyle name="Normal 4 5 4 3" xfId="6812" xr:uid="{00000000-0005-0000-0000-0000577E0000}"/>
    <cellStyle name="Normal 4 5 4 3 2" xfId="14958" xr:uid="{00000000-0005-0000-0000-0000587E0000}"/>
    <cellStyle name="Normal 4 5 4 3 2 2" xfId="31254" xr:uid="{00000000-0005-0000-0000-0000597E0000}"/>
    <cellStyle name="Normal 4 5 4 3 3" xfId="23108" xr:uid="{00000000-0005-0000-0000-00005A7E0000}"/>
    <cellStyle name="Normal 4 5 4 4" xfId="9659" xr:uid="{00000000-0005-0000-0000-00005B7E0000}"/>
    <cellStyle name="Normal 4 5 4 4 2" xfId="25955" xr:uid="{00000000-0005-0000-0000-00005C7E0000}"/>
    <cellStyle name="Normal 4 5 4 5" xfId="17809" xr:uid="{00000000-0005-0000-0000-00005D7E0000}"/>
    <cellStyle name="Normal 4 5 5" xfId="2928" xr:uid="{00000000-0005-0000-0000-00005E7E0000}"/>
    <cellStyle name="Normal 4 5 5 2" xfId="11074" xr:uid="{00000000-0005-0000-0000-00005F7E0000}"/>
    <cellStyle name="Normal 4 5 5 2 2" xfId="27370" xr:uid="{00000000-0005-0000-0000-0000607E0000}"/>
    <cellStyle name="Normal 4 5 5 3" xfId="19224" xr:uid="{00000000-0005-0000-0000-0000617E0000}"/>
    <cellStyle name="Normal 4 5 6" xfId="5402" xr:uid="{00000000-0005-0000-0000-0000627E0000}"/>
    <cellStyle name="Normal 4 5 6 2" xfId="13548" xr:uid="{00000000-0005-0000-0000-0000637E0000}"/>
    <cellStyle name="Normal 4 5 6 2 2" xfId="29844" xr:uid="{00000000-0005-0000-0000-0000647E0000}"/>
    <cellStyle name="Normal 4 5 6 3" xfId="21698" xr:uid="{00000000-0005-0000-0000-0000657E0000}"/>
    <cellStyle name="Normal 4 5 7" xfId="8249" xr:uid="{00000000-0005-0000-0000-0000667E0000}"/>
    <cellStyle name="Normal 4 5 7 2" xfId="24545" xr:uid="{00000000-0005-0000-0000-0000677E0000}"/>
    <cellStyle name="Normal 4 5 8" xfId="16399" xr:uid="{00000000-0005-0000-0000-0000687E0000}"/>
    <cellStyle name="Normal 4 6" xfId="191" xr:uid="{00000000-0005-0000-0000-0000697E0000}"/>
    <cellStyle name="Normal 4 6 2" xfId="535" xr:uid="{00000000-0005-0000-0000-00006A7E0000}"/>
    <cellStyle name="Normal 4 6 2 2" xfId="1241" xr:uid="{00000000-0005-0000-0000-00006B7E0000}"/>
    <cellStyle name="Normal 4 6 2 2 2" xfId="2651" xr:uid="{00000000-0005-0000-0000-00006C7E0000}"/>
    <cellStyle name="Normal 4 6 2 2 2 2" xfId="5125" xr:uid="{00000000-0005-0000-0000-00006D7E0000}"/>
    <cellStyle name="Normal 4 6 2 2 2 2 2" xfId="13271" xr:uid="{00000000-0005-0000-0000-00006E7E0000}"/>
    <cellStyle name="Normal 4 6 2 2 2 2 2 2" xfId="29567" xr:uid="{00000000-0005-0000-0000-00006F7E0000}"/>
    <cellStyle name="Normal 4 6 2 2 2 2 3" xfId="21421" xr:uid="{00000000-0005-0000-0000-0000707E0000}"/>
    <cellStyle name="Normal 4 6 2 2 2 3" xfId="7950" xr:uid="{00000000-0005-0000-0000-0000717E0000}"/>
    <cellStyle name="Normal 4 6 2 2 2 3 2" xfId="16096" xr:uid="{00000000-0005-0000-0000-0000727E0000}"/>
    <cellStyle name="Normal 4 6 2 2 2 3 2 2" xfId="32392" xr:uid="{00000000-0005-0000-0000-0000737E0000}"/>
    <cellStyle name="Normal 4 6 2 2 2 3 3" xfId="24246" xr:uid="{00000000-0005-0000-0000-0000747E0000}"/>
    <cellStyle name="Normal 4 6 2 2 2 4" xfId="10797" xr:uid="{00000000-0005-0000-0000-0000757E0000}"/>
    <cellStyle name="Normal 4 6 2 2 2 4 2" xfId="27093" xr:uid="{00000000-0005-0000-0000-0000767E0000}"/>
    <cellStyle name="Normal 4 6 2 2 2 5" xfId="18947" xr:uid="{00000000-0005-0000-0000-0000777E0000}"/>
    <cellStyle name="Normal 4 6 2 2 3" xfId="3907" xr:uid="{00000000-0005-0000-0000-0000787E0000}"/>
    <cellStyle name="Normal 4 6 2 2 3 2" xfId="12053" xr:uid="{00000000-0005-0000-0000-0000797E0000}"/>
    <cellStyle name="Normal 4 6 2 2 3 2 2" xfId="28349" xr:uid="{00000000-0005-0000-0000-00007A7E0000}"/>
    <cellStyle name="Normal 4 6 2 2 3 3" xfId="20203" xr:uid="{00000000-0005-0000-0000-00007B7E0000}"/>
    <cellStyle name="Normal 4 6 2 2 4" xfId="6540" xr:uid="{00000000-0005-0000-0000-00007C7E0000}"/>
    <cellStyle name="Normal 4 6 2 2 4 2" xfId="14686" xr:uid="{00000000-0005-0000-0000-00007D7E0000}"/>
    <cellStyle name="Normal 4 6 2 2 4 2 2" xfId="30982" xr:uid="{00000000-0005-0000-0000-00007E7E0000}"/>
    <cellStyle name="Normal 4 6 2 2 4 3" xfId="22836" xr:uid="{00000000-0005-0000-0000-00007F7E0000}"/>
    <cellStyle name="Normal 4 6 2 2 5" xfId="9387" xr:uid="{00000000-0005-0000-0000-0000807E0000}"/>
    <cellStyle name="Normal 4 6 2 2 5 2" xfId="25683" xr:uid="{00000000-0005-0000-0000-0000817E0000}"/>
    <cellStyle name="Normal 4 6 2 2 6" xfId="17537" xr:uid="{00000000-0005-0000-0000-0000827E0000}"/>
    <cellStyle name="Normal 4 6 2 3" xfId="1946" xr:uid="{00000000-0005-0000-0000-0000837E0000}"/>
    <cellStyle name="Normal 4 6 2 3 2" xfId="4516" xr:uid="{00000000-0005-0000-0000-0000847E0000}"/>
    <cellStyle name="Normal 4 6 2 3 2 2" xfId="12662" xr:uid="{00000000-0005-0000-0000-0000857E0000}"/>
    <cellStyle name="Normal 4 6 2 3 2 2 2" xfId="28958" xr:uid="{00000000-0005-0000-0000-0000867E0000}"/>
    <cellStyle name="Normal 4 6 2 3 2 3" xfId="20812" xr:uid="{00000000-0005-0000-0000-0000877E0000}"/>
    <cellStyle name="Normal 4 6 2 3 3" xfId="7245" xr:uid="{00000000-0005-0000-0000-0000887E0000}"/>
    <cellStyle name="Normal 4 6 2 3 3 2" xfId="15391" xr:uid="{00000000-0005-0000-0000-0000897E0000}"/>
    <cellStyle name="Normal 4 6 2 3 3 2 2" xfId="31687" xr:uid="{00000000-0005-0000-0000-00008A7E0000}"/>
    <cellStyle name="Normal 4 6 2 3 3 3" xfId="23541" xr:uid="{00000000-0005-0000-0000-00008B7E0000}"/>
    <cellStyle name="Normal 4 6 2 3 4" xfId="10092" xr:uid="{00000000-0005-0000-0000-00008C7E0000}"/>
    <cellStyle name="Normal 4 6 2 3 4 2" xfId="26388" xr:uid="{00000000-0005-0000-0000-00008D7E0000}"/>
    <cellStyle name="Normal 4 6 2 3 5" xfId="18242" xr:uid="{00000000-0005-0000-0000-00008E7E0000}"/>
    <cellStyle name="Normal 4 6 2 4" xfId="3298" xr:uid="{00000000-0005-0000-0000-00008F7E0000}"/>
    <cellStyle name="Normal 4 6 2 4 2" xfId="11444" xr:uid="{00000000-0005-0000-0000-0000907E0000}"/>
    <cellStyle name="Normal 4 6 2 4 2 2" xfId="27740" xr:uid="{00000000-0005-0000-0000-0000917E0000}"/>
    <cellStyle name="Normal 4 6 2 4 3" xfId="19594" xr:uid="{00000000-0005-0000-0000-0000927E0000}"/>
    <cellStyle name="Normal 4 6 2 5" xfId="5835" xr:uid="{00000000-0005-0000-0000-0000937E0000}"/>
    <cellStyle name="Normal 4 6 2 5 2" xfId="13981" xr:uid="{00000000-0005-0000-0000-0000947E0000}"/>
    <cellStyle name="Normal 4 6 2 5 2 2" xfId="30277" xr:uid="{00000000-0005-0000-0000-0000957E0000}"/>
    <cellStyle name="Normal 4 6 2 5 3" xfId="22131" xr:uid="{00000000-0005-0000-0000-0000967E0000}"/>
    <cellStyle name="Normal 4 6 2 6" xfId="8682" xr:uid="{00000000-0005-0000-0000-0000977E0000}"/>
    <cellStyle name="Normal 4 6 2 6 2" xfId="24978" xr:uid="{00000000-0005-0000-0000-0000987E0000}"/>
    <cellStyle name="Normal 4 6 2 7" xfId="16832" xr:uid="{00000000-0005-0000-0000-0000997E0000}"/>
    <cellStyle name="Normal 4 6 3" xfId="897" xr:uid="{00000000-0005-0000-0000-00009A7E0000}"/>
    <cellStyle name="Normal 4 6 3 2" xfId="2307" xr:uid="{00000000-0005-0000-0000-00009B7E0000}"/>
    <cellStyle name="Normal 4 6 3 2 2" xfId="4829" xr:uid="{00000000-0005-0000-0000-00009C7E0000}"/>
    <cellStyle name="Normal 4 6 3 2 2 2" xfId="12975" xr:uid="{00000000-0005-0000-0000-00009D7E0000}"/>
    <cellStyle name="Normal 4 6 3 2 2 2 2" xfId="29271" xr:uid="{00000000-0005-0000-0000-00009E7E0000}"/>
    <cellStyle name="Normal 4 6 3 2 2 3" xfId="21125" xr:uid="{00000000-0005-0000-0000-00009F7E0000}"/>
    <cellStyle name="Normal 4 6 3 2 3" xfId="7606" xr:uid="{00000000-0005-0000-0000-0000A07E0000}"/>
    <cellStyle name="Normal 4 6 3 2 3 2" xfId="15752" xr:uid="{00000000-0005-0000-0000-0000A17E0000}"/>
    <cellStyle name="Normal 4 6 3 2 3 2 2" xfId="32048" xr:uid="{00000000-0005-0000-0000-0000A27E0000}"/>
    <cellStyle name="Normal 4 6 3 2 3 3" xfId="23902" xr:uid="{00000000-0005-0000-0000-0000A37E0000}"/>
    <cellStyle name="Normal 4 6 3 2 4" xfId="10453" xr:uid="{00000000-0005-0000-0000-0000A47E0000}"/>
    <cellStyle name="Normal 4 6 3 2 4 2" xfId="26749" xr:uid="{00000000-0005-0000-0000-0000A57E0000}"/>
    <cellStyle name="Normal 4 6 3 2 5" xfId="18603" xr:uid="{00000000-0005-0000-0000-0000A67E0000}"/>
    <cellStyle name="Normal 4 6 3 3" xfId="3611" xr:uid="{00000000-0005-0000-0000-0000A77E0000}"/>
    <cellStyle name="Normal 4 6 3 3 2" xfId="11757" xr:uid="{00000000-0005-0000-0000-0000A87E0000}"/>
    <cellStyle name="Normal 4 6 3 3 2 2" xfId="28053" xr:uid="{00000000-0005-0000-0000-0000A97E0000}"/>
    <cellStyle name="Normal 4 6 3 3 3" xfId="19907" xr:uid="{00000000-0005-0000-0000-0000AA7E0000}"/>
    <cellStyle name="Normal 4 6 3 4" xfId="6196" xr:uid="{00000000-0005-0000-0000-0000AB7E0000}"/>
    <cellStyle name="Normal 4 6 3 4 2" xfId="14342" xr:uid="{00000000-0005-0000-0000-0000AC7E0000}"/>
    <cellStyle name="Normal 4 6 3 4 2 2" xfId="30638" xr:uid="{00000000-0005-0000-0000-0000AD7E0000}"/>
    <cellStyle name="Normal 4 6 3 4 3" xfId="22492" xr:uid="{00000000-0005-0000-0000-0000AE7E0000}"/>
    <cellStyle name="Normal 4 6 3 5" xfId="9043" xr:uid="{00000000-0005-0000-0000-0000AF7E0000}"/>
    <cellStyle name="Normal 4 6 3 5 2" xfId="25339" xr:uid="{00000000-0005-0000-0000-0000B07E0000}"/>
    <cellStyle name="Normal 4 6 3 6" xfId="17193" xr:uid="{00000000-0005-0000-0000-0000B17E0000}"/>
    <cellStyle name="Normal 4 6 4" xfId="1602" xr:uid="{00000000-0005-0000-0000-0000B27E0000}"/>
    <cellStyle name="Normal 4 6 4 2" xfId="4220" xr:uid="{00000000-0005-0000-0000-0000B37E0000}"/>
    <cellStyle name="Normal 4 6 4 2 2" xfId="12366" xr:uid="{00000000-0005-0000-0000-0000B47E0000}"/>
    <cellStyle name="Normal 4 6 4 2 2 2" xfId="28662" xr:uid="{00000000-0005-0000-0000-0000B57E0000}"/>
    <cellStyle name="Normal 4 6 4 2 3" xfId="20516" xr:uid="{00000000-0005-0000-0000-0000B67E0000}"/>
    <cellStyle name="Normal 4 6 4 3" xfId="6901" xr:uid="{00000000-0005-0000-0000-0000B77E0000}"/>
    <cellStyle name="Normal 4 6 4 3 2" xfId="15047" xr:uid="{00000000-0005-0000-0000-0000B87E0000}"/>
    <cellStyle name="Normal 4 6 4 3 2 2" xfId="31343" xr:uid="{00000000-0005-0000-0000-0000B97E0000}"/>
    <cellStyle name="Normal 4 6 4 3 3" xfId="23197" xr:uid="{00000000-0005-0000-0000-0000BA7E0000}"/>
    <cellStyle name="Normal 4 6 4 4" xfId="9748" xr:uid="{00000000-0005-0000-0000-0000BB7E0000}"/>
    <cellStyle name="Normal 4 6 4 4 2" xfId="26044" xr:uid="{00000000-0005-0000-0000-0000BC7E0000}"/>
    <cellStyle name="Normal 4 6 4 5" xfId="17898" xr:uid="{00000000-0005-0000-0000-0000BD7E0000}"/>
    <cellStyle name="Normal 4 6 5" xfId="3002" xr:uid="{00000000-0005-0000-0000-0000BE7E0000}"/>
    <cellStyle name="Normal 4 6 5 2" xfId="11148" xr:uid="{00000000-0005-0000-0000-0000BF7E0000}"/>
    <cellStyle name="Normal 4 6 5 2 2" xfId="27444" xr:uid="{00000000-0005-0000-0000-0000C07E0000}"/>
    <cellStyle name="Normal 4 6 5 3" xfId="19298" xr:uid="{00000000-0005-0000-0000-0000C17E0000}"/>
    <cellStyle name="Normal 4 6 6" xfId="5491" xr:uid="{00000000-0005-0000-0000-0000C27E0000}"/>
    <cellStyle name="Normal 4 6 6 2" xfId="13637" xr:uid="{00000000-0005-0000-0000-0000C37E0000}"/>
    <cellStyle name="Normal 4 6 6 2 2" xfId="29933" xr:uid="{00000000-0005-0000-0000-0000C47E0000}"/>
    <cellStyle name="Normal 4 6 6 3" xfId="21787" xr:uid="{00000000-0005-0000-0000-0000C57E0000}"/>
    <cellStyle name="Normal 4 6 7" xfId="8338" xr:uid="{00000000-0005-0000-0000-0000C67E0000}"/>
    <cellStyle name="Normal 4 6 7 2" xfId="24634" xr:uid="{00000000-0005-0000-0000-0000C77E0000}"/>
    <cellStyle name="Normal 4 6 8" xfId="16488" xr:uid="{00000000-0005-0000-0000-0000C87E0000}"/>
    <cellStyle name="Normal 4 7" xfId="266" xr:uid="{00000000-0005-0000-0000-0000C97E0000}"/>
    <cellStyle name="Normal 4 7 2" xfId="610" xr:uid="{00000000-0005-0000-0000-0000CA7E0000}"/>
    <cellStyle name="Normal 4 7 2 2" xfId="1316" xr:uid="{00000000-0005-0000-0000-0000CB7E0000}"/>
    <cellStyle name="Normal 4 7 2 2 2" xfId="2726" xr:uid="{00000000-0005-0000-0000-0000CC7E0000}"/>
    <cellStyle name="Normal 4 7 2 2 2 2" xfId="5199" xr:uid="{00000000-0005-0000-0000-0000CD7E0000}"/>
    <cellStyle name="Normal 4 7 2 2 2 2 2" xfId="13345" xr:uid="{00000000-0005-0000-0000-0000CE7E0000}"/>
    <cellStyle name="Normal 4 7 2 2 2 2 2 2" xfId="29641" xr:uid="{00000000-0005-0000-0000-0000CF7E0000}"/>
    <cellStyle name="Normal 4 7 2 2 2 2 3" xfId="21495" xr:uid="{00000000-0005-0000-0000-0000D07E0000}"/>
    <cellStyle name="Normal 4 7 2 2 2 3" xfId="8025" xr:uid="{00000000-0005-0000-0000-0000D17E0000}"/>
    <cellStyle name="Normal 4 7 2 2 2 3 2" xfId="16171" xr:uid="{00000000-0005-0000-0000-0000D27E0000}"/>
    <cellStyle name="Normal 4 7 2 2 2 3 2 2" xfId="32467" xr:uid="{00000000-0005-0000-0000-0000D37E0000}"/>
    <cellStyle name="Normal 4 7 2 2 2 3 3" xfId="24321" xr:uid="{00000000-0005-0000-0000-0000D47E0000}"/>
    <cellStyle name="Normal 4 7 2 2 2 4" xfId="10872" xr:uid="{00000000-0005-0000-0000-0000D57E0000}"/>
    <cellStyle name="Normal 4 7 2 2 2 4 2" xfId="27168" xr:uid="{00000000-0005-0000-0000-0000D67E0000}"/>
    <cellStyle name="Normal 4 7 2 2 2 5" xfId="19022" xr:uid="{00000000-0005-0000-0000-0000D77E0000}"/>
    <cellStyle name="Normal 4 7 2 2 3" xfId="3981" xr:uid="{00000000-0005-0000-0000-0000D87E0000}"/>
    <cellStyle name="Normal 4 7 2 2 3 2" xfId="12127" xr:uid="{00000000-0005-0000-0000-0000D97E0000}"/>
    <cellStyle name="Normal 4 7 2 2 3 2 2" xfId="28423" xr:uid="{00000000-0005-0000-0000-0000DA7E0000}"/>
    <cellStyle name="Normal 4 7 2 2 3 3" xfId="20277" xr:uid="{00000000-0005-0000-0000-0000DB7E0000}"/>
    <cellStyle name="Normal 4 7 2 2 4" xfId="6615" xr:uid="{00000000-0005-0000-0000-0000DC7E0000}"/>
    <cellStyle name="Normal 4 7 2 2 4 2" xfId="14761" xr:uid="{00000000-0005-0000-0000-0000DD7E0000}"/>
    <cellStyle name="Normal 4 7 2 2 4 2 2" xfId="31057" xr:uid="{00000000-0005-0000-0000-0000DE7E0000}"/>
    <cellStyle name="Normal 4 7 2 2 4 3" xfId="22911" xr:uid="{00000000-0005-0000-0000-0000DF7E0000}"/>
    <cellStyle name="Normal 4 7 2 2 5" xfId="9462" xr:uid="{00000000-0005-0000-0000-0000E07E0000}"/>
    <cellStyle name="Normal 4 7 2 2 5 2" xfId="25758" xr:uid="{00000000-0005-0000-0000-0000E17E0000}"/>
    <cellStyle name="Normal 4 7 2 2 6" xfId="17612" xr:uid="{00000000-0005-0000-0000-0000E27E0000}"/>
    <cellStyle name="Normal 4 7 2 3" xfId="2021" xr:uid="{00000000-0005-0000-0000-0000E37E0000}"/>
    <cellStyle name="Normal 4 7 2 3 2" xfId="4590" xr:uid="{00000000-0005-0000-0000-0000E47E0000}"/>
    <cellStyle name="Normal 4 7 2 3 2 2" xfId="12736" xr:uid="{00000000-0005-0000-0000-0000E57E0000}"/>
    <cellStyle name="Normal 4 7 2 3 2 2 2" xfId="29032" xr:uid="{00000000-0005-0000-0000-0000E67E0000}"/>
    <cellStyle name="Normal 4 7 2 3 2 3" xfId="20886" xr:uid="{00000000-0005-0000-0000-0000E77E0000}"/>
    <cellStyle name="Normal 4 7 2 3 3" xfId="7320" xr:uid="{00000000-0005-0000-0000-0000E87E0000}"/>
    <cellStyle name="Normal 4 7 2 3 3 2" xfId="15466" xr:uid="{00000000-0005-0000-0000-0000E97E0000}"/>
    <cellStyle name="Normal 4 7 2 3 3 2 2" xfId="31762" xr:uid="{00000000-0005-0000-0000-0000EA7E0000}"/>
    <cellStyle name="Normal 4 7 2 3 3 3" xfId="23616" xr:uid="{00000000-0005-0000-0000-0000EB7E0000}"/>
    <cellStyle name="Normal 4 7 2 3 4" xfId="10167" xr:uid="{00000000-0005-0000-0000-0000EC7E0000}"/>
    <cellStyle name="Normal 4 7 2 3 4 2" xfId="26463" xr:uid="{00000000-0005-0000-0000-0000ED7E0000}"/>
    <cellStyle name="Normal 4 7 2 3 5" xfId="18317" xr:uid="{00000000-0005-0000-0000-0000EE7E0000}"/>
    <cellStyle name="Normal 4 7 2 4" xfId="3372" xr:uid="{00000000-0005-0000-0000-0000EF7E0000}"/>
    <cellStyle name="Normal 4 7 2 4 2" xfId="11518" xr:uid="{00000000-0005-0000-0000-0000F07E0000}"/>
    <cellStyle name="Normal 4 7 2 4 2 2" xfId="27814" xr:uid="{00000000-0005-0000-0000-0000F17E0000}"/>
    <cellStyle name="Normal 4 7 2 4 3" xfId="19668" xr:uid="{00000000-0005-0000-0000-0000F27E0000}"/>
    <cellStyle name="Normal 4 7 2 5" xfId="5910" xr:uid="{00000000-0005-0000-0000-0000F37E0000}"/>
    <cellStyle name="Normal 4 7 2 5 2" xfId="14056" xr:uid="{00000000-0005-0000-0000-0000F47E0000}"/>
    <cellStyle name="Normal 4 7 2 5 2 2" xfId="30352" xr:uid="{00000000-0005-0000-0000-0000F57E0000}"/>
    <cellStyle name="Normal 4 7 2 5 3" xfId="22206" xr:uid="{00000000-0005-0000-0000-0000F67E0000}"/>
    <cellStyle name="Normal 4 7 2 6" xfId="8757" xr:uid="{00000000-0005-0000-0000-0000F77E0000}"/>
    <cellStyle name="Normal 4 7 2 6 2" xfId="25053" xr:uid="{00000000-0005-0000-0000-0000F87E0000}"/>
    <cellStyle name="Normal 4 7 2 7" xfId="16907" xr:uid="{00000000-0005-0000-0000-0000F97E0000}"/>
    <cellStyle name="Normal 4 7 3" xfId="972" xr:uid="{00000000-0005-0000-0000-0000FA7E0000}"/>
    <cellStyle name="Normal 4 7 3 2" xfId="2382" xr:uid="{00000000-0005-0000-0000-0000FB7E0000}"/>
    <cellStyle name="Normal 4 7 3 2 2" xfId="4903" xr:uid="{00000000-0005-0000-0000-0000FC7E0000}"/>
    <cellStyle name="Normal 4 7 3 2 2 2" xfId="13049" xr:uid="{00000000-0005-0000-0000-0000FD7E0000}"/>
    <cellStyle name="Normal 4 7 3 2 2 2 2" xfId="29345" xr:uid="{00000000-0005-0000-0000-0000FE7E0000}"/>
    <cellStyle name="Normal 4 7 3 2 2 3" xfId="21199" xr:uid="{00000000-0005-0000-0000-0000FF7E0000}"/>
    <cellStyle name="Normal 4 7 3 2 3" xfId="7681" xr:uid="{00000000-0005-0000-0000-0000007F0000}"/>
    <cellStyle name="Normal 4 7 3 2 3 2" xfId="15827" xr:uid="{00000000-0005-0000-0000-0000017F0000}"/>
    <cellStyle name="Normal 4 7 3 2 3 2 2" xfId="32123" xr:uid="{00000000-0005-0000-0000-0000027F0000}"/>
    <cellStyle name="Normal 4 7 3 2 3 3" xfId="23977" xr:uid="{00000000-0005-0000-0000-0000037F0000}"/>
    <cellStyle name="Normal 4 7 3 2 4" xfId="10528" xr:uid="{00000000-0005-0000-0000-0000047F0000}"/>
    <cellStyle name="Normal 4 7 3 2 4 2" xfId="26824" xr:uid="{00000000-0005-0000-0000-0000057F0000}"/>
    <cellStyle name="Normal 4 7 3 2 5" xfId="18678" xr:uid="{00000000-0005-0000-0000-0000067F0000}"/>
    <cellStyle name="Normal 4 7 3 3" xfId="3685" xr:uid="{00000000-0005-0000-0000-0000077F0000}"/>
    <cellStyle name="Normal 4 7 3 3 2" xfId="11831" xr:uid="{00000000-0005-0000-0000-0000087F0000}"/>
    <cellStyle name="Normal 4 7 3 3 2 2" xfId="28127" xr:uid="{00000000-0005-0000-0000-0000097F0000}"/>
    <cellStyle name="Normal 4 7 3 3 3" xfId="19981" xr:uid="{00000000-0005-0000-0000-00000A7F0000}"/>
    <cellStyle name="Normal 4 7 3 4" xfId="6271" xr:uid="{00000000-0005-0000-0000-00000B7F0000}"/>
    <cellStyle name="Normal 4 7 3 4 2" xfId="14417" xr:uid="{00000000-0005-0000-0000-00000C7F0000}"/>
    <cellStyle name="Normal 4 7 3 4 2 2" xfId="30713" xr:uid="{00000000-0005-0000-0000-00000D7F0000}"/>
    <cellStyle name="Normal 4 7 3 4 3" xfId="22567" xr:uid="{00000000-0005-0000-0000-00000E7F0000}"/>
    <cellStyle name="Normal 4 7 3 5" xfId="9118" xr:uid="{00000000-0005-0000-0000-00000F7F0000}"/>
    <cellStyle name="Normal 4 7 3 5 2" xfId="25414" xr:uid="{00000000-0005-0000-0000-0000107F0000}"/>
    <cellStyle name="Normal 4 7 3 6" xfId="17268" xr:uid="{00000000-0005-0000-0000-0000117F0000}"/>
    <cellStyle name="Normal 4 7 4" xfId="1677" xr:uid="{00000000-0005-0000-0000-0000127F0000}"/>
    <cellStyle name="Normal 4 7 4 2" xfId="4294" xr:uid="{00000000-0005-0000-0000-0000137F0000}"/>
    <cellStyle name="Normal 4 7 4 2 2" xfId="12440" xr:uid="{00000000-0005-0000-0000-0000147F0000}"/>
    <cellStyle name="Normal 4 7 4 2 2 2" xfId="28736" xr:uid="{00000000-0005-0000-0000-0000157F0000}"/>
    <cellStyle name="Normal 4 7 4 2 3" xfId="20590" xr:uid="{00000000-0005-0000-0000-0000167F0000}"/>
    <cellStyle name="Normal 4 7 4 3" xfId="6976" xr:uid="{00000000-0005-0000-0000-0000177F0000}"/>
    <cellStyle name="Normal 4 7 4 3 2" xfId="15122" xr:uid="{00000000-0005-0000-0000-0000187F0000}"/>
    <cellStyle name="Normal 4 7 4 3 2 2" xfId="31418" xr:uid="{00000000-0005-0000-0000-0000197F0000}"/>
    <cellStyle name="Normal 4 7 4 3 3" xfId="23272" xr:uid="{00000000-0005-0000-0000-00001A7F0000}"/>
    <cellStyle name="Normal 4 7 4 4" xfId="9823" xr:uid="{00000000-0005-0000-0000-00001B7F0000}"/>
    <cellStyle name="Normal 4 7 4 4 2" xfId="26119" xr:uid="{00000000-0005-0000-0000-00001C7F0000}"/>
    <cellStyle name="Normal 4 7 4 5" xfId="17973" xr:uid="{00000000-0005-0000-0000-00001D7F0000}"/>
    <cellStyle name="Normal 4 7 5" xfId="3076" xr:uid="{00000000-0005-0000-0000-00001E7F0000}"/>
    <cellStyle name="Normal 4 7 5 2" xfId="11222" xr:uid="{00000000-0005-0000-0000-00001F7F0000}"/>
    <cellStyle name="Normal 4 7 5 2 2" xfId="27518" xr:uid="{00000000-0005-0000-0000-0000207F0000}"/>
    <cellStyle name="Normal 4 7 5 3" xfId="19372" xr:uid="{00000000-0005-0000-0000-0000217F0000}"/>
    <cellStyle name="Normal 4 7 6" xfId="5566" xr:uid="{00000000-0005-0000-0000-0000227F0000}"/>
    <cellStyle name="Normal 4 7 6 2" xfId="13712" xr:uid="{00000000-0005-0000-0000-0000237F0000}"/>
    <cellStyle name="Normal 4 7 6 2 2" xfId="30008" xr:uid="{00000000-0005-0000-0000-0000247F0000}"/>
    <cellStyle name="Normal 4 7 6 3" xfId="21862" xr:uid="{00000000-0005-0000-0000-0000257F0000}"/>
    <cellStyle name="Normal 4 7 7" xfId="8413" xr:uid="{00000000-0005-0000-0000-0000267F0000}"/>
    <cellStyle name="Normal 4 7 7 2" xfId="24709" xr:uid="{00000000-0005-0000-0000-0000277F0000}"/>
    <cellStyle name="Normal 4 7 8" xfId="16563" xr:uid="{00000000-0005-0000-0000-0000287F0000}"/>
    <cellStyle name="Normal 4 8" xfId="356" xr:uid="{00000000-0005-0000-0000-0000297F0000}"/>
    <cellStyle name="Normal 4 8 2" xfId="1062" xr:uid="{00000000-0005-0000-0000-00002A7F0000}"/>
    <cellStyle name="Normal 4 8 2 2" xfId="2472" xr:uid="{00000000-0005-0000-0000-00002B7F0000}"/>
    <cellStyle name="Normal 4 8 2 2 2" xfId="4977" xr:uid="{00000000-0005-0000-0000-00002C7F0000}"/>
    <cellStyle name="Normal 4 8 2 2 2 2" xfId="13123" xr:uid="{00000000-0005-0000-0000-00002D7F0000}"/>
    <cellStyle name="Normal 4 8 2 2 2 2 2" xfId="29419" xr:uid="{00000000-0005-0000-0000-00002E7F0000}"/>
    <cellStyle name="Normal 4 8 2 2 2 3" xfId="21273" xr:uid="{00000000-0005-0000-0000-00002F7F0000}"/>
    <cellStyle name="Normal 4 8 2 2 3" xfId="7771" xr:uid="{00000000-0005-0000-0000-0000307F0000}"/>
    <cellStyle name="Normal 4 8 2 2 3 2" xfId="15917" xr:uid="{00000000-0005-0000-0000-0000317F0000}"/>
    <cellStyle name="Normal 4 8 2 2 3 2 2" xfId="32213" xr:uid="{00000000-0005-0000-0000-0000327F0000}"/>
    <cellStyle name="Normal 4 8 2 2 3 3" xfId="24067" xr:uid="{00000000-0005-0000-0000-0000337F0000}"/>
    <cellStyle name="Normal 4 8 2 2 4" xfId="10618" xr:uid="{00000000-0005-0000-0000-0000347F0000}"/>
    <cellStyle name="Normal 4 8 2 2 4 2" xfId="26914" xr:uid="{00000000-0005-0000-0000-0000357F0000}"/>
    <cellStyle name="Normal 4 8 2 2 5" xfId="18768" xr:uid="{00000000-0005-0000-0000-0000367F0000}"/>
    <cellStyle name="Normal 4 8 2 3" xfId="3759" xr:uid="{00000000-0005-0000-0000-0000377F0000}"/>
    <cellStyle name="Normal 4 8 2 3 2" xfId="11905" xr:uid="{00000000-0005-0000-0000-0000387F0000}"/>
    <cellStyle name="Normal 4 8 2 3 2 2" xfId="28201" xr:uid="{00000000-0005-0000-0000-0000397F0000}"/>
    <cellStyle name="Normal 4 8 2 3 3" xfId="20055" xr:uid="{00000000-0005-0000-0000-00003A7F0000}"/>
    <cellStyle name="Normal 4 8 2 4" xfId="6361" xr:uid="{00000000-0005-0000-0000-00003B7F0000}"/>
    <cellStyle name="Normal 4 8 2 4 2" xfId="14507" xr:uid="{00000000-0005-0000-0000-00003C7F0000}"/>
    <cellStyle name="Normal 4 8 2 4 2 2" xfId="30803" xr:uid="{00000000-0005-0000-0000-00003D7F0000}"/>
    <cellStyle name="Normal 4 8 2 4 3" xfId="22657" xr:uid="{00000000-0005-0000-0000-00003E7F0000}"/>
    <cellStyle name="Normal 4 8 2 5" xfId="9208" xr:uid="{00000000-0005-0000-0000-00003F7F0000}"/>
    <cellStyle name="Normal 4 8 2 5 2" xfId="25504" xr:uid="{00000000-0005-0000-0000-0000407F0000}"/>
    <cellStyle name="Normal 4 8 2 6" xfId="17358" xr:uid="{00000000-0005-0000-0000-0000417F0000}"/>
    <cellStyle name="Normal 4 8 3" xfId="1767" xr:uid="{00000000-0005-0000-0000-0000427F0000}"/>
    <cellStyle name="Normal 4 8 3 2" xfId="4368" xr:uid="{00000000-0005-0000-0000-0000437F0000}"/>
    <cellStyle name="Normal 4 8 3 2 2" xfId="12514" xr:uid="{00000000-0005-0000-0000-0000447F0000}"/>
    <cellStyle name="Normal 4 8 3 2 2 2" xfId="28810" xr:uid="{00000000-0005-0000-0000-0000457F0000}"/>
    <cellStyle name="Normal 4 8 3 2 3" xfId="20664" xr:uid="{00000000-0005-0000-0000-0000467F0000}"/>
    <cellStyle name="Normal 4 8 3 3" xfId="7066" xr:uid="{00000000-0005-0000-0000-0000477F0000}"/>
    <cellStyle name="Normal 4 8 3 3 2" xfId="15212" xr:uid="{00000000-0005-0000-0000-0000487F0000}"/>
    <cellStyle name="Normal 4 8 3 3 2 2" xfId="31508" xr:uid="{00000000-0005-0000-0000-0000497F0000}"/>
    <cellStyle name="Normal 4 8 3 3 3" xfId="23362" xr:uid="{00000000-0005-0000-0000-00004A7F0000}"/>
    <cellStyle name="Normal 4 8 3 4" xfId="9913" xr:uid="{00000000-0005-0000-0000-00004B7F0000}"/>
    <cellStyle name="Normal 4 8 3 4 2" xfId="26209" xr:uid="{00000000-0005-0000-0000-00004C7F0000}"/>
    <cellStyle name="Normal 4 8 3 5" xfId="18063" xr:uid="{00000000-0005-0000-0000-00004D7F0000}"/>
    <cellStyle name="Normal 4 8 4" xfId="3150" xr:uid="{00000000-0005-0000-0000-00004E7F0000}"/>
    <cellStyle name="Normal 4 8 4 2" xfId="11296" xr:uid="{00000000-0005-0000-0000-00004F7F0000}"/>
    <cellStyle name="Normal 4 8 4 2 2" xfId="27592" xr:uid="{00000000-0005-0000-0000-0000507F0000}"/>
    <cellStyle name="Normal 4 8 4 3" xfId="19446" xr:uid="{00000000-0005-0000-0000-0000517F0000}"/>
    <cellStyle name="Normal 4 8 5" xfId="5656" xr:uid="{00000000-0005-0000-0000-0000527F0000}"/>
    <cellStyle name="Normal 4 8 5 2" xfId="13802" xr:uid="{00000000-0005-0000-0000-0000537F0000}"/>
    <cellStyle name="Normal 4 8 5 2 2" xfId="30098" xr:uid="{00000000-0005-0000-0000-0000547F0000}"/>
    <cellStyle name="Normal 4 8 5 3" xfId="21952" xr:uid="{00000000-0005-0000-0000-0000557F0000}"/>
    <cellStyle name="Normal 4 8 6" xfId="8503" xr:uid="{00000000-0005-0000-0000-0000567F0000}"/>
    <cellStyle name="Normal 4 8 6 2" xfId="24799" xr:uid="{00000000-0005-0000-0000-0000577F0000}"/>
    <cellStyle name="Normal 4 8 7" xfId="16653" xr:uid="{00000000-0005-0000-0000-0000587F0000}"/>
    <cellStyle name="Normal 4 9" xfId="718" xr:uid="{00000000-0005-0000-0000-0000597F0000}"/>
    <cellStyle name="Normal 4 9 2" xfId="2128" xr:uid="{00000000-0005-0000-0000-00005A7F0000}"/>
    <cellStyle name="Normal 4 9 2 2" xfId="4681" xr:uid="{00000000-0005-0000-0000-00005B7F0000}"/>
    <cellStyle name="Normal 4 9 2 2 2" xfId="12827" xr:uid="{00000000-0005-0000-0000-00005C7F0000}"/>
    <cellStyle name="Normal 4 9 2 2 2 2" xfId="29123" xr:uid="{00000000-0005-0000-0000-00005D7F0000}"/>
    <cellStyle name="Normal 4 9 2 2 3" xfId="20977" xr:uid="{00000000-0005-0000-0000-00005E7F0000}"/>
    <cellStyle name="Normal 4 9 2 3" xfId="7427" xr:uid="{00000000-0005-0000-0000-00005F7F0000}"/>
    <cellStyle name="Normal 4 9 2 3 2" xfId="15573" xr:uid="{00000000-0005-0000-0000-0000607F0000}"/>
    <cellStyle name="Normal 4 9 2 3 2 2" xfId="31869" xr:uid="{00000000-0005-0000-0000-0000617F0000}"/>
    <cellStyle name="Normal 4 9 2 3 3" xfId="23723" xr:uid="{00000000-0005-0000-0000-0000627F0000}"/>
    <cellStyle name="Normal 4 9 2 4" xfId="10274" xr:uid="{00000000-0005-0000-0000-0000637F0000}"/>
    <cellStyle name="Normal 4 9 2 4 2" xfId="26570" xr:uid="{00000000-0005-0000-0000-0000647F0000}"/>
    <cellStyle name="Normal 4 9 2 5" xfId="18424" xr:uid="{00000000-0005-0000-0000-0000657F0000}"/>
    <cellStyle name="Normal 4 9 3" xfId="3463" xr:uid="{00000000-0005-0000-0000-0000667F0000}"/>
    <cellStyle name="Normal 4 9 3 2" xfId="11609" xr:uid="{00000000-0005-0000-0000-0000677F0000}"/>
    <cellStyle name="Normal 4 9 3 2 2" xfId="27905" xr:uid="{00000000-0005-0000-0000-0000687F0000}"/>
    <cellStyle name="Normal 4 9 3 3" xfId="19759" xr:uid="{00000000-0005-0000-0000-0000697F0000}"/>
    <cellStyle name="Normal 4 9 4" xfId="6017" xr:uid="{00000000-0005-0000-0000-00006A7F0000}"/>
    <cellStyle name="Normal 4 9 4 2" xfId="14163" xr:uid="{00000000-0005-0000-0000-00006B7F0000}"/>
    <cellStyle name="Normal 4 9 4 2 2" xfId="30459" xr:uid="{00000000-0005-0000-0000-00006C7F0000}"/>
    <cellStyle name="Normal 4 9 4 3" xfId="22313" xr:uid="{00000000-0005-0000-0000-00006D7F0000}"/>
    <cellStyle name="Normal 4 9 5" xfId="8864" xr:uid="{00000000-0005-0000-0000-00006E7F0000}"/>
    <cellStyle name="Normal 4 9 5 2" xfId="25160" xr:uid="{00000000-0005-0000-0000-00006F7F0000}"/>
    <cellStyle name="Normal 4 9 6" xfId="17014" xr:uid="{00000000-0005-0000-0000-0000707F0000}"/>
    <cellStyle name="Normal 5" xfId="8153" xr:uid="{00000000-0005-0000-0000-0000717F0000}"/>
    <cellStyle name="Normal 5 2" xfId="16299" xr:uid="{00000000-0005-0000-0000-0000727F0000}"/>
    <cellStyle name="Normal 5 2 2" xfId="32595" xr:uid="{00000000-0005-0000-0000-0000737F0000}"/>
    <cellStyle name="Normal 5 3" xfId="24449" xr:uid="{00000000-0005-0000-0000-0000747F0000}"/>
    <cellStyle name="Normal 5 4" xfId="32628" xr:uid="{00000000-0005-0000-0000-0000757F0000}"/>
    <cellStyle name="Normal 6" xfId="32605" xr:uid="{00000000-0005-0000-0000-0000767F0000}"/>
    <cellStyle name="Normal 7" xfId="32607" xr:uid="{00000000-0005-0000-0000-0000777F0000}"/>
    <cellStyle name="Normal 7 2" xfId="32635" xr:uid="{00000000-0005-0000-0000-0000787F0000}"/>
    <cellStyle name="Normal 8" xfId="32623" xr:uid="{00000000-0005-0000-0000-0000797F0000}"/>
    <cellStyle name="Normal 9" xfId="32634" xr:uid="{00000000-0005-0000-0000-00007A7F0000}"/>
    <cellStyle name="Título 3 2" xfId="3" xr:uid="{00000000-0005-0000-0000-00007B7F0000}"/>
    <cellStyle name="Título 3 2 2" xfId="32636" xr:uid="{00000000-0005-0000-0000-00007C7F0000}"/>
    <cellStyle name="Título 3 3" xfId="6" xr:uid="{00000000-0005-0000-0000-00007D7F0000}"/>
    <cellStyle name="Título 3 3 2" xfId="32637" xr:uid="{00000000-0005-0000-0000-00007E7F0000}"/>
  </cellStyles>
  <dxfs count="62">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20000"/>
      <color rgb="FFFFFF66"/>
      <color rgb="FFFF66CC"/>
      <color rgb="FFFFFF00"/>
      <color rgb="FF0078D2"/>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200</c:v>
                </c:pt>
                <c:pt idx="4">
                  <c:v>60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880</c:v>
                </c:pt>
                <c:pt idx="1">
                  <c:v>597</c:v>
                </c:pt>
                <c:pt idx="2">
                  <c:v>640</c:v>
                </c:pt>
                <c:pt idx="3">
                  <c:v>0</c:v>
                </c:pt>
                <c:pt idx="4">
                  <c:v>270</c:v>
                </c:pt>
                <c:pt idx="5">
                  <c:v>490</c:v>
                </c:pt>
                <c:pt idx="6">
                  <c:v>1235</c:v>
                </c:pt>
                <c:pt idx="7">
                  <c:v>0</c:v>
                </c:pt>
                <c:pt idx="8">
                  <c:v>1265</c:v>
                </c:pt>
                <c:pt idx="9">
                  <c:v>10</c:v>
                </c:pt>
                <c:pt idx="10">
                  <c:v>511</c:v>
                </c:pt>
                <c:pt idx="11">
                  <c:v>380</c:v>
                </c:pt>
                <c:pt idx="12">
                  <c:v>20</c:v>
                </c:pt>
                <c:pt idx="13">
                  <c:v>225</c:v>
                </c:pt>
                <c:pt idx="14">
                  <c:v>0</c:v>
                </c:pt>
                <c:pt idx="15">
                  <c:v>30</c:v>
                </c:pt>
                <c:pt idx="16">
                  <c:v>263</c:v>
                </c:pt>
                <c:pt idx="17">
                  <c:v>1140</c:v>
                </c:pt>
                <c:pt idx="18">
                  <c:v>1440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3732616"/>
        <c:axId val="42756917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880</c:v>
                      </c:pt>
                      <c:pt idx="1">
                        <c:v>597</c:v>
                      </c:pt>
                      <c:pt idx="2">
                        <c:v>640</c:v>
                      </c:pt>
                      <c:pt idx="3">
                        <c:v>200</c:v>
                      </c:pt>
                      <c:pt idx="4">
                        <c:v>330</c:v>
                      </c:pt>
                      <c:pt idx="5">
                        <c:v>490</c:v>
                      </c:pt>
                      <c:pt idx="6">
                        <c:v>1235</c:v>
                      </c:pt>
                      <c:pt idx="7">
                        <c:v>0</c:v>
                      </c:pt>
                      <c:pt idx="8">
                        <c:v>1265</c:v>
                      </c:pt>
                      <c:pt idx="9">
                        <c:v>10</c:v>
                      </c:pt>
                      <c:pt idx="10">
                        <c:v>511</c:v>
                      </c:pt>
                      <c:pt idx="11">
                        <c:v>380</c:v>
                      </c:pt>
                      <c:pt idx="12">
                        <c:v>20</c:v>
                      </c:pt>
                      <c:pt idx="13">
                        <c:v>225</c:v>
                      </c:pt>
                      <c:pt idx="14">
                        <c:v>0</c:v>
                      </c:pt>
                      <c:pt idx="15">
                        <c:v>30</c:v>
                      </c:pt>
                      <c:pt idx="16">
                        <c:v>263</c:v>
                      </c:pt>
                      <c:pt idx="17">
                        <c:v>1140</c:v>
                      </c:pt>
                      <c:pt idx="18">
                        <c:v>1440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42373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7569176"/>
        <c:crosses val="autoZero"/>
        <c:auto val="1"/>
        <c:lblAlgn val="ctr"/>
        <c:lblOffset val="100"/>
        <c:noMultiLvlLbl val="0"/>
      </c:catAx>
      <c:valAx>
        <c:axId val="4275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373261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294153</xdr:rowOff>
    </xdr:from>
    <xdr:to>
      <xdr:col>4</xdr:col>
      <xdr:colOff>2472606</xdr:colOff>
      <xdr:row>67</xdr:row>
      <xdr:rowOff>14007</xdr:rowOff>
    </xdr:to>
    <xdr:pic>
      <xdr:nvPicPr>
        <xdr:cNvPr id="2" name="Imagen 1">
          <a:extLst>
            <a:ext uri="{FF2B5EF4-FFF2-40B4-BE49-F238E27FC236}">
              <a16:creationId xmlns:a16="http://schemas.microsoft.com/office/drawing/2014/main" id="{78EA7774-FF34-9F86-531A-EEAAAFAFE3C8}"/>
            </a:ext>
          </a:extLst>
        </xdr:cNvPr>
        <xdr:cNvPicPr>
          <a:picLocks noChangeAspect="1"/>
        </xdr:cNvPicPr>
      </xdr:nvPicPr>
      <xdr:blipFill rotWithShape="1">
        <a:blip xmlns:r="http://schemas.openxmlformats.org/officeDocument/2006/relationships" r:embed="rId1"/>
        <a:srcRect l="2996"/>
        <a:stretch>
          <a:fillRect/>
        </a:stretch>
      </xdr:blipFill>
      <xdr:spPr>
        <a:xfrm>
          <a:off x="0" y="1610844"/>
          <a:ext cx="8986025" cy="12872759"/>
        </a:xfrm>
        <a:prstGeom prst="rect">
          <a:avLst/>
        </a:prstGeom>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187608</xdr:colOff>
      <xdr:row>55</xdr:row>
      <xdr:rowOff>43405</xdr:rowOff>
    </xdr:from>
    <xdr:to>
      <xdr:col>1</xdr:col>
      <xdr:colOff>904492</xdr:colOff>
      <xdr:row>66</xdr:row>
      <xdr:rowOff>89199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187608" y="12159765"/>
          <a:ext cx="1977546" cy="2202927"/>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798256" y="20479"/>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37" totalsRowShown="0" headerRowDxfId="61">
  <tableColumns count="4">
    <tableColumn id="1" xr3:uid="{00000000-0010-0000-0000-000001000000}" name="DPTO" dataDxfId="60">
      <calculatedColumnFormula>TRIM(MID(TRIM(Transportes!D5),1,FIND(CHAR(10),TRIM(Transportes!D5),1)-1))</calculatedColumnFormula>
    </tableColumn>
    <tableColumn id="2" xr3:uid="{00000000-0010-0000-0000-000002000000}" name="ESTADO" dataDxfId="59">
      <calculatedColumnFormula>TRIM(IF(Transportes!F5="TRÁNSITO INTERRUMPIDO","Interrumpido",IF(Transportes!F5="TRÁNSITO RESTRINGIDO","Restringido","Normal")))</calculatedColumnFormula>
    </tableColumn>
    <tableColumn id="3" xr3:uid="{00000000-0010-0000-0000-000003000000}" name="FENOMENO" dataDxfId="58">
      <calculatedColumnFormula>TRIM(IF(MID(TRIM(Transportes!H5),1,FIND("-",TRIM(Transportes!H5),1)-2)="Acción humana","H","F"))</calculatedColumnFormula>
    </tableColumn>
    <tableColumn id="4" xr3:uid="{00000000-0010-0000-0000-000004000000}" name="METRAJE" dataDxfId="57">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72" totalsRowShown="0" headerRowDxfId="56" dataDxfId="54" headerRowBorderDxfId="55" tableBorderDxfId="53" totalsRowBorderDxfId="52" headerRowCellStyle="Millares 11 2">
  <sortState xmlns:xlrd2="http://schemas.microsoft.com/office/spreadsheetml/2017/richdata2" ref="A5:M155">
    <sortCondition sortBy="cellColor" ref="D4:D155" dxfId="51"/>
  </sortState>
  <tableColumns count="13">
    <tableColumn id="1" xr3:uid="{00000000-0010-0000-0100-000001000000}" name="N" dataDxfId="50" dataCellStyle="Millares"/>
    <tableColumn id="2" xr3:uid="{00000000-0010-0000-0100-000002000000}" name="VER MAPA" dataDxfId="49" dataCellStyle="Hipervínculo"/>
    <tableColumn id="3" xr3:uid="{00000000-0010-0000-0100-000003000000}" name="FECHA DEL EVENTO" dataDxfId="48" dataCellStyle="Título 3 2"/>
    <tableColumn id="4" xr3:uid="{00000000-0010-0000-0100-000004000000}" name="DEPARTAMENTO_x000a_PROVINCIA  /  DISTRITO" dataDxfId="47" dataCellStyle="Título 3 2"/>
    <tableColumn id="5" xr3:uid="{00000000-0010-0000-0100-000005000000}" name="AFECTACIÓN" dataDxfId="46" dataCellStyle="Título 3 3"/>
    <tableColumn id="15" xr3:uid="{00000000-0010-0000-0100-00000F000000}" name="ESTADO" dataDxfId="45" dataCellStyle="Título 3 2"/>
    <tableColumn id="6" xr3:uid="{00000000-0010-0000-0100-000006000000}" name="METRAJE" dataDxfId="44" dataCellStyle="Millares"/>
    <tableColumn id="7" xr3:uid="{00000000-0010-0000-0100-000007000000}" name="EVENTO - OCURRENCIA / ACCIONES" dataDxfId="43" dataCellStyle="Título 3 3"/>
    <tableColumn id="8" xr3:uid="{00000000-0010-0000-0100-000008000000}" name="MAQUINARIA_x000a_(Cantidad/tipo)" dataDxfId="42" dataCellStyle="Título 3 3"/>
    <tableColumn id="9" xr3:uid="{00000000-0010-0000-0100-000009000000}" name="ADMINISTRACIÓN / RESPONSABLE" dataDxfId="41" dataCellStyle="Título 3 2"/>
    <tableColumn id="10" xr3:uid="{00000000-0010-0000-0100-00000A000000}" name="VER FOTO / VIDEO" dataDxfId="40" dataCellStyle="Hipervínculo"/>
    <tableColumn id="11" xr3:uid="{00000000-0010-0000-0100-00000B000000}" name="LATITUD" dataDxfId="39" dataCellStyle="Input Custom"/>
    <tableColumn id="12" xr3:uid="{00000000-0010-0000-0100-00000C000000}" name="LONGITUD" dataDxfId="38"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37" headerRowBorderDxfId="36" tableBorderDxfId="35" totalsRowBorderDxfId="34" headerRowCellStyle="Título 3 2">
  <tableColumns count="6">
    <tableColumn id="1" xr3:uid="{00000000-0010-0000-0200-000001000000}" name="N°" dataDxfId="33" dataCellStyle="Normal 2 3 2 12 4 8"/>
    <tableColumn id="2" xr3:uid="{00000000-0010-0000-0200-000002000000}" name="DEPARTAMENTO_x000a_PROVINCIA  /  DISTRITO" dataDxfId="32"/>
    <tableColumn id="3" xr3:uid="{00000000-0010-0000-0200-000003000000}" name="AFECTACIÓN" dataDxfId="31"/>
    <tableColumn id="4" xr3:uid="{00000000-0010-0000-0200-000004000000}" name="EVENTO - OCURRENCIA" dataDxfId="30"/>
    <tableColumn id="5" xr3:uid="{00000000-0010-0000-0200-000005000000}" name="ESTADO" dataDxfId="29"/>
    <tableColumn id="6" xr3:uid="{00000000-0010-0000-0200-000006000000}" name="FUENTE" dataDxfId="28"/>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1" totalsRowShown="0" headerRowDxfId="27" dataDxfId="25" headerRowBorderDxfId="26" tableBorderDxfId="24" totalsRowBorderDxfId="23" headerRowCellStyle="Título 3 2">
  <tableColumns count="8">
    <tableColumn id="1" xr3:uid="{00000000-0010-0000-0300-000001000000}" name="N°" dataDxfId="22" dataCellStyle="Normal 2 2 2 2 5"/>
    <tableColumn id="9" xr3:uid="{00000000-0010-0000-0300-000009000000}" name="CÓDIGO" dataDxfId="21"/>
    <tableColumn id="2" xr3:uid="{00000000-0010-0000-0300-000002000000}" name="UBICACIÓN" dataDxfId="20" dataCellStyle="Título 3 2"/>
    <tableColumn id="7" xr3:uid="{00000000-0010-0000-0300-000007000000}" name="Fecha" dataDxfId="19" dataCellStyle="Título 3 2"/>
    <tableColumn id="3" xr3:uid="{00000000-0010-0000-0300-000003000000}" name="AFECTACIÓN" dataDxfId="18" dataCellStyle="Título 3 3"/>
    <tableColumn id="4" xr3:uid="{00000000-0010-0000-0300-000004000000}" name="EVENTO - OCURRENCIA" dataDxfId="17" dataCellStyle="Normal 2 2 2 2 5"/>
    <tableColumn id="5" xr3:uid="{00000000-0010-0000-0300-000005000000}" name="ESTADO" dataDxfId="16" dataCellStyle="Título 3 2"/>
    <tableColumn id="6" xr3:uid="{00000000-0010-0000-0300-000006000000}" name="FUENTE" dataDxfId="15"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7" totalsRowShown="0" headerRowDxfId="14" headerRowBorderDxfId="13" tableBorderDxfId="12" totalsRowBorderDxfId="11">
  <tableColumns count="11">
    <tableColumn id="1" xr3:uid="{00000000-0010-0000-0400-000001000000}" name="Nro." dataDxfId="10" dataCellStyle="Título 3 3"/>
    <tableColumn id="2" xr3:uid="{00000000-0010-0000-0400-000002000000}" name="VER MAPA" dataDxfId="9" dataCellStyle="Hipervínculo"/>
    <tableColumn id="3" xr3:uid="{00000000-0010-0000-0400-000003000000}" name="FECHA DEL EVENTO" dataDxfId="8" dataCellStyle="Título 3 3"/>
    <tableColumn id="4" xr3:uid="{00000000-0010-0000-0400-000004000000}" name="DEPARTAMENTO_x000a_PROVINCIA  /  DISTRITO" dataDxfId="7" dataCellStyle="Título 3 3"/>
    <tableColumn id="5" xr3:uid="{00000000-0010-0000-0400-000005000000}" name="AFECTACIÓN" dataDxfId="6" dataCellStyle="Título 3 3"/>
    <tableColumn id="6" xr3:uid="{00000000-0010-0000-0400-000006000000}" name="ESTADO" dataDxfId="5" dataCellStyle="Título 3 3"/>
    <tableColumn id="7" xr3:uid="{00000000-0010-0000-0400-000007000000}" name="EVENTO - OCURRENCIA" dataDxfId="4" dataCellStyle="Título 3 3"/>
    <tableColumn id="8" xr3:uid="{00000000-0010-0000-0400-000008000000}" name="FUENTE" dataDxfId="3" dataCellStyle="Título 3 3"/>
    <tableColumn id="11" xr3:uid="{00000000-0010-0000-0400-00000B000000}" name="VER FOTO / VIDEO" dataDxfId="2" dataCellStyle="Título 3 3"/>
    <tableColumn id="9" xr3:uid="{00000000-0010-0000-0400-000009000000}" name="LATITUD" dataDxfId="1" dataCellStyle="Millares"/>
    <tableColumn id="10" xr3:uid="{00000000-0010-0000-04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I_VIALES005454_20260216121420.pdf" TargetMode="External"/><Relationship Id="rId21" Type="http://schemas.openxmlformats.org/officeDocument/2006/relationships/hyperlink" Target="https://arsaecoe.mtc.gob.pe/vial/VIAL_R_VIALES004520_20250823011736.pdf" TargetMode="External"/><Relationship Id="rId63" Type="http://schemas.openxmlformats.org/officeDocument/2006/relationships/hyperlink" Target="https://arsaecoe.mtc.gob.pe/vial/VIAL_I_VIALES005022_20251212034423.pdf" TargetMode="External"/><Relationship Id="rId159" Type="http://schemas.openxmlformats.org/officeDocument/2006/relationships/hyperlink" Target="https://arsaecoe.mtc.gob.pe/vial/VIAL_R_VIALES005298_20260128095338.pdf" TargetMode="External"/><Relationship Id="rId324" Type="http://schemas.openxmlformats.org/officeDocument/2006/relationships/printerSettings" Target="../printerSettings/printerSettings2.bin"/><Relationship Id="rId170" Type="http://schemas.openxmlformats.org/officeDocument/2006/relationships/hyperlink" Target="https://arsaecoe.mtc.gob.pe/vial/VIAL_R_VIALES005316_20260130104916.pdf" TargetMode="External"/><Relationship Id="rId226" Type="http://schemas.openxmlformats.org/officeDocument/2006/relationships/hyperlink" Target="https://arsaecoe.mtc.gob.pe/vial/VIAL_R_VIALES005346_20260202101608.pdf" TargetMode="External"/><Relationship Id="rId268" Type="http://schemas.openxmlformats.org/officeDocument/2006/relationships/hyperlink" Target="https://arsaecoe.mtc.gob.pe/vial/VIAL_R_VIALES005426_20260211110101.pdf" TargetMode="External"/><Relationship Id="rId32" Type="http://schemas.openxmlformats.org/officeDocument/2006/relationships/hyperlink" Target="https://arsaecoe.mtc.gob.pe/vial/VIAL_R_VIALES004786_20251022045002.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51_20260122091220.pdf" TargetMode="External"/><Relationship Id="rId5" Type="http://schemas.openxmlformats.org/officeDocument/2006/relationships/hyperlink" Target="https://arsaecoe.mtc.gob.pe/vial/VIAL_I_VIALES002932_20250117041637.pdf" TargetMode="External"/><Relationship Id="rId181" Type="http://schemas.openxmlformats.org/officeDocument/2006/relationships/hyperlink" Target="https://arsaecoe.mtc.gob.pe/vial/VIAL_R_VIALES005323_20260130033537.pdf" TargetMode="External"/><Relationship Id="rId237" Type="http://schemas.openxmlformats.org/officeDocument/2006/relationships/hyperlink" Target="https://arsaecoe.mtc.gob.pe/vial/VIAL_R_VIALES005398_20260207055619.pdf" TargetMode="External"/><Relationship Id="rId279" Type="http://schemas.openxmlformats.org/officeDocument/2006/relationships/hyperlink" Target="https://arsaecoe.mtc.gob.pe/vial/VIAL_R_VIALES005438_20260212042750.pdf" TargetMode="External"/><Relationship Id="rId43" Type="http://schemas.openxmlformats.org/officeDocument/2006/relationships/hyperlink" Target="https://arsaecoe.mtc.gob.pe/vial/VIAL_I_VIALES004838_20251107084951.pdf" TargetMode="External"/><Relationship Id="rId139" Type="http://schemas.openxmlformats.org/officeDocument/2006/relationships/hyperlink" Target="https://arsaecoe.mtc.gob.pe/vial/VIAL_I_VIALES005276_20260127011901.pdf" TargetMode="External"/><Relationship Id="rId290" Type="http://schemas.openxmlformats.org/officeDocument/2006/relationships/hyperlink" Target="https://arsaecoe.mtc.gob.pe/vial/VIAL_R_VIALES005449_20260215084237.pdf" TargetMode="External"/><Relationship Id="rId304" Type="http://schemas.openxmlformats.org/officeDocument/2006/relationships/hyperlink" Target="https://arsaecoe.mtc.gob.pe/vial/VIAL_R_VIALES005465_20260216055239.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89_20260128024702.pdf" TargetMode="External"/><Relationship Id="rId192" Type="http://schemas.openxmlformats.org/officeDocument/2006/relationships/hyperlink" Target="https://arsaecoe.mtc.gob.pe/vial/VIAL_I_VIALES005340_20260201083425.pdf" TargetMode="External"/><Relationship Id="rId206" Type="http://schemas.openxmlformats.org/officeDocument/2006/relationships/hyperlink" Target="https://arsaecoe.mtc.gob.pe/vial/VIAL_I_VIALES005353_20260203113717.pdf" TargetMode="External"/><Relationship Id="rId248" Type="http://schemas.openxmlformats.org/officeDocument/2006/relationships/hyperlink" Target="https://arsaecoe.mtc.gob.pe/vial/VIAL_I_VIALES005411_20260209105201.pdf" TargetMode="External"/><Relationship Id="rId12" Type="http://schemas.openxmlformats.org/officeDocument/2006/relationships/hyperlink" Target="https://arsaecoe.mtc.gob.pe/vial/VIAL_R_M230465_20230411052549.pdf" TargetMode="External"/><Relationship Id="rId108" Type="http://schemas.openxmlformats.org/officeDocument/2006/relationships/hyperlink" Target="https://arsaecoe.mtc.gob.pe/vial/VIAL_I_VIALES005215_20260118112312.pdf" TargetMode="External"/><Relationship Id="rId315" Type="http://schemas.openxmlformats.org/officeDocument/2006/relationships/hyperlink" Target="https://arsaecoe.mtc.gob.pe/vial/VIAL_R_VIALES005471_20260217112933.pdf" TargetMode="External"/><Relationship Id="rId54" Type="http://schemas.openxmlformats.org/officeDocument/2006/relationships/hyperlink" Target="https://arsaecoe.mtc.gob.pe/vial/VIAL_R_VIALES005007_20251207072536.pdf" TargetMode="External"/><Relationship Id="rId96" Type="http://schemas.openxmlformats.org/officeDocument/2006/relationships/hyperlink" Target="https://arsaecoe.mtc.gob.pe/vial/VIAL_I_VIALES005193_20260117114345.pdf" TargetMode="External"/><Relationship Id="rId161" Type="http://schemas.openxmlformats.org/officeDocument/2006/relationships/hyperlink" Target="https://arsaecoe.mtc.gob.pe/vial/VIAL_I_VIALES005297_20260128102217.pdf" TargetMode="External"/><Relationship Id="rId217" Type="http://schemas.openxmlformats.org/officeDocument/2006/relationships/hyperlink" Target="https://arsaecoe.mtc.gob.pe/vial/VIAL_I_VIALES005348_20260202120103.pdf" TargetMode="External"/><Relationship Id="rId259" Type="http://schemas.openxmlformats.org/officeDocument/2006/relationships/hyperlink" Target="https://arsaecoe.mtc.gob.pe/vial/VIAL_I_VIALES005417_20260209064736.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R_VIALES005427_20260211011119.pdf" TargetMode="External"/><Relationship Id="rId326" Type="http://schemas.openxmlformats.org/officeDocument/2006/relationships/table" Target="../tables/table2.xml"/><Relationship Id="rId65" Type="http://schemas.openxmlformats.org/officeDocument/2006/relationships/hyperlink" Target="https://arsaecoe.mtc.gob.pe/vial/VIAL_I_VIALES005023_20251212040059.pdf" TargetMode="External"/><Relationship Id="rId130" Type="http://schemas.openxmlformats.org/officeDocument/2006/relationships/hyperlink" Target="https://arsaecoe.mtc.gob.pe/vial/VIAL_R_VIALES005252_20260122090220.pdf" TargetMode="External"/><Relationship Id="rId172" Type="http://schemas.openxmlformats.org/officeDocument/2006/relationships/hyperlink" Target="https://arsaecoe.mtc.gob.pe/vial/VIAL_I_VIALES005310_20260130101809.pdf" TargetMode="External"/><Relationship Id="rId228" Type="http://schemas.openxmlformats.org/officeDocument/2006/relationships/hyperlink" Target="https://arsaecoe.mtc.gob.pe/vial/VIAL_I_VIALES005389_20260206111013.pdf" TargetMode="External"/><Relationship Id="rId281" Type="http://schemas.openxmlformats.org/officeDocument/2006/relationships/hyperlink" Target="https://arsaecoe.mtc.gob.pe/vial/VIAL_I_VIALES005436_20260212061554.pdf" TargetMode="External"/><Relationship Id="rId34" Type="http://schemas.openxmlformats.org/officeDocument/2006/relationships/hyperlink" Target="https://arsaecoe.mtc.gob.pe/vial/VIAL_I_VIALES004785_20251022094446.pdf" TargetMode="External"/><Relationship Id="rId76" Type="http://schemas.openxmlformats.org/officeDocument/2006/relationships/hyperlink" Target="https://arsaecoe.mtc.gob.pe/vial/VIAL_I_VIALES005091_20251231043252.pdf" TargetMode="External"/><Relationship Id="rId141" Type="http://schemas.openxmlformats.org/officeDocument/2006/relationships/hyperlink" Target="https://arsaecoe.mtc.gob.pe/vial/VIAL_R_VIALES005278_20260127094949.pdf" TargetMode="External"/><Relationship Id="rId7" Type="http://schemas.openxmlformats.org/officeDocument/2006/relationships/hyperlink" Target="https://arsaecoe.mtc.gob.pe/vial/VIAL_R_VIALES003538_20250320040427.pdf" TargetMode="External"/><Relationship Id="rId162" Type="http://schemas.openxmlformats.org/officeDocument/2006/relationships/hyperlink" Target="https://arsaecoe.mtc.gob.pe/vial/VIAL_I_VIALES005287_20260128102645.pdf" TargetMode="External"/><Relationship Id="rId183" Type="http://schemas.openxmlformats.org/officeDocument/2006/relationships/hyperlink" Target="https://arsaecoe.mtc.gob.pe/vial/VIAL_R_VIALES005325_20260130040631.pdf" TargetMode="External"/><Relationship Id="rId218" Type="http://schemas.openxmlformats.org/officeDocument/2006/relationships/hyperlink" Target="https://arsaecoe.mtc.gob.pe/vial/VIAL_I_VIALES005359_20260204113900.pdf" TargetMode="External"/><Relationship Id="rId239" Type="http://schemas.openxmlformats.org/officeDocument/2006/relationships/hyperlink" Target="https://arsaecoe.mtc.gob.pe/vial/VIAL_I_VIALES005396_20260207070029.pdf" TargetMode="External"/><Relationship Id="rId250" Type="http://schemas.openxmlformats.org/officeDocument/2006/relationships/hyperlink" Target="https://arsaecoe.mtc.gob.pe/vial/VIAL_R_VIALES005413_20260209023225.pdf" TargetMode="External"/><Relationship Id="rId271" Type="http://schemas.openxmlformats.org/officeDocument/2006/relationships/hyperlink" Target="https://arsaecoe.mtc.gob.pe/vial/VIAL_I_VIALES005427_20260211045959.pdf" TargetMode="External"/><Relationship Id="rId292" Type="http://schemas.openxmlformats.org/officeDocument/2006/relationships/hyperlink" Target="https://arsaecoe.mtc.gob.pe/vial/VIAL_R_VIALES005451_20260215025344.pdf" TargetMode="External"/><Relationship Id="rId306" Type="http://schemas.openxmlformats.org/officeDocument/2006/relationships/hyperlink" Target="https://arsaecoe.mtc.gob.pe/vial/VIAL_I_VIALES005466_20260216063212.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131" Type="http://schemas.openxmlformats.org/officeDocument/2006/relationships/hyperlink" Target="https://arsaecoe.mtc.gob.pe/vial/VIAL_I_VIALES005252_20260122090220.pdf" TargetMode="External"/><Relationship Id="rId152" Type="http://schemas.openxmlformats.org/officeDocument/2006/relationships/hyperlink" Target="https://arsaecoe.mtc.gob.pe/vial/VIAL_R_VIALES005295_20260128045244.pdf" TargetMode="External"/><Relationship Id="rId173" Type="http://schemas.openxmlformats.org/officeDocument/2006/relationships/hyperlink" Target="https://arsaecoe.mtc.gob.pe/vial/VIAL_R_VIALES005313_20260129125041.pdf" TargetMode="External"/><Relationship Id="rId194" Type="http://schemas.openxmlformats.org/officeDocument/2006/relationships/hyperlink" Target="https://arsaecoe.mtc.gob.pe/vial/VIAL_R_VIALES005348_20260202120103.pdf" TargetMode="External"/><Relationship Id="rId208" Type="http://schemas.openxmlformats.org/officeDocument/2006/relationships/hyperlink" Target="https://arsaecoe.mtc.gob.pe/vial/VIAL_I_VIALES005266_20260210082121.pdf" TargetMode="External"/><Relationship Id="rId229" Type="http://schemas.openxmlformats.org/officeDocument/2006/relationships/hyperlink" Target="https://arsaecoe.mtc.gob.pe/vial/VIAL_R_VIALES005391_20260206121606.pdf" TargetMode="External"/><Relationship Id="rId240" Type="http://schemas.openxmlformats.org/officeDocument/2006/relationships/hyperlink" Target="https://arsaecoe.mtc.gob.pe/vial/VIAL_R_VIALES005404_20260208073746.pdf" TargetMode="External"/><Relationship Id="rId261" Type="http://schemas.openxmlformats.org/officeDocument/2006/relationships/hyperlink" Target="https://arsaecoe.mtc.gob.pe/vial/VIAL_I_VIALES005419_20260210122127.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42_20260213123518.pdf" TargetMode="External"/><Relationship Id="rId317" Type="http://schemas.openxmlformats.org/officeDocument/2006/relationships/hyperlink" Target="https://arsaecoe.mtc.gob.pe/vial/VIAL_R_VIALES005474_20260217041408.pdf" TargetMode="Externa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42" Type="http://schemas.openxmlformats.org/officeDocument/2006/relationships/hyperlink" Target="https://arsaecoe.mtc.gob.pe/vial/VIAL_R_VIALES005280_20260127064919.pdf" TargetMode="External"/><Relationship Id="rId163" Type="http://schemas.openxmlformats.org/officeDocument/2006/relationships/hyperlink" Target="https://arsaecoe.mtc.gob.pe/vial/VIAL_I_VIALES005291_20260131121624.pdf" TargetMode="External"/><Relationship Id="rId184" Type="http://schemas.openxmlformats.org/officeDocument/2006/relationships/hyperlink" Target="https://arsaecoe.mtc.gob.pe/vial/VIAL_I_VIALES005325_20260130040631.pdf" TargetMode="External"/><Relationship Id="rId219" Type="http://schemas.openxmlformats.org/officeDocument/2006/relationships/hyperlink" Target="https://arsaecoe.mtc.gob.pe/vial/VIAL_I_VIALES005360_20260204113606.pdf" TargetMode="External"/><Relationship Id="rId230" Type="http://schemas.openxmlformats.org/officeDocument/2006/relationships/hyperlink" Target="https://arsaecoe.mtc.gob.pe/vial/VIAL_R_VIALES005390_20260206114224.pdf" TargetMode="External"/><Relationship Id="rId251" Type="http://schemas.openxmlformats.org/officeDocument/2006/relationships/hyperlink" Target="https://arsaecoe.mtc.gob.pe/vial/VIAL_I_VIALES005325_20260130040631.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R_VIALES005428_20260211070720.pdf" TargetMode="External"/><Relationship Id="rId293" Type="http://schemas.openxmlformats.org/officeDocument/2006/relationships/hyperlink" Target="https://arsaecoe.mtc.gob.pe/vial/VIAL_I_VIALES005451_20260215025344.pdf" TargetMode="External"/><Relationship Id="rId307" Type="http://schemas.openxmlformats.org/officeDocument/2006/relationships/hyperlink" Target="https://arsaecoe.mtc.gob.pe/vial/VIAL_I_VIALES005465_20260216083330.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R_VIALES005256_20260123054002.pdf" TargetMode="External"/><Relationship Id="rId153" Type="http://schemas.openxmlformats.org/officeDocument/2006/relationships/hyperlink" Target="https://arsaecoe.mtc.gob.pe/vial/VIAL_R_VIALES005292_20260128042209.pdf" TargetMode="External"/><Relationship Id="rId174" Type="http://schemas.openxmlformats.org/officeDocument/2006/relationships/hyperlink" Target="https://arsaecoe.mtc.gob.pe/vial/VIAL_I_VIALES005313_20260130102506.pdf" TargetMode="External"/><Relationship Id="rId195" Type="http://schemas.openxmlformats.org/officeDocument/2006/relationships/hyperlink" Target="https://arsaecoe.mtc.gob.pe/vial/VIAL_R_VIALES005352_20260202043232.pdf" TargetMode="External"/><Relationship Id="rId209" Type="http://schemas.openxmlformats.org/officeDocument/2006/relationships/hyperlink" Target="https://arsaecoe.mtc.gob.pe/vial/VIAL_R_VIALES005365_20260203052638.pdf" TargetMode="External"/><Relationship Id="rId220" Type="http://schemas.openxmlformats.org/officeDocument/2006/relationships/hyperlink" Target="https://arsaecoe.mtc.gob.pe/vial/VIAL_R_VIALES005383_20260205122041.pdf" TargetMode="External"/><Relationship Id="rId241" Type="http://schemas.openxmlformats.org/officeDocument/2006/relationships/hyperlink" Target="https://arsaecoe.mtc.gob.pe/vial/VIAL_I_VIALES005404_20260208080621.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262" Type="http://schemas.openxmlformats.org/officeDocument/2006/relationships/hyperlink" Target="https://arsaecoe.mtc.gob.pe/vial/VIAL_R_VIALES005423_20260210034312.pdf" TargetMode="External"/><Relationship Id="rId283" Type="http://schemas.openxmlformats.org/officeDocument/2006/relationships/hyperlink" Target="https://arsaecoe.mtc.gob.pe/vial/VIAL_I_VIALES005442_20260213013312.pdf" TargetMode="External"/><Relationship Id="rId318" Type="http://schemas.openxmlformats.org/officeDocument/2006/relationships/hyperlink" Target="https://arsaecoe.mtc.gob.pe/vial/VIAL_I_VIALES005473_20260217061356.pdf" TargetMode="External"/><Relationship Id="rId78" Type="http://schemas.openxmlformats.org/officeDocument/2006/relationships/hyperlink" Target="https://arsaecoe.mtc.gob.pe/vial/VIAL_R_VIALES005148_20260112110417.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7_20260120034013.pdf" TargetMode="External"/><Relationship Id="rId143" Type="http://schemas.openxmlformats.org/officeDocument/2006/relationships/hyperlink" Target="https://arsaecoe.mtc.gob.pe/vial/VIAL_I_VIALES005280_20260206112809.pdf" TargetMode="External"/><Relationship Id="rId164" Type="http://schemas.openxmlformats.org/officeDocument/2006/relationships/hyperlink" Target="https://arsaecoe.mtc.gob.pe/vial/VIAL_I_VIALES005288_20260128103612.pdf" TargetMode="External"/><Relationship Id="rId185" Type="http://schemas.openxmlformats.org/officeDocument/2006/relationships/hyperlink" Target="https://arsaecoe.mtc.gob.pe/vial/VIAL_R_VIALES005329_20260130065117.pdf" TargetMode="External"/><Relationship Id="rId9" Type="http://schemas.openxmlformats.org/officeDocument/2006/relationships/hyperlink" Target="https://arsaecoe.mtc.gob.pe/vial/VIAL_R_M230433_20230930012822.pdf" TargetMode="External"/><Relationship Id="rId210" Type="http://schemas.openxmlformats.org/officeDocument/2006/relationships/hyperlink" Target="https://arsaecoe.mtc.gob.pe/vial/VIAL_I_VIALES005365_20260206052558.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90_20260206114603.pdf" TargetMode="External"/><Relationship Id="rId252" Type="http://schemas.openxmlformats.org/officeDocument/2006/relationships/hyperlink" Target="https://arsaecoe.mtc.gob.pe/vial/VIAL_R_VIALES005414_20260209025404.pdf" TargetMode="External"/><Relationship Id="rId273" Type="http://schemas.openxmlformats.org/officeDocument/2006/relationships/hyperlink" Target="https://arsaecoe.mtc.gob.pe/vial/VIAL_I_VIALES005428_20260211070720.pdf" TargetMode="External"/><Relationship Id="rId294" Type="http://schemas.openxmlformats.org/officeDocument/2006/relationships/hyperlink" Target="https://arsaecoe.mtc.gob.pe/vial/VIAL_R_VIALES005452_20260215031709.pdf" TargetMode="External"/><Relationship Id="rId308" Type="http://schemas.openxmlformats.org/officeDocument/2006/relationships/hyperlink" Target="https://arsaecoe.mtc.gob.pe/vial/VIAL_R_VIALES005467_20260217102639.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I_VIALES005256_20260124012718.pdf" TargetMode="External"/><Relationship Id="rId154" Type="http://schemas.openxmlformats.org/officeDocument/2006/relationships/hyperlink" Target="https://arsaecoe.mtc.gob.pe/vial/VIAL_I_VIALES005292_20260128042209.pdf" TargetMode="External"/><Relationship Id="rId175" Type="http://schemas.openxmlformats.org/officeDocument/2006/relationships/hyperlink" Target="https://arsaecoe.mtc.gob.pe/vial/VIAL_R_VIALES005320_20260130121122.pdf" TargetMode="External"/><Relationship Id="rId196" Type="http://schemas.openxmlformats.org/officeDocument/2006/relationships/hyperlink" Target="https://arsaecoe.mtc.gob.pe/vial/VIAL_R_VIALES005353_20260202050342.pdf" TargetMode="External"/><Relationship Id="rId200" Type="http://schemas.openxmlformats.org/officeDocument/2006/relationships/hyperlink" Target="https://arsaecoe.mtc.gob.pe/vial/VIAL_I_VIALES005357_20260202102855.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84_20260205010834.pdf" TargetMode="External"/><Relationship Id="rId242" Type="http://schemas.openxmlformats.org/officeDocument/2006/relationships/hyperlink" Target="https://arsaecoe.mtc.gob.pe/vial/VIAL_R_VIALES005408_20260209073403.pdf" TargetMode="External"/><Relationship Id="rId263" Type="http://schemas.openxmlformats.org/officeDocument/2006/relationships/hyperlink" Target="https://arsaecoe.mtc.gob.pe/vial/VIAL_I_VIALES005423_20260215105901.pdf" TargetMode="External"/><Relationship Id="rId284" Type="http://schemas.openxmlformats.org/officeDocument/2006/relationships/hyperlink" Target="https://arsaecoe.mtc.gob.pe/vial/VIAL_R_VIALES005443_20260213013500.pdf" TargetMode="External"/><Relationship Id="rId319" Type="http://schemas.openxmlformats.org/officeDocument/2006/relationships/hyperlink" Target="https://arsaecoe.mtc.gob.pe/vial/VIAL_R_VIALES005475_20260217054928.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7_20260121114652.pdf" TargetMode="External"/><Relationship Id="rId144" Type="http://schemas.openxmlformats.org/officeDocument/2006/relationships/hyperlink" Target="https://arsaecoe.mtc.gob.pe/vial/VIAL_R_VIALES005281_20260127105451.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I_VIALES005295_20260128104634.pdf" TargetMode="External"/><Relationship Id="rId186" Type="http://schemas.openxmlformats.org/officeDocument/2006/relationships/hyperlink" Target="https://arsaecoe.mtc.gob.pe/vial/VIAL_R_VIALES005330_20260130065416.pdf" TargetMode="External"/><Relationship Id="rId211" Type="http://schemas.openxmlformats.org/officeDocument/2006/relationships/hyperlink" Target="https://arsaecoe.mtc.gob.pe/vial/VIAL_R_VIALES005366_20260203043352.pdf" TargetMode="External"/><Relationship Id="rId232" Type="http://schemas.openxmlformats.org/officeDocument/2006/relationships/hyperlink" Target="https://arsaecoe.mtc.gob.pe/vial/VIAL_R_VIALES005393_20260206011450.pdf" TargetMode="External"/><Relationship Id="rId253" Type="http://schemas.openxmlformats.org/officeDocument/2006/relationships/hyperlink" Target="https://arsaecoe.mtc.gob.pe/vial/VIAL_I_VIALES005414_20260209025404.pdf" TargetMode="External"/><Relationship Id="rId274" Type="http://schemas.openxmlformats.org/officeDocument/2006/relationships/hyperlink" Target="https://arsaecoe.mtc.gob.pe/vial/VIAL_R_VIALES005430_20260212071412.pdf" TargetMode="External"/><Relationship Id="rId295" Type="http://schemas.openxmlformats.org/officeDocument/2006/relationships/hyperlink" Target="https://arsaecoe.mtc.gob.pe/vial/VIAL_I_VIALES005452_20260215031758.pdf" TargetMode="External"/><Relationship Id="rId309" Type="http://schemas.openxmlformats.org/officeDocument/2006/relationships/hyperlink" Target="https://arsaecoe.mtc.gob.pe/vial/VIAL_I_VIALES005467_20260216104617.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R_VIALES005264_20260126111735.pdf" TargetMode="External"/><Relationship Id="rId320" Type="http://schemas.openxmlformats.org/officeDocument/2006/relationships/hyperlink" Target="https://arsaecoe.mtc.gob.pe/vial/VIAL_I_VIALES005475_20260217055254.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3_20260128043539.pdf" TargetMode="External"/><Relationship Id="rId176" Type="http://schemas.openxmlformats.org/officeDocument/2006/relationships/hyperlink" Target="https://arsaecoe.mtc.gob.pe/vial/VIAL_I_VIALES005320_20260130121122.pdf" TargetMode="External"/><Relationship Id="rId197" Type="http://schemas.openxmlformats.org/officeDocument/2006/relationships/hyperlink" Target="https://arsaecoe.mtc.gob.pe/vial/VIAL_R_VIALES005354_20260202062922.pdf" TargetMode="External"/><Relationship Id="rId201" Type="http://schemas.openxmlformats.org/officeDocument/2006/relationships/hyperlink" Target="https://arsaecoe.mtc.gob.pe/vial/VIAL_I_VIALES005354_20260202104604.pdf" TargetMode="External"/><Relationship Id="rId222" Type="http://schemas.openxmlformats.org/officeDocument/2006/relationships/hyperlink" Target="https://arsaecoe.mtc.gob.pe/vial/VIAL_I_VIALES005384_20260205011045.pdf" TargetMode="External"/><Relationship Id="rId243" Type="http://schemas.openxmlformats.org/officeDocument/2006/relationships/hyperlink" Target="https://arsaecoe.mtc.gob.pe/vial/VIAL_R_VIALES005409_20260210085740.pdf" TargetMode="External"/><Relationship Id="rId264" Type="http://schemas.openxmlformats.org/officeDocument/2006/relationships/hyperlink" Target="https://arsaecoe.mtc.gob.pe/vial/VIAL_R_VIALES005424_20260210044617.pdf" TargetMode="External"/><Relationship Id="rId285" Type="http://schemas.openxmlformats.org/officeDocument/2006/relationships/hyperlink" Target="https://arsaecoe.mtc.gob.pe/vial/VIAL_I_VIALES005443_20260213013500.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R_VIALES005246_20260121063933.pdf" TargetMode="External"/><Relationship Id="rId310" Type="http://schemas.openxmlformats.org/officeDocument/2006/relationships/hyperlink" Target="https://arsaecoe.mtc.gob.pe/vial/VIAL_R_VIALES005468_20260217072942.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I_VIALES005281_20260131083146.pdf" TargetMode="External"/><Relationship Id="rId166" Type="http://schemas.openxmlformats.org/officeDocument/2006/relationships/hyperlink" Target="https://arsaecoe.mtc.gob.pe/vial/VIAL_R_VIALES005300_20260129062956.pdf" TargetMode="External"/><Relationship Id="rId187" Type="http://schemas.openxmlformats.org/officeDocument/2006/relationships/hyperlink" Target="https://arsaecoe.mtc.gob.pe/vial/VIAL_I_VIALES005319_20260130075144.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I_VIALES005366_20260203043352.pdf" TargetMode="External"/><Relationship Id="rId233" Type="http://schemas.openxmlformats.org/officeDocument/2006/relationships/hyperlink" Target="https://arsaecoe.mtc.gob.pe/vial/VIAL_I_VIALES005393_20260206011450.pdf" TargetMode="External"/><Relationship Id="rId254" Type="http://schemas.openxmlformats.org/officeDocument/2006/relationships/hyperlink" Target="https://arsaecoe.mtc.gob.pe/vial/VIAL_R_VIALES005415_20260209024640.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I_VIALES005430_20260212071412.pdf" TargetMode="External"/><Relationship Id="rId296" Type="http://schemas.openxmlformats.org/officeDocument/2006/relationships/hyperlink" Target="https://arsaecoe.mtc.gob.pe/vial/VIAL_R_VIALES005453_20260217071132.pdf" TargetMode="External"/><Relationship Id="rId300" Type="http://schemas.openxmlformats.org/officeDocument/2006/relationships/hyperlink" Target="https://arsaecoe.mtc.gob.pe/vial/VIAL_R_VIALES005457_20260216034400.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64_20260126111735.pdf" TargetMode="External"/><Relationship Id="rId156" Type="http://schemas.openxmlformats.org/officeDocument/2006/relationships/hyperlink" Target="https://arsaecoe.mtc.gob.pe/vial/VIAL_I_VIALES005293_20260128043539.pdf" TargetMode="External"/><Relationship Id="rId177" Type="http://schemas.openxmlformats.org/officeDocument/2006/relationships/hyperlink" Target="https://arsaecoe.mtc.gob.pe/vial/VIAL_R_VIALES005319_20260130120009.pdf" TargetMode="External"/><Relationship Id="rId198" Type="http://schemas.openxmlformats.org/officeDocument/2006/relationships/hyperlink" Target="https://arsaecoe.mtc.gob.pe/vial/VIAL_I_VIALES005352_20260202065523.pdf" TargetMode="External"/><Relationship Id="rId321" Type="http://schemas.openxmlformats.org/officeDocument/2006/relationships/hyperlink" Target="https://arsaecoe.mtc.gob.pe/vial/VIAL_R_VIALES005476_20260217113911.pdf" TargetMode="External"/><Relationship Id="rId202" Type="http://schemas.openxmlformats.org/officeDocument/2006/relationships/hyperlink" Target="https://arsaecoe.mtc.gob.pe/vial/VIAL_R_VIALES005358_20260203111939.pdf" TargetMode="External"/><Relationship Id="rId223" Type="http://schemas.openxmlformats.org/officeDocument/2006/relationships/hyperlink" Target="https://arsaecoe.mtc.gob.pe/vial/VIAL_I_VIALES005383_20260205025630.pdf" TargetMode="External"/><Relationship Id="rId244" Type="http://schemas.openxmlformats.org/officeDocument/2006/relationships/hyperlink" Target="https://arsaecoe.mtc.gob.pe/vial/VIAL_I_VIALES005409_20260210085740.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24_20260210044617.pdf" TargetMode="External"/><Relationship Id="rId286" Type="http://schemas.openxmlformats.org/officeDocument/2006/relationships/hyperlink" Target="https://arsaecoe.mtc.gob.pe/vial/VIAL_R_VIALES005444_20260213050328.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I_VIALES005246_20260121063933.pdf" TargetMode="External"/><Relationship Id="rId146" Type="http://schemas.openxmlformats.org/officeDocument/2006/relationships/hyperlink" Target="https://arsaecoe.mtc.gob.pe/vial/VIAL_R_VIALES005287_20260128115536.pdf" TargetMode="External"/><Relationship Id="rId167" Type="http://schemas.openxmlformats.org/officeDocument/2006/relationships/hyperlink" Target="https://arsaecoe.mtc.gob.pe/vial/VIAL_I_VIALES005300_20260129062757.pdf" TargetMode="External"/><Relationship Id="rId188" Type="http://schemas.openxmlformats.org/officeDocument/2006/relationships/hyperlink" Target="https://arsaecoe.mtc.gob.pe/vial/VIAL_R_VIALES005333_20260131085945.pdf" TargetMode="External"/><Relationship Id="rId311" Type="http://schemas.openxmlformats.org/officeDocument/2006/relationships/hyperlink" Target="https://arsaecoe.mtc.gob.pe/vial/VIAL_I_VIALES005468_20260217072942.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67_20260203045818.pdf" TargetMode="External"/><Relationship Id="rId234" Type="http://schemas.openxmlformats.org/officeDocument/2006/relationships/hyperlink" Target="https://arsaecoe.mtc.gob.pe/vial/VIAL_I_VIALES005391_20260206085409.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415_20260209024640.pdf" TargetMode="External"/><Relationship Id="rId276" Type="http://schemas.openxmlformats.org/officeDocument/2006/relationships/hyperlink" Target="https://arsaecoe.mtc.gob.pe/vial/VIAL_R_VIALES005431_20260212074431.pdf" TargetMode="External"/><Relationship Id="rId297" Type="http://schemas.openxmlformats.org/officeDocument/2006/relationships/hyperlink" Target="https://arsaecoe.mtc.gob.pe/vial/VIAL_R_VIALES005433_20260212110435.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R_VIALES005265_20260126113140.pdf" TargetMode="External"/><Relationship Id="rId157" Type="http://schemas.openxmlformats.org/officeDocument/2006/relationships/hyperlink" Target="https://arsaecoe.mtc.gob.pe/vial/VIAL_R_VIALES005297_20260128064228.pdf" TargetMode="External"/><Relationship Id="rId178" Type="http://schemas.openxmlformats.org/officeDocument/2006/relationships/hyperlink" Target="https://arsaecoe.mtc.gob.pe/vial/VIAL_I_VIALES005316_20260131124007.pdf" TargetMode="External"/><Relationship Id="rId301" Type="http://schemas.openxmlformats.org/officeDocument/2006/relationships/hyperlink" Target="https://arsaecoe.mtc.gob.pe/vial/VIAL_I_VIALES005457_20260216034400.pdf" TargetMode="External"/><Relationship Id="rId322" Type="http://schemas.openxmlformats.org/officeDocument/2006/relationships/hyperlink" Target="https://arsaecoe.mtc.gob.pe/vial/VIAL_I_VIALES005476_20260218054058.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357_20260202102855.pdf" TargetMode="External"/><Relationship Id="rId203" Type="http://schemas.openxmlformats.org/officeDocument/2006/relationships/hyperlink" Target="https://arsaecoe.mtc.gob.pe/vial/VIAL_I_VIALES005358_20260203111939.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I_VIALES005382_20260205031220.pdf" TargetMode="External"/><Relationship Id="rId245" Type="http://schemas.openxmlformats.org/officeDocument/2006/relationships/hyperlink" Target="https://arsaecoe.mtc.gob.pe/vial/VIAL_R_VIALES005410_20260210090352.pdf" TargetMode="External"/><Relationship Id="rId266" Type="http://schemas.openxmlformats.org/officeDocument/2006/relationships/hyperlink" Target="https://arsaecoe.mtc.gob.pe/vial/VIAL_R_VIALES005425_20260211103645.pdf" TargetMode="External"/><Relationship Id="rId287" Type="http://schemas.openxmlformats.org/officeDocument/2006/relationships/hyperlink" Target="https://arsaecoe.mtc.gob.pe/vial/VIAL_I_VIALES005444_20260213050328.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R_VIALES005249_20260122040937.pdf" TargetMode="External"/><Relationship Id="rId147" Type="http://schemas.openxmlformats.org/officeDocument/2006/relationships/hyperlink" Target="https://arsaecoe.mtc.gob.pe/vial/VIAL_R_VIALES005288_20260128010320.pdf" TargetMode="External"/><Relationship Id="rId168" Type="http://schemas.openxmlformats.org/officeDocument/2006/relationships/hyperlink" Target="https://arsaecoe.mtc.gob.pe/vial/VIAL_R_VIALES005304_20260129110945.pdf" TargetMode="External"/><Relationship Id="rId312" Type="http://schemas.openxmlformats.org/officeDocument/2006/relationships/hyperlink" Target="https://arsaecoe.mtc.gob.pe/vial/VIAL_R_VIALES005470_20260217103752.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I_VIALES005329_20260131101447.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367_20260203045818.pdf" TargetMode="External"/><Relationship Id="rId235" Type="http://schemas.openxmlformats.org/officeDocument/2006/relationships/hyperlink" Target="https://arsaecoe.mtc.gob.pe/vial/VIAL_R_VIALES005382_20260205122152.pdf" TargetMode="External"/><Relationship Id="rId256" Type="http://schemas.openxmlformats.org/officeDocument/2006/relationships/hyperlink" Target="https://arsaecoe.mtc.gob.pe/vial/VIAL_R_VIALES005416_20260209064530.pdf" TargetMode="External"/><Relationship Id="rId277" Type="http://schemas.openxmlformats.org/officeDocument/2006/relationships/hyperlink" Target="https://arsaecoe.mtc.gob.pe/vial/VIAL_I_VIALES005431_20260212074431.pdf" TargetMode="External"/><Relationship Id="rId298" Type="http://schemas.openxmlformats.org/officeDocument/2006/relationships/hyperlink" Target="https://arsaecoe.mtc.gob.pe/vial/VIAL_I_VIALES005433_20260212111211.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I_VIALES005265_20260126113140.pdf" TargetMode="External"/><Relationship Id="rId158" Type="http://schemas.openxmlformats.org/officeDocument/2006/relationships/hyperlink" Target="https://arsaecoe.mtc.gob.pe/vial/VIAL_I_VIALES005290_20260128073319.pdf" TargetMode="External"/><Relationship Id="rId302" Type="http://schemas.openxmlformats.org/officeDocument/2006/relationships/hyperlink" Target="https://arsaecoe.mtc.gob.pe/vial/VIAL_R_VIALES005455_20260216045348.pdf" TargetMode="External"/><Relationship Id="rId323" Type="http://schemas.openxmlformats.org/officeDocument/2006/relationships/hyperlink" Target="https://arsaecoe.mtc.gob.pe/vial/VIAL_I_VIALES005472_20260218064026.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R_VIALES005324_20260130035719.pdf" TargetMode="External"/><Relationship Id="rId190" Type="http://schemas.openxmlformats.org/officeDocument/2006/relationships/hyperlink" Target="https://arsaecoe.mtc.gob.pe/vial/VIAL_I_VIALES005330_20260208063310.pdf" TargetMode="External"/><Relationship Id="rId204" Type="http://schemas.openxmlformats.org/officeDocument/2006/relationships/hyperlink" Target="https://arsaecoe.mtc.gob.pe/vial/VIAL_R_VIALES005359_20260203114148.pdf" TargetMode="External"/><Relationship Id="rId225" Type="http://schemas.openxmlformats.org/officeDocument/2006/relationships/hyperlink" Target="https://arsaecoe.mtc.gob.pe/vial/VIAL_I_VIALES005346_20260202103452.pdf" TargetMode="External"/><Relationship Id="rId246" Type="http://schemas.openxmlformats.org/officeDocument/2006/relationships/hyperlink" Target="https://arsaecoe.mtc.gob.pe/vial/VIAL_I_VIALES005410_20260210090352.pdf" TargetMode="External"/><Relationship Id="rId267" Type="http://schemas.openxmlformats.org/officeDocument/2006/relationships/hyperlink" Target="https://arsaecoe.mtc.gob.pe/vial/VIAL_I_VIALES005425_20260211103958.pdf" TargetMode="External"/><Relationship Id="rId288" Type="http://schemas.openxmlformats.org/officeDocument/2006/relationships/hyperlink" Target="https://arsaecoe.mtc.gob.pe/vial/VIAL_R_VIALES005447_20260214095024.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I_VIALES005249_20260122035930.pdf" TargetMode="External"/><Relationship Id="rId313" Type="http://schemas.openxmlformats.org/officeDocument/2006/relationships/hyperlink" Target="https://arsaecoe.mtc.gob.pe/vial/VIAL_R_VIALES005469_20260217105449.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94" Type="http://schemas.openxmlformats.org/officeDocument/2006/relationships/hyperlink" Target="https://arsaecoe.mtc.gob.pe/vial/VIAL_R_VIALES005187_20260115075015.pdf" TargetMode="External"/><Relationship Id="rId148" Type="http://schemas.openxmlformats.org/officeDocument/2006/relationships/hyperlink" Target="https://arsaecoe.mtc.gob.pe/vial/VIAL_R_VIALES005290_20260128035730.pdf" TargetMode="External"/><Relationship Id="rId169" Type="http://schemas.openxmlformats.org/officeDocument/2006/relationships/hyperlink" Target="https://arsaecoe.mtc.gob.pe/vial/VIAL_R_VIALES005310_20260129121237.pdf" TargetMode="External"/><Relationship Id="rId4" Type="http://schemas.openxmlformats.org/officeDocument/2006/relationships/hyperlink" Target="https://arsaecoe.mtc.gob.pe/vial/VIAL_R_VIALES002932_20250114094639.pdf" TargetMode="External"/><Relationship Id="rId180" Type="http://schemas.openxmlformats.org/officeDocument/2006/relationships/hyperlink" Target="https://arsaecoe.mtc.gob.pe/vial/VIAL_I_VIALES005324_20260131082300.pdf" TargetMode="External"/><Relationship Id="rId215" Type="http://schemas.openxmlformats.org/officeDocument/2006/relationships/hyperlink" Target="https://arsaecoe.mtc.gob.pe/vial/VIAL_R_VIALES005370_20260204061525.pdf" TargetMode="External"/><Relationship Id="rId236" Type="http://schemas.openxmlformats.org/officeDocument/2006/relationships/hyperlink" Target="https://arsaecoe.mtc.gob.pe/vial/VIAL_R_VIALES005396_20260207101116.pdf" TargetMode="External"/><Relationship Id="rId257" Type="http://schemas.openxmlformats.org/officeDocument/2006/relationships/hyperlink" Target="https://arsaecoe.mtc.gob.pe/vial/VIAL_R_VIALES005417_20260209064600.pdf" TargetMode="External"/><Relationship Id="rId278" Type="http://schemas.openxmlformats.org/officeDocument/2006/relationships/hyperlink" Target="https://arsaecoe.mtc.gob.pe/vial/VIAL_R_VIALES005436_20260212030445.pdf" TargetMode="External"/><Relationship Id="rId303" Type="http://schemas.openxmlformats.org/officeDocument/2006/relationships/hyperlink" Target="https://arsaecoe.mtc.gob.pe/vial/VIAL_I_VIALES005455_20260216115858.pdf" TargetMode="External"/><Relationship Id="rId42" Type="http://schemas.openxmlformats.org/officeDocument/2006/relationships/hyperlink" Target="https://arsaecoe.mtc.gob.pe/vial/VIAL_I_VIALES004837_20251106101525.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R_VIALES005276_20260127011901.pdf" TargetMode="External"/><Relationship Id="rId191" Type="http://schemas.openxmlformats.org/officeDocument/2006/relationships/hyperlink" Target="https://arsaecoe.mtc.gob.pe/vial/VIAL_I_VIALES005333_20260131051919.pdf" TargetMode="External"/><Relationship Id="rId205" Type="http://schemas.openxmlformats.org/officeDocument/2006/relationships/hyperlink" Target="https://arsaecoe.mtc.gob.pe/vial/VIAL_R_VIALES005360_20260203115332.pdf" TargetMode="External"/><Relationship Id="rId247" Type="http://schemas.openxmlformats.org/officeDocument/2006/relationships/hyperlink" Target="https://arsaecoe.mtc.gob.pe/vial/VIAL_R_VIALES005411_20260209105201.pdf" TargetMode="External"/><Relationship Id="rId107" Type="http://schemas.openxmlformats.org/officeDocument/2006/relationships/hyperlink" Target="https://arsaecoe.mtc.gob.pe/vial/VIAL_I_VIALES005209_20260117064610.pdf" TargetMode="External"/><Relationship Id="rId289" Type="http://schemas.openxmlformats.org/officeDocument/2006/relationships/hyperlink" Target="https://arsaecoe.mtc.gob.pe/vial/VIAL_I_VIALES005447_20260214095024.pdf" TargetMode="External"/><Relationship Id="rId11" Type="http://schemas.openxmlformats.org/officeDocument/2006/relationships/hyperlink" Target="https://arsaecoe.mtc.gob.pe/vial/VIAL_R_M2303398_20230904111932.pdf" TargetMode="External"/><Relationship Id="rId53" Type="http://schemas.openxmlformats.org/officeDocument/2006/relationships/hyperlink" Target="https://arsaecoe.mtc.gob.pe/vial/VIAL_I_VIALES005001_20251207093426.pdf" TargetMode="External"/><Relationship Id="rId149" Type="http://schemas.openxmlformats.org/officeDocument/2006/relationships/hyperlink" Target="https://arsaecoe.mtc.gob.pe/vial/VIAL_R_VIALES005291_20260131121639.pdf" TargetMode="External"/><Relationship Id="rId314" Type="http://schemas.openxmlformats.org/officeDocument/2006/relationships/hyperlink" Target="https://arsaecoe.mtc.gob.pe/vial/VIAL_R_VIALES005472_20260217121651.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I_VIALES005298_20260128095338.pdf" TargetMode="External"/><Relationship Id="rId216" Type="http://schemas.openxmlformats.org/officeDocument/2006/relationships/hyperlink" Target="https://arsaecoe.mtc.gob.pe/vial/VIAL_I_VIALES005370_20260204061926.pdf" TargetMode="External"/><Relationship Id="rId258" Type="http://schemas.openxmlformats.org/officeDocument/2006/relationships/hyperlink" Target="https://arsaecoe.mtc.gob.pe/vial/VIAL_I_VIALES005416_20260209064702.pdf" TargetMode="External"/><Relationship Id="rId22" Type="http://schemas.openxmlformats.org/officeDocument/2006/relationships/hyperlink" Target="https://arsaecoe.mtc.gob.pe/vial/VIAL_R_VIALES004521_20250823012849.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325" Type="http://schemas.openxmlformats.org/officeDocument/2006/relationships/drawing" Target="../drawings/drawing2.xml"/><Relationship Id="rId171" Type="http://schemas.openxmlformats.org/officeDocument/2006/relationships/hyperlink" Target="https://arsaecoe.mtc.gob.pe/vial/VIAL_I_VIALES005304_20260130103142.pdf" TargetMode="External"/><Relationship Id="rId227" Type="http://schemas.openxmlformats.org/officeDocument/2006/relationships/hyperlink" Target="https://arsaecoe.mtc.gob.pe/vial/VIAL_R_VIALES005389_20260206111013.pdf" TargetMode="External"/><Relationship Id="rId269" Type="http://schemas.openxmlformats.org/officeDocument/2006/relationships/hyperlink" Target="https://arsaecoe.mtc.gob.pe/vial/VIAL_I_VIALES005426_20260211110707.pdf" TargetMode="External"/><Relationship Id="rId33" Type="http://schemas.openxmlformats.org/officeDocument/2006/relationships/hyperlink" Target="https://arsaecoe.mtc.gob.pe/vial/VIAL_I_VIALES004786_20251022094157.pdf" TargetMode="External"/><Relationship Id="rId129" Type="http://schemas.openxmlformats.org/officeDocument/2006/relationships/hyperlink" Target="https://arsaecoe.mtc.gob.pe/vial/VIAL_I_VIALES005251_20260122081756.pdf" TargetMode="External"/><Relationship Id="rId280" Type="http://schemas.openxmlformats.org/officeDocument/2006/relationships/hyperlink" Target="https://arsaecoe.mtc.gob.pe/vial/VIAL_I_VIALES005438_20260212061635.pdf" TargetMode="External"/><Relationship Id="rId75" Type="http://schemas.openxmlformats.org/officeDocument/2006/relationships/hyperlink" Target="https://arsaecoe.mtc.gob.pe/vial/VIAL_I_VIALES005093_20251231124415.pdf" TargetMode="External"/><Relationship Id="rId140" Type="http://schemas.openxmlformats.org/officeDocument/2006/relationships/hyperlink" Target="https://arsaecoe.mtc.gob.pe/vial/VIAL_I_VIALES005278_20260127094949.pdf" TargetMode="External"/><Relationship Id="rId182" Type="http://schemas.openxmlformats.org/officeDocument/2006/relationships/hyperlink" Target="https://arsaecoe.mtc.gob.pe/vial/VIAL_I_VIALES005323_20260130033537.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R_VIALES005399_20260207065631.pdf" TargetMode="External"/><Relationship Id="rId291" Type="http://schemas.openxmlformats.org/officeDocument/2006/relationships/hyperlink" Target="https://arsaecoe.mtc.gob.pe/vial/VIAL_I_VIALES005449_20260215103354.pdf" TargetMode="External"/><Relationship Id="rId305" Type="http://schemas.openxmlformats.org/officeDocument/2006/relationships/hyperlink" Target="https://arsaecoe.mtc.gob.pe/vial/VIAL_R_VIALES005466_20260216063212.pdf" TargetMode="External"/><Relationship Id="rId44" Type="http://schemas.openxmlformats.org/officeDocument/2006/relationships/hyperlink" Target="https://arsaecoe.mtc.gob.pe/vial/VIAL_R_VIALES004844_20251107055041.pdf" TargetMode="External"/><Relationship Id="rId86" Type="http://schemas.openxmlformats.org/officeDocument/2006/relationships/hyperlink" Target="https://arsaecoe.mtc.gob.pe/vial/VIAL_R_VIALES005165_20260114052922.pdf" TargetMode="External"/><Relationship Id="rId151" Type="http://schemas.openxmlformats.org/officeDocument/2006/relationships/hyperlink" Target="https://arsaecoe.mtc.gob.pe/vial/VIAL_I_VIALES005289_20260128030955.pdf" TargetMode="External"/><Relationship Id="rId193" Type="http://schemas.openxmlformats.org/officeDocument/2006/relationships/hyperlink" Target="https://arsaecoe.mtc.gob.pe/vial/VIAL_R_VIALES005340_20260201064001.pdf" TargetMode="External"/><Relationship Id="rId207" Type="http://schemas.openxmlformats.org/officeDocument/2006/relationships/hyperlink" Target="https://arsaecoe.mtc.gob.pe/vial/VIAL_R_VIALES005266_20260214081800.pdf" TargetMode="External"/><Relationship Id="rId249" Type="http://schemas.openxmlformats.org/officeDocument/2006/relationships/hyperlink" Target="https://arsaecoe.mtc.gob.pe/vial/VIAL_I_VIALES005408_20260209105730.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19_20260210122127.pdf" TargetMode="External"/><Relationship Id="rId316" Type="http://schemas.openxmlformats.org/officeDocument/2006/relationships/hyperlink" Target="https://arsaecoe.mtc.gob.pe/vial/VIAL_R_VIALES005473_20260217035130.pdf" TargetMode="External"/><Relationship Id="rId55" Type="http://schemas.openxmlformats.org/officeDocument/2006/relationships/hyperlink" Target="https://arsaecoe.mtc.gob.pe/vial/VIAL_I_VIALES005007_2025121112592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37"/>
  <sheetViews>
    <sheetView showGridLines="0" zoomScale="68" zoomScaleNormal="68" workbookViewId="0">
      <selection activeCell="Y42" sqref="Y42"/>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21.125" customWidth="1"/>
    <col min="14" max="14" width="14.375" customWidth="1"/>
    <col min="15" max="15" width="11.625" customWidth="1"/>
    <col min="16" max="16" width="10.875" customWidth="1"/>
    <col min="17" max="17" width="15.625" customWidth="1"/>
    <col min="18" max="18" width="13.125"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77.25" customHeight="1">
      <c r="A1" s="252" t="s">
        <v>115</v>
      </c>
      <c r="B1" s="253"/>
      <c r="C1" s="253"/>
      <c r="D1" s="253"/>
      <c r="E1" s="253"/>
      <c r="F1" s="253"/>
      <c r="H1" s="3"/>
      <c r="I1" s="3"/>
      <c r="J1" s="3"/>
      <c r="K1" s="3"/>
      <c r="L1" s="3"/>
    </row>
    <row r="2" spans="1:29" ht="27" customHeight="1">
      <c r="A2" s="254" t="s">
        <v>73</v>
      </c>
      <c r="B2" s="254"/>
      <c r="C2" s="254"/>
      <c r="D2" s="254"/>
      <c r="E2" s="254"/>
      <c r="F2" s="254"/>
      <c r="H2" s="3"/>
      <c r="I2" s="3"/>
      <c r="J2" s="3"/>
      <c r="K2" s="3"/>
      <c r="L2" s="3"/>
    </row>
    <row r="3" spans="1:29" ht="24" customHeight="1">
      <c r="B3" s="53" t="s">
        <v>14</v>
      </c>
      <c r="C3" s="52" t="s">
        <v>773</v>
      </c>
      <c r="D3" s="8" t="s">
        <v>106</v>
      </c>
      <c r="E3" s="68"/>
      <c r="F3" s="68"/>
      <c r="H3" s="3"/>
      <c r="I3" s="3"/>
      <c r="J3" s="3"/>
      <c r="K3" s="3"/>
      <c r="L3" s="3"/>
      <c r="R3" s="49" t="s">
        <v>37</v>
      </c>
      <c r="S3" s="49" t="s">
        <v>7</v>
      </c>
      <c r="T3" s="49" t="s">
        <v>38</v>
      </c>
      <c r="U3" s="58" t="s">
        <v>78</v>
      </c>
    </row>
    <row r="4" spans="1:29" ht="15.75" customHeight="1">
      <c r="A4" s="3"/>
      <c r="B4" s="3"/>
      <c r="C4" s="3"/>
      <c r="D4" s="3"/>
      <c r="E4" s="3"/>
      <c r="F4" s="255" t="s">
        <v>39</v>
      </c>
      <c r="G4" s="256"/>
      <c r="H4" s="256"/>
      <c r="I4" s="257"/>
      <c r="J4" s="3"/>
      <c r="K4" s="3"/>
      <c r="L4" s="3"/>
      <c r="R4" t="str">
        <f>TRIM(MID(TRIM(Transportes!D5),1,FIND(CHAR(10),TRIM(Transportes!D5),1)-1))</f>
        <v>Ayacucho</v>
      </c>
      <c r="S4" t="str">
        <f>TRIM(IF(Transportes!F5="TRÁNSITO INTERRUMPIDO","Interrumpido",IF(Transportes!F5="TRÁNSITO RESTRINGIDO","Restringido","Normal")))</f>
        <v>Interrumpido</v>
      </c>
      <c r="T4" t="str">
        <f>TRIM(IF(MID(TRIM(Transportes!H5),1,FIND("-",TRIM(Transportes!H5),1)-2)="Acción humana","H","F"))</f>
        <v>F</v>
      </c>
      <c r="U4" s="47">
        <f>Transportes!G5</f>
        <v>40</v>
      </c>
    </row>
    <row r="5" spans="1:29" ht="39" customHeight="1">
      <c r="D5" t="s">
        <v>0</v>
      </c>
      <c r="E5" s="3"/>
      <c r="F5" s="142" t="s">
        <v>40</v>
      </c>
      <c r="G5" s="69" t="s">
        <v>41</v>
      </c>
      <c r="H5" s="70" t="s">
        <v>42</v>
      </c>
      <c r="I5" s="71" t="s">
        <v>43</v>
      </c>
      <c r="J5" s="3"/>
      <c r="K5" s="3"/>
      <c r="L5" s="3"/>
      <c r="R5" t="str">
        <f>TRIM(MID(TRIM(Transportes!D6),1,FIND(CHAR(10),TRIM(Transportes!D6),1)-1))</f>
        <v>Ayacucho</v>
      </c>
      <c r="S5" t="str">
        <f>TRIM(IF(Transportes!F6="TRÁNSITO INTERRUMPIDO","Interrumpido",IF(Transportes!F6="TRÁNSITO RESTRINGIDO","Restringido","Normal")))</f>
        <v>Interrumpido</v>
      </c>
      <c r="T5" t="str">
        <f>TRIM(IF(MID(TRIM(Transportes!H6),1,FIND("-",TRIM(Transportes!H6),1)-2)="Acción humana","H","F"))</f>
        <v>F</v>
      </c>
      <c r="U5" s="47">
        <f>Transportes!G6</f>
        <v>20</v>
      </c>
      <c r="AC5" s="84"/>
    </row>
    <row r="6" spans="1:29" ht="15.75" customHeight="1">
      <c r="E6" s="3"/>
      <c r="F6" s="215" t="s">
        <v>44</v>
      </c>
      <c r="G6" s="73">
        <f>G40+I40</f>
        <v>4</v>
      </c>
      <c r="H6" s="74">
        <f>+H40+J40</f>
        <v>164</v>
      </c>
      <c r="I6" s="75">
        <f>SUM(G6:H6)</f>
        <v>168</v>
      </c>
      <c r="R6" t="str">
        <f>TRIM(MID(TRIM(Transportes!D7),1,FIND(CHAR(10),TRIM(Transportes!D7),1)-1))</f>
        <v>Arequipa</v>
      </c>
      <c r="S6" t="str">
        <f>TRIM(IF(Transportes!F7="TRÁNSITO INTERRUMPIDO","Interrumpido",IF(Transportes!F7="TRÁNSITO RESTRINGIDO","Restringido","Normal")))</f>
        <v>Interrumpido</v>
      </c>
      <c r="T6" t="str">
        <f>TRIM(IF(MID(TRIM(Transportes!H7),1,FIND("-",TRIM(Transportes!H7),1)-2)="Acción humana","H","F"))</f>
        <v>F</v>
      </c>
      <c r="U6" s="47">
        <f>Transportes!G7</f>
        <v>200</v>
      </c>
      <c r="AC6" s="84"/>
    </row>
    <row r="7" spans="1:29" ht="15.75" customHeight="1">
      <c r="C7" s="30"/>
      <c r="E7" s="3"/>
      <c r="F7" s="72" t="s">
        <v>45</v>
      </c>
      <c r="G7" s="73">
        <v>1</v>
      </c>
      <c r="H7" s="74">
        <v>1</v>
      </c>
      <c r="I7" s="74">
        <f>SUM(G7:H7)</f>
        <v>2</v>
      </c>
      <c r="R7" t="str">
        <f>TRIM(MID(TRIM(Transportes!D8),1,FIND(CHAR(10),TRIM(Transportes!D8),1)-1))</f>
        <v>Lima</v>
      </c>
      <c r="S7" t="str">
        <f>TRIM(IF(Transportes!F8="TRÁNSITO INTERRUMPIDO","Interrumpido",IF(Transportes!F8="TRÁNSITO RESTRINGIDO","Restringido","Normal")))</f>
        <v>Interrumpido</v>
      </c>
      <c r="T7" t="str">
        <f>TRIM(IF(MID(TRIM(Transportes!H8),1,FIND("-",TRIM(Transportes!H8),1)-2)="Acción humana","H","F"))</f>
        <v>F</v>
      </c>
      <c r="U7" s="47" t="str">
        <f>Transportes!G8</f>
        <v>-</v>
      </c>
      <c r="AC7" s="84"/>
    </row>
    <row r="8" spans="1:29" ht="15.75" customHeight="1">
      <c r="E8" s="3"/>
      <c r="F8" s="72" t="s">
        <v>46</v>
      </c>
      <c r="G8" s="73">
        <v>0</v>
      </c>
      <c r="H8" s="74">
        <v>0</v>
      </c>
      <c r="I8" s="74">
        <f>SUM(G8:H8)</f>
        <v>0</v>
      </c>
      <c r="R8" t="str">
        <f>TRIM(MID(TRIM(Transportes!D9),1,FIND(CHAR(10),TRIM(Transportes!D9),1)-1))</f>
        <v>Junín</v>
      </c>
      <c r="S8" t="str">
        <f>TRIM(IF(Transportes!F9="TRÁNSITO INTERRUMPIDO","Interrumpido",IF(Transportes!F9="TRÁNSITO RESTRINGIDO","Restringido","Normal")))</f>
        <v>Restringido</v>
      </c>
      <c r="T8" t="str">
        <f>TRIM(IF(MID(TRIM(Transportes!H9),1,FIND("-",TRIM(Transportes!H9),1)-2)="Acción humana","H","F"))</f>
        <v>F</v>
      </c>
      <c r="U8" s="47">
        <f>Transportes!G9</f>
        <v>20</v>
      </c>
      <c r="AC8" s="84"/>
    </row>
    <row r="9" spans="1:29" ht="15.75" customHeight="1">
      <c r="E9" s="3"/>
      <c r="F9" s="72" t="s">
        <v>47</v>
      </c>
      <c r="G9" s="73">
        <v>1</v>
      </c>
      <c r="H9" s="74">
        <v>0</v>
      </c>
      <c r="I9" s="74">
        <f>SUM(G9:H9)</f>
        <v>1</v>
      </c>
      <c r="Q9" s="3"/>
      <c r="R9" t="str">
        <f>TRIM(MID(TRIM(Transportes!D10),1,FIND(CHAR(10),TRIM(Transportes!D10),1)-1))</f>
        <v>Ayacucho</v>
      </c>
      <c r="S9" t="str">
        <f>TRIM(IF(Transportes!F10="TRÁNSITO INTERRUMPIDO","Interrumpido",IF(Transportes!F10="TRÁNSITO RESTRINGIDO","Restringido","Normal")))</f>
        <v>Restringido</v>
      </c>
      <c r="T9" t="str">
        <f>TRIM(IF(MID(TRIM(Transportes!H10),1,FIND("-",TRIM(Transportes!H10),1)-2)="Acción humana","H","F"))</f>
        <v>F</v>
      </c>
      <c r="U9" s="47">
        <f>Transportes!G10</f>
        <v>40</v>
      </c>
      <c r="V9" s="3"/>
      <c r="W9" s="3"/>
      <c r="AC9" s="84"/>
    </row>
    <row r="10" spans="1:29" ht="15.75" customHeight="1">
      <c r="E10" s="3"/>
      <c r="F10" s="72" t="s">
        <v>48</v>
      </c>
      <c r="G10" s="73">
        <v>4</v>
      </c>
      <c r="H10" s="74">
        <v>0</v>
      </c>
      <c r="I10" s="74">
        <f>SUM(G10:H10)</f>
        <v>4</v>
      </c>
      <c r="Q10" s="3"/>
      <c r="R10" t="str">
        <f>TRIM(MID(TRIM(Transportes!D11),1,FIND(CHAR(10),TRIM(Transportes!D11),1)-1))</f>
        <v>Piura</v>
      </c>
      <c r="S10" t="str">
        <f>TRIM(IF(Transportes!F11="TRÁNSITO INTERRUMPIDO","Interrumpido",IF(Transportes!F11="TRÁNSITO RESTRINGIDO","Restringido","Normal")))</f>
        <v>Restringido</v>
      </c>
      <c r="T10" t="str">
        <f>TRIM(IF(MID(TRIM(Transportes!H11),1,FIND("-",TRIM(Transportes!H11),1)-2)="Acción humana","H","F"))</f>
        <v>F</v>
      </c>
      <c r="U10" s="47">
        <f>Transportes!G11</f>
        <v>100</v>
      </c>
      <c r="V10" s="3"/>
      <c r="W10" s="3"/>
      <c r="AC10" s="84"/>
    </row>
    <row r="11" spans="1:29" ht="15.75" customHeight="1">
      <c r="E11" s="3"/>
      <c r="F11" s="76" t="s">
        <v>43</v>
      </c>
      <c r="G11" s="77">
        <f>SUM(G6:G10)</f>
        <v>10</v>
      </c>
      <c r="H11" s="77">
        <f>SUM(H6:H10)</f>
        <v>165</v>
      </c>
      <c r="I11" s="78">
        <f>SUM(I6:I10)</f>
        <v>175</v>
      </c>
      <c r="Q11" s="3"/>
      <c r="R11" t="str">
        <f>TRIM(MID(TRIM(Transportes!D12),1,FIND(CHAR(10),TRIM(Transportes!D12),1)-1))</f>
        <v>Lima</v>
      </c>
      <c r="S11" t="str">
        <f>TRIM(IF(Transportes!F12="TRÁNSITO INTERRUMPIDO","Interrumpido",IF(Transportes!F12="TRÁNSITO RESTRINGIDO","Restringido","Normal")))</f>
        <v>Restringido</v>
      </c>
      <c r="T11" t="str">
        <f>TRIM(IF(MID(TRIM(Transportes!H12),1,FIND("-",TRIM(Transportes!H12),1)-2)="Acción humana","H","F"))</f>
        <v>F</v>
      </c>
      <c r="U11" s="47">
        <f>Transportes!G12</f>
        <v>25</v>
      </c>
      <c r="V11" s="3"/>
      <c r="W11" s="3"/>
      <c r="AC11" s="84"/>
    </row>
    <row r="12" spans="1:29" ht="15.75" customHeight="1">
      <c r="E12" s="3"/>
      <c r="Q12" s="3"/>
      <c r="R12" t="str">
        <f>TRIM(MID(TRIM(Transportes!D13),1,FIND(CHAR(10),TRIM(Transportes!D13),1)-1))</f>
        <v>Cusco</v>
      </c>
      <c r="S12" t="str">
        <f>TRIM(IF(Transportes!F13="TRÁNSITO INTERRUMPIDO","Interrumpido",IF(Transportes!F13="TRÁNSITO RESTRINGIDO","Restringido","Normal")))</f>
        <v>Restringido</v>
      </c>
      <c r="T12" t="str">
        <f>TRIM(IF(MID(TRIM(Transportes!H13),1,FIND("-",TRIM(Transportes!H13),1)-2)="Acción humana","H","F"))</f>
        <v>F</v>
      </c>
      <c r="U12" s="47">
        <f>Transportes!G13</f>
        <v>35</v>
      </c>
      <c r="V12" s="3"/>
      <c r="W12" s="3"/>
      <c r="AC12" s="84"/>
    </row>
    <row r="13" spans="1:29" ht="15.75" customHeight="1">
      <c r="E13" s="3"/>
      <c r="F13" s="255" t="s">
        <v>72</v>
      </c>
      <c r="G13" s="256"/>
      <c r="H13" s="256"/>
      <c r="I13" s="256"/>
      <c r="J13" s="256"/>
      <c r="K13" s="257"/>
      <c r="M13" s="255" t="s">
        <v>79</v>
      </c>
      <c r="N13" s="256"/>
      <c r="O13" s="256"/>
      <c r="P13" s="257"/>
      <c r="Q13" s="3"/>
      <c r="R13" t="str">
        <f>TRIM(MID(TRIM(Transportes!D14),1,FIND(CHAR(10),TRIM(Transportes!D14),1)-1))</f>
        <v>Ayacucho</v>
      </c>
      <c r="S13" t="str">
        <f>TRIM(IF(Transportes!F14="TRÁNSITO INTERRUMPIDO","Interrumpido",IF(Transportes!F14="TRÁNSITO RESTRINGIDO","Restringido","Normal")))</f>
        <v>Restringido</v>
      </c>
      <c r="T13" t="str">
        <f>TRIM(IF(MID(TRIM(Transportes!H14),1,FIND("-",TRIM(Transportes!H14),1)-2)="Acción humana","H","F"))</f>
        <v>F</v>
      </c>
      <c r="U13" s="47">
        <f>Transportes!G14</f>
        <v>0</v>
      </c>
      <c r="V13" s="3"/>
      <c r="W13" s="3"/>
      <c r="AC13" s="84"/>
    </row>
    <row r="14" spans="1:29" ht="15.75" customHeight="1">
      <c r="E14" s="3"/>
      <c r="F14" s="258" t="s">
        <v>108</v>
      </c>
      <c r="G14" s="260" t="s">
        <v>49</v>
      </c>
      <c r="H14" s="261"/>
      <c r="I14" s="262" t="s">
        <v>50</v>
      </c>
      <c r="J14" s="263"/>
      <c r="K14" s="264" t="s">
        <v>43</v>
      </c>
      <c r="M14" s="265" t="s">
        <v>49</v>
      </c>
      <c r="N14" s="266"/>
      <c r="O14" s="267"/>
      <c r="P14" s="249" t="s">
        <v>43</v>
      </c>
      <c r="Q14" s="3"/>
      <c r="R14" t="str">
        <f>TRIM(MID(TRIM(Transportes!D15),1,FIND(CHAR(10),TRIM(Transportes!D15),1)-1))</f>
        <v>Ayacucho</v>
      </c>
      <c r="S14" t="str">
        <f>TRIM(IF(Transportes!F15="TRÁNSITO INTERRUMPIDO","Interrumpido",IF(Transportes!F15="TRÁNSITO RESTRINGIDO","Restringido","Normal")))</f>
        <v>Restringido</v>
      </c>
      <c r="T14" t="str">
        <f>TRIM(IF(MID(TRIM(Transportes!H15),1,FIND("-",TRIM(Transportes!H15),1)-2)="Acción humana","H","F"))</f>
        <v>F</v>
      </c>
      <c r="U14" s="47">
        <f>Transportes!G15</f>
        <v>40</v>
      </c>
      <c r="V14" s="3"/>
      <c r="W14" s="3"/>
      <c r="AC14" s="84"/>
    </row>
    <row r="15" spans="1:29" ht="15.75" customHeight="1">
      <c r="E15" s="3"/>
      <c r="F15" s="259"/>
      <c r="G15" s="79" t="s">
        <v>51</v>
      </c>
      <c r="H15" s="80" t="s">
        <v>52</v>
      </c>
      <c r="I15" s="79" t="s">
        <v>51</v>
      </c>
      <c r="J15" s="80" t="s">
        <v>52</v>
      </c>
      <c r="K15" s="250"/>
      <c r="M15" s="29" t="s">
        <v>108</v>
      </c>
      <c r="N15" s="79" t="s">
        <v>51</v>
      </c>
      <c r="O15" s="80" t="s">
        <v>52</v>
      </c>
      <c r="P15" s="250"/>
      <c r="Q15" s="3"/>
      <c r="R15" t="str">
        <f>TRIM(MID(TRIM(Transportes!D16),1,FIND(CHAR(10),TRIM(Transportes!D16),1)-1))</f>
        <v>Amazonas</v>
      </c>
      <c r="S15" t="str">
        <f>TRIM(IF(Transportes!F16="TRÁNSITO INTERRUMPIDO","Interrumpido",IF(Transportes!F16="TRÁNSITO RESTRINGIDO","Restringido","Normal")))</f>
        <v>Restringido</v>
      </c>
      <c r="T15" t="str">
        <f>TRIM(IF(MID(TRIM(Transportes!H16),1,FIND("-",TRIM(Transportes!H16),1)-2)="Acción humana","H","F"))</f>
        <v>F</v>
      </c>
      <c r="U15" s="47">
        <f>Transportes!G16</f>
        <v>500</v>
      </c>
      <c r="V15" s="3"/>
      <c r="W15" s="3"/>
      <c r="X15" t="s">
        <v>0</v>
      </c>
      <c r="AC15" s="84"/>
    </row>
    <row r="16" spans="1:29" ht="15.75" customHeight="1">
      <c r="E16" s="3"/>
      <c r="F16" s="72" t="s">
        <v>53</v>
      </c>
      <c r="G16" s="74">
        <f>COUNTIFS(Eventos7[DPTO],"Amazonas",Eventos7[ESTADO],"Interrumpido",Eventos7[FENOMENO],"F")</f>
        <v>0</v>
      </c>
      <c r="H16" s="74">
        <f>COUNTIFS(Eventos7[DPTO],"Amazonas",Eventos7[ESTADO],"Restringido",Eventos7[FENOMENO],"F")</f>
        <v>11</v>
      </c>
      <c r="I16" s="74">
        <f>COUNTIFS(Eventos7[DPTO],"Amazonas",Eventos7[ESTADO],"Interrumpido",Eventos7[FENOMENO],"H")</f>
        <v>0</v>
      </c>
      <c r="J16" s="74">
        <f>COUNTIFS(Eventos7[DPTO],"Amazonas",Eventos7[ESTADO],"Restringido",Eventos7[FENOMENO],"H")</f>
        <v>1</v>
      </c>
      <c r="K16" s="74">
        <f>SUM(G16:J16)</f>
        <v>12</v>
      </c>
      <c r="M16" s="72" t="s">
        <v>53</v>
      </c>
      <c r="N16" s="81">
        <f>SUMIFS(Eventos7[METRAJE],Eventos7[DPTO],"Amazonas",Eventos7[ESTADO],"Interrumpido",Eventos7[FENOMENO],"F")</f>
        <v>0</v>
      </c>
      <c r="O16" s="81">
        <f>SUMIFS(Eventos7[METRAJE],Eventos7[DPTO],"Amazonas",Eventos7[ESTADO],"Restringido",Eventos7[FENOMENO],"F")</f>
        <v>880</v>
      </c>
      <c r="P16" s="81">
        <f t="shared" ref="P16:P39" si="0">SUM(N16:O16)</f>
        <v>880</v>
      </c>
      <c r="Q16" s="3"/>
      <c r="R16" t="str">
        <f>TRIM(MID(TRIM(Transportes!D17),1,FIND(CHAR(10),TRIM(Transportes!D17),1)-1))</f>
        <v>Amazonas</v>
      </c>
      <c r="S16" t="str">
        <f>TRIM(IF(Transportes!F17="TRÁNSITO INTERRUMPIDO","Interrumpido",IF(Transportes!F17="TRÁNSITO RESTRINGIDO","Restringido","Normal")))</f>
        <v>Restringido</v>
      </c>
      <c r="T16" t="str">
        <f>TRIM(IF(MID(TRIM(Transportes!H17),1,FIND("-",TRIM(Transportes!H17),1)-2)="Acción humana","H","F"))</f>
        <v>F</v>
      </c>
      <c r="U16" s="47">
        <f>Transportes!G17</f>
        <v>25</v>
      </c>
      <c r="V16" s="3"/>
      <c r="W16" s="3"/>
      <c r="AC16" s="84"/>
    </row>
    <row r="17" spans="5:29" ht="15.75" customHeight="1">
      <c r="E17" s="3"/>
      <c r="F17" s="72" t="s">
        <v>54</v>
      </c>
      <c r="G17" s="74">
        <f>COUNTIFS(Eventos7[DPTO],"Áncash",Eventos7[ESTADO],"Interrumpido",Eventos7[FENOMENO],"F")</f>
        <v>0</v>
      </c>
      <c r="H17" s="74">
        <f>COUNTIFS(Eventos7[DPTO],"Áncash",Eventos7[ESTADO],"Restringido",Eventos7[FENOMENO],"F")</f>
        <v>6</v>
      </c>
      <c r="I17" s="74">
        <f>COUNTIFS(Eventos7[DPTO],"Áncash",Eventos7[ESTADO],"Interrumpido",Eventos7[FENOMENO],"H")</f>
        <v>0</v>
      </c>
      <c r="J17" s="74">
        <f>COUNTIFS(Eventos7[DPTO],"Áncash",Eventos7[ESTADO],"Restringido",Eventos7[FENOMENO],"H")</f>
        <v>0</v>
      </c>
      <c r="K17" s="74">
        <f t="shared" ref="K17:K39" si="1">SUM(G17:J17)</f>
        <v>6</v>
      </c>
      <c r="M17" s="131" t="s">
        <v>54</v>
      </c>
      <c r="N17" s="81">
        <f>SUMIFS(Eventos7[METRAJE],Eventos7[DPTO],"Áncash",Eventos7[ESTADO],"Interrumpido",Eventos7[FENOMENO],"F")</f>
        <v>0</v>
      </c>
      <c r="O17" s="81">
        <f>SUMIFS(Eventos7[METRAJE],Eventos7[DPTO],"Áncash",Eventos7[ESTADO],"Restringido",Eventos7[FENOMENO],"F")</f>
        <v>597</v>
      </c>
      <c r="P17" s="81">
        <f>SUM(N17:O17)</f>
        <v>597</v>
      </c>
      <c r="Q17" s="3"/>
      <c r="R17" t="str">
        <f>TRIM(MID(TRIM(Transportes!D18),1,FIND(CHAR(10),TRIM(Transportes!D18),1)-1))</f>
        <v>Piura</v>
      </c>
      <c r="S17" t="str">
        <f>TRIM(IF(Transportes!F18="TRÁNSITO INTERRUMPIDO","Interrumpido",IF(Transportes!F18="TRÁNSITO RESTRINGIDO","Restringido","Normal")))</f>
        <v>Restringido</v>
      </c>
      <c r="T17" t="str">
        <f>TRIM(IF(MID(TRIM(Transportes!H18),1,FIND("-",TRIM(Transportes!H18),1)-2)="Acción humana","H","F"))</f>
        <v>F</v>
      </c>
      <c r="U17" s="47">
        <f>Transportes!G18</f>
        <v>20</v>
      </c>
      <c r="V17" s="3"/>
      <c r="W17" s="3"/>
      <c r="AC17" s="84"/>
    </row>
    <row r="18" spans="5:29" ht="15.75" customHeight="1">
      <c r="E18" s="3"/>
      <c r="F18" s="85" t="s">
        <v>55</v>
      </c>
      <c r="G18" s="74">
        <f>COUNTIFS(Eventos7[DPTO],"Apurímac",Eventos7[ESTADO],"Interrumpido",Eventos7[FENOMENO],"F")</f>
        <v>0</v>
      </c>
      <c r="H18" s="74">
        <f>COUNTIFS(Eventos7[DPTO],"Apurímac",Eventos7[ESTADO],"Restringido",Eventos7[FENOMENO],"F")</f>
        <v>7</v>
      </c>
      <c r="I18" s="74">
        <f>COUNTIFS(Eventos7[DPTO],"Apurímac",Eventos7[ESTADO],"Interrumpido",Eventos7[FENOMENO],"H")</f>
        <v>0</v>
      </c>
      <c r="J18" s="74">
        <f>COUNTIFS(Eventos7[DPTO],"Apurímac",Eventos7[ESTADO],"Restringido",Eventos7[FENOMENO],"H")</f>
        <v>0</v>
      </c>
      <c r="K18" s="74">
        <f t="shared" si="1"/>
        <v>7</v>
      </c>
      <c r="M18" s="132" t="s">
        <v>55</v>
      </c>
      <c r="N18" s="81">
        <f>SUMIFS(Eventos7[METRAJE],Eventos7[DPTO],"Apurímac",Eventos7[ESTADO],"Interrumpido",Eventos7[FENOMENO],"F")</f>
        <v>0</v>
      </c>
      <c r="O18" s="81">
        <f>SUMIFS(Eventos7[METRAJE],Eventos7[DPTO],"Apurímac",Eventos7[ESTADO],"Restringido",Eventos7[FENOMENO],"F")</f>
        <v>640</v>
      </c>
      <c r="P18" s="81">
        <f t="shared" si="0"/>
        <v>640</v>
      </c>
      <c r="Q18" s="3"/>
      <c r="R18" t="str">
        <f>TRIM(MID(TRIM(Transportes!D19),1,FIND(CHAR(10),TRIM(Transportes!D19),1)-1))</f>
        <v>Cajamarca</v>
      </c>
      <c r="S18" t="str">
        <f>TRIM(IF(Transportes!F19="TRÁNSITO INTERRUMPIDO","Interrumpido",IF(Transportes!F19="TRÁNSITO RESTRINGIDO","Restringido","Normal")))</f>
        <v>Restringido</v>
      </c>
      <c r="T18" t="str">
        <f>TRIM(IF(MID(TRIM(Transportes!H19),1,FIND("-",TRIM(Transportes!H19),1)-2)="Acción humana","H","F"))</f>
        <v>F</v>
      </c>
      <c r="U18" s="47">
        <f>Transportes!G19</f>
        <v>50</v>
      </c>
      <c r="V18" s="3"/>
      <c r="W18" s="3"/>
      <c r="AC18" s="84"/>
    </row>
    <row r="19" spans="5:29" ht="15.75" customHeight="1">
      <c r="E19" s="3"/>
      <c r="F19" s="85" t="s">
        <v>34</v>
      </c>
      <c r="G19" s="74">
        <f>COUNTIFS(Eventos7[DPTO],"Arequipa",Eventos7[ESTADO],"Interrumpido",Eventos7[FENOMENO],"F")</f>
        <v>1</v>
      </c>
      <c r="H19" s="74">
        <f>COUNTIFS(Eventos7[DPTO],"Arequipa",Eventos7[ESTADO],"Restringido",Eventos7[FENOMENO],"F")</f>
        <v>1</v>
      </c>
      <c r="I19" s="74">
        <f>COUNTIFS(Eventos7[DPTO],"Arequipa",Eventos7[ESTADO],"Interrumpido",Eventos7[FENOMENO],"H")</f>
        <v>0</v>
      </c>
      <c r="J19" s="74">
        <f>COUNTIFS(Eventos7[DPTO],"Arequipa",Eventos7[ESTADO],"Restringido",Eventos7[FENOMENO],"H")</f>
        <v>2</v>
      </c>
      <c r="K19" s="74">
        <f t="shared" si="1"/>
        <v>4</v>
      </c>
      <c r="M19" s="132" t="s">
        <v>34</v>
      </c>
      <c r="N19" s="81">
        <f>SUMIFS(Eventos7[METRAJE],Eventos7[DPTO],"Arequipa",Eventos7[ESTADO],"Interrumpido",Eventos7[FENOMENO],"F")</f>
        <v>200</v>
      </c>
      <c r="O19" s="81">
        <f>SUMIFS(Eventos7[METRAJE],Eventos7[DPTO],"Arequipa",Eventos7[ESTADO],"Restringido",Eventos7[FENOMENO],"F")</f>
        <v>0</v>
      </c>
      <c r="P19" s="81">
        <f t="shared" si="0"/>
        <v>200</v>
      </c>
      <c r="Q19" s="3"/>
      <c r="R19" t="str">
        <f>TRIM(MID(TRIM(Transportes!D20),1,FIND(CHAR(10),TRIM(Transportes!D20),1)-1))</f>
        <v>Ayacucho</v>
      </c>
      <c r="S19" t="str">
        <f>TRIM(IF(Transportes!F20="TRÁNSITO INTERRUMPIDO","Interrumpido",IF(Transportes!F20="TRÁNSITO RESTRINGIDO","Restringido","Normal")))</f>
        <v>Restringido</v>
      </c>
      <c r="T19" t="str">
        <f>TRIM(IF(MID(TRIM(Transportes!H20),1,FIND("-",TRIM(Transportes!H20),1)-2)="Acción humana","H","F"))</f>
        <v>F</v>
      </c>
      <c r="U19" s="47" t="str">
        <f>Transportes!G20</f>
        <v>-</v>
      </c>
      <c r="V19" s="3"/>
      <c r="W19" s="3"/>
      <c r="AC19" s="84"/>
    </row>
    <row r="20" spans="5:29" ht="15.75" customHeight="1">
      <c r="E20" s="3"/>
      <c r="F20" s="72" t="s">
        <v>56</v>
      </c>
      <c r="G20" s="74">
        <f>COUNTIFS(Eventos7[DPTO],"Ayacucho",Eventos7[ESTADO],"Interrumpido",Eventos7[FENOMENO],"F")</f>
        <v>2</v>
      </c>
      <c r="H20" s="74">
        <f>COUNTIFS(Eventos7[DPTO],"Ayacucho",Eventos7[ESTADO],"Restringido",Eventos7[FENOMENO],"F")</f>
        <v>8</v>
      </c>
      <c r="I20" s="74">
        <f>COUNTIFS(Eventos7[DPTO],"Ayacucho",Eventos7[ESTADO],"Interrumpido",Eventos7[FENOMENO],"H")</f>
        <v>0</v>
      </c>
      <c r="J20" s="74">
        <f>COUNTIFS(Eventos7[DPTO],"Ayacucho",Eventos7[ESTADO],"Restringido",Eventos7[FENOMENO],"H")</f>
        <v>0</v>
      </c>
      <c r="K20" s="74">
        <f t="shared" si="1"/>
        <v>10</v>
      </c>
      <c r="M20" s="72" t="s">
        <v>56</v>
      </c>
      <c r="N20" s="81">
        <f>SUMIFS(Eventos7[METRAJE],Eventos7[DPTO],"Ayacucho",Eventos7[ESTADO],"Interrumpido",Eventos7[FENOMENO],"F")</f>
        <v>60</v>
      </c>
      <c r="O20" s="81">
        <f>SUMIFS(Eventos7[METRAJE],Eventos7[DPTO],"Ayacucho",Eventos7[ESTADO],"Restringido",Eventos7[FENOMENO],"F")</f>
        <v>270</v>
      </c>
      <c r="P20" s="81">
        <f t="shared" si="0"/>
        <v>330</v>
      </c>
      <c r="Q20" s="3"/>
      <c r="R20" t="str">
        <f>TRIM(MID(TRIM(Transportes!D21),1,FIND(CHAR(10),TRIM(Transportes!D21),1)-1))</f>
        <v>Cajamarca</v>
      </c>
      <c r="S20" t="str">
        <f>TRIM(IF(Transportes!F21="TRÁNSITO INTERRUMPIDO","Interrumpido",IF(Transportes!F21="TRÁNSITO RESTRINGIDO","Restringido","Normal")))</f>
        <v>Restringido</v>
      </c>
      <c r="T20" t="str">
        <f>TRIM(IF(MID(TRIM(Transportes!H21),1,FIND("-",TRIM(Transportes!H21),1)-2)="Acción humana","H","F"))</f>
        <v>F</v>
      </c>
      <c r="U20" s="47">
        <f>Transportes!G21</f>
        <v>15</v>
      </c>
      <c r="V20" s="3"/>
      <c r="W20" s="3"/>
      <c r="AC20" s="84"/>
    </row>
    <row r="21" spans="5:29" ht="15.75" customHeight="1">
      <c r="E21" s="3"/>
      <c r="F21" s="72" t="s">
        <v>57</v>
      </c>
      <c r="G21" s="74">
        <f>COUNTIFS(Eventos7[DPTO],"Cajamarca",Eventos7[ESTADO],"Interrumpido",Eventos7[FENOMENO],"F")</f>
        <v>0</v>
      </c>
      <c r="H21" s="74">
        <f>COUNTIFS(Eventos7[DPTO],"Cajamarca",Eventos7[ESTADO],"Restringido",Eventos7[FENOMENO],"F")</f>
        <v>17</v>
      </c>
      <c r="I21" s="74">
        <f>COUNTIFS(Eventos7[DPTO],"Cajamarca",Eventos7[ESTADO],"Interrumpido",Eventos7[FENOMENO],"H")</f>
        <v>0</v>
      </c>
      <c r="J21" s="74">
        <f>COUNTIFS(Eventos7[DPTO],"Cajamarca",Eventos7[ESTADO],"Restringido",Eventos7[FENOMENO],"H")</f>
        <v>0</v>
      </c>
      <c r="K21" s="74">
        <f t="shared" si="1"/>
        <v>17</v>
      </c>
      <c r="M21" s="72" t="s">
        <v>57</v>
      </c>
      <c r="N21" s="81">
        <f>SUMIFS(Eventos7[METRAJE],Eventos7[DPTO],"Cajamarca",Eventos7[ESTADO],"Interrumpido",Eventos7[FENOMENO],"F")</f>
        <v>0</v>
      </c>
      <c r="O21" s="81">
        <f>SUMIFS(Eventos7[METRAJE],Eventos7[DPTO],"Cajamarca",Eventos7[ESTADO],"Restringido",Eventos7[FENOMENO],"F")</f>
        <v>490</v>
      </c>
      <c r="P21" s="81">
        <f t="shared" si="0"/>
        <v>490</v>
      </c>
      <c r="Q21" s="3"/>
      <c r="R21" t="str">
        <f>TRIM(MID(TRIM(Transportes!D22),1,FIND(CHAR(10),TRIM(Transportes!D22),1)-1))</f>
        <v>Piura</v>
      </c>
      <c r="S21" t="str">
        <f>TRIM(IF(Transportes!F22="TRÁNSITO INTERRUMPIDO","Interrumpido",IF(Transportes!F22="TRÁNSITO RESTRINGIDO","Restringido","Normal")))</f>
        <v>Restringido</v>
      </c>
      <c r="T21" t="str">
        <f>TRIM(IF(MID(TRIM(Transportes!H22),1,FIND("-",TRIM(Transportes!H22),1)-2)="Acción humana","H","F"))</f>
        <v>F</v>
      </c>
      <c r="U21" s="47" t="str">
        <f>Transportes!G22</f>
        <v>-</v>
      </c>
      <c r="V21" s="3"/>
      <c r="W21" s="3"/>
      <c r="AC21" s="84"/>
    </row>
    <row r="22" spans="5:29" ht="15.75" customHeight="1">
      <c r="F22" s="72" t="s">
        <v>58</v>
      </c>
      <c r="G22" s="74">
        <f>COUNTIFS(Eventos7[DPTO],"Cusco",Eventos7[ESTADO],"Interrumpido",Eventos7[FENOMENO],"F")</f>
        <v>0</v>
      </c>
      <c r="H22" s="74">
        <f>COUNTIFS(Eventos7[DPTO],"Cusco",Eventos7[ESTADO],"Restringido",Eventos7[FENOMENO],"F")</f>
        <v>10</v>
      </c>
      <c r="I22" s="74">
        <f>COUNTIFS(Eventos7[DPTO],"Cusco",Eventos7[ESTADO],"Interrumpido",Eventos7[FENOMENO],"H")</f>
        <v>0</v>
      </c>
      <c r="J22" s="74">
        <f>COUNTIFS(Eventos7[DPTO],"Cusco",Eventos7[ESTADO],"Restringido",Eventos7[FENOMENO],"H")</f>
        <v>0</v>
      </c>
      <c r="K22" s="74">
        <f t="shared" si="1"/>
        <v>10</v>
      </c>
      <c r="M22" s="72" t="s">
        <v>58</v>
      </c>
      <c r="N22" s="81">
        <f>SUMIFS(Eventos7[METRAJE],Eventos7[DPTO],"Cusco",Eventos7[ESTADO],"Interrumpido",Eventos7[FENOMENO],"F")</f>
        <v>0</v>
      </c>
      <c r="O22" s="81">
        <f>SUMIFS(Eventos7[METRAJE],Eventos7[DPTO],"Cusco",Eventos7[ESTADO],"Restringido",Eventos7[FENOMENO],"F")</f>
        <v>1235</v>
      </c>
      <c r="P22" s="81">
        <f t="shared" si="0"/>
        <v>1235</v>
      </c>
      <c r="Q22" s="3"/>
      <c r="R22" t="str">
        <f>TRIM(MID(TRIM(Transportes!D23),1,FIND(CHAR(10),TRIM(Transportes!D23),1)-1))</f>
        <v>Ica</v>
      </c>
      <c r="S22" t="str">
        <f>TRIM(IF(Transportes!F23="TRÁNSITO INTERRUMPIDO","Interrumpido",IF(Transportes!F23="TRÁNSITO RESTRINGIDO","Restringido","Normal")))</f>
        <v>Restringido</v>
      </c>
      <c r="T22" t="str">
        <f>TRIM(IF(MID(TRIM(Transportes!H23),1,FIND("-",TRIM(Transportes!H23),1)-2)="Acción humana","H","F"))</f>
        <v>F</v>
      </c>
      <c r="U22" s="47">
        <f>Transportes!G23</f>
        <v>10</v>
      </c>
      <c r="V22" s="3"/>
      <c r="AC22" s="84"/>
    </row>
    <row r="23" spans="5:29" ht="15.75" customHeight="1">
      <c r="F23" s="72" t="s">
        <v>59</v>
      </c>
      <c r="G23" s="74">
        <f>COUNTIFS(Eventos7[DPTO],"Huancavelica",Eventos7[ESTADO],"Interrumpido",Eventos7[FENOMENO],"F")</f>
        <v>0</v>
      </c>
      <c r="H23" s="74">
        <f>COUNTIFS(Eventos7[DPTO],"Huancavelica",Eventos7[ESTADO],"Restringido",Eventos7[FENOMENO],"F")</f>
        <v>1</v>
      </c>
      <c r="I23" s="74">
        <f>COUNTIFS(Eventos7[DPTO],"Huancavelica",Eventos7[ESTADO],"Interrumpido",Eventos7[FENOMENO],"H")</f>
        <v>0</v>
      </c>
      <c r="J23" s="74">
        <f>COUNTIFS(Eventos7[DPTO],"Huancavelica",Eventos7[ESTADO],"Restringido",Eventos7[FENOMENO],"H")</f>
        <v>0</v>
      </c>
      <c r="K23" s="74">
        <f t="shared" si="1"/>
        <v>1</v>
      </c>
      <c r="M23" s="107" t="s">
        <v>59</v>
      </c>
      <c r="N23" s="81">
        <f>SUMIFS(Eventos7[METRAJE],Eventos7[DPTO],"Huancavelica",Eventos7[ESTADO],"Interrumpido",Eventos7[FENOMENO],"F")</f>
        <v>0</v>
      </c>
      <c r="O23" s="81">
        <f>SUMIFS(Eventos7[METRAJE],Eventos7[DPTO],"Huancavelica",Eventos7[ESTADO],"Restringido",Eventos7[FENOMENO],"F")</f>
        <v>0</v>
      </c>
      <c r="P23" s="81">
        <f t="shared" si="0"/>
        <v>0</v>
      </c>
      <c r="Q23" s="3"/>
      <c r="R23" t="str">
        <f>TRIM(MID(TRIM(Transportes!D24),1,FIND(CHAR(10),TRIM(Transportes!D24),1)-1))</f>
        <v>Puno</v>
      </c>
      <c r="S23" t="str">
        <f>TRIM(IF(Transportes!F24="TRÁNSITO INTERRUMPIDO","Interrumpido",IF(Transportes!F24="TRÁNSITO RESTRINGIDO","Restringido","Normal")))</f>
        <v>Restringido</v>
      </c>
      <c r="T23" t="str">
        <f>TRIM(IF(MID(TRIM(Transportes!H24),1,FIND("-",TRIM(Transportes!H24),1)-2)="Acción humana","H","F"))</f>
        <v>F</v>
      </c>
      <c r="U23" s="47" t="str">
        <f>Transportes!G24</f>
        <v>-</v>
      </c>
      <c r="V23" s="3"/>
      <c r="AC23" s="84"/>
    </row>
    <row r="24" spans="5:29" ht="15.75" customHeight="1">
      <c r="F24" s="72" t="s">
        <v>60</v>
      </c>
      <c r="G24" s="74">
        <f>COUNTIFS(Eventos7[DPTO],"Huánuco",Eventos7[ESTADO],"Interrumpido",Eventos7[FENOMENO],"F")</f>
        <v>0</v>
      </c>
      <c r="H24" s="74">
        <f>COUNTIFS(Eventos7[DPTO],"Huánuco",Eventos7[ESTADO],"Restringido",Eventos7[FENOMENO],"F")</f>
        <v>14</v>
      </c>
      <c r="I24" s="74">
        <f>COUNTIFS(Eventos7[DPTO],"Huánuco",Eventos7[ESTADO],"Interrumpido",Eventos7[FENOMENO],"H")</f>
        <v>0</v>
      </c>
      <c r="J24" s="74">
        <f>COUNTIFS(Eventos7[DPTO],"Huánuco",Eventos7[ESTADO],"Restringido",Eventos7[FENOMENO],"H")</f>
        <v>0</v>
      </c>
      <c r="K24" s="74">
        <f t="shared" si="1"/>
        <v>14</v>
      </c>
      <c r="M24" s="72" t="s">
        <v>60</v>
      </c>
      <c r="N24" s="81">
        <f>SUMIFS(Eventos7[METRAJE],Eventos7[DPTO],"Huánuco",Eventos7[ESTADO],"Interrumpido",Eventos7[FENOMENO],"F")</f>
        <v>0</v>
      </c>
      <c r="O24" s="81">
        <f>SUMIFS(Eventos7[METRAJE],Eventos7[DPTO],"Huánuco",Eventos7[ESTADO],"Restringido",Eventos7[FENOMENO],"F")</f>
        <v>1265</v>
      </c>
      <c r="P24" s="81">
        <f t="shared" si="0"/>
        <v>1265</v>
      </c>
      <c r="Q24" s="3"/>
      <c r="R24" t="str">
        <f>TRIM(MID(TRIM(Transportes!D25),1,FIND(CHAR(10),TRIM(Transportes!D25),1)-1))</f>
        <v>Apurímac</v>
      </c>
      <c r="S24" t="str">
        <f>TRIM(IF(Transportes!F25="TRÁNSITO INTERRUMPIDO","Interrumpido",IF(Transportes!F25="TRÁNSITO RESTRINGIDO","Restringido","Normal")))</f>
        <v>Restringido</v>
      </c>
      <c r="T24" t="str">
        <f>TRIM(IF(MID(TRIM(Transportes!H25),1,FIND("-",TRIM(Transportes!H25),1)-2)="Acción humana","H","F"))</f>
        <v>F</v>
      </c>
      <c r="U24" s="47">
        <f>Transportes!G25</f>
        <v>25</v>
      </c>
      <c r="V24" s="3"/>
      <c r="AC24" s="84"/>
    </row>
    <row r="25" spans="5:29" ht="15.75" customHeight="1">
      <c r="F25" s="72" t="s">
        <v>33</v>
      </c>
      <c r="G25" s="74">
        <f>COUNTIFS(Eventos7[DPTO],"Ica",Eventos7[ESTADO],"Interrumpido",Eventos7[FENOMENO],"F")</f>
        <v>0</v>
      </c>
      <c r="H25" s="74">
        <f>COUNTIFS(Eventos7[DPTO],"Ica",Eventos7[ESTADO],"Restringido",Eventos7[FENOMENO],"F")</f>
        <v>2</v>
      </c>
      <c r="I25" s="74">
        <f>COUNTIFS(Eventos7[DPTO],"Ica",Eventos7[ESTADO],"Interrumpido",Eventos7[FENOMENO],"H")</f>
        <v>0</v>
      </c>
      <c r="J25" s="74">
        <f>COUNTIFS(Eventos7[DPTO],"Ica",Eventos7[ESTADO],"Restringido",Eventos7[FENOMENO],"H")</f>
        <v>0</v>
      </c>
      <c r="K25" s="74">
        <f t="shared" si="1"/>
        <v>2</v>
      </c>
      <c r="M25" s="72" t="s">
        <v>33</v>
      </c>
      <c r="N25" s="81">
        <f>SUMIFS(Eventos7[METRAJE],Eventos7[DPTO],"Ica",Eventos7[ESTADO],"Interrumpido",Eventos7[FENOMENO],"F")</f>
        <v>0</v>
      </c>
      <c r="O25" s="81">
        <f>SUMIFS(Eventos7[METRAJE],Eventos7[DPTO],"Ica",Eventos7[ESTADO],"Restringido",Eventos7[FENOMENO],"F")</f>
        <v>10</v>
      </c>
      <c r="P25" s="81">
        <f t="shared" si="0"/>
        <v>10</v>
      </c>
      <c r="Q25" s="3"/>
      <c r="R25" t="str">
        <f>TRIM(MID(TRIM(Transportes!D26),1,FIND(CHAR(10),TRIM(Transportes!D26),1)-1))</f>
        <v>Áncash</v>
      </c>
      <c r="S25" t="str">
        <f>TRIM(IF(Transportes!F26="TRÁNSITO INTERRUMPIDO","Interrumpido",IF(Transportes!F26="TRÁNSITO RESTRINGIDO","Restringido","Normal")))</f>
        <v>Restringido</v>
      </c>
      <c r="T25" t="str">
        <f>TRIM(IF(MID(TRIM(Transportes!H26),1,FIND("-",TRIM(Transportes!H26),1)-2)="Acción humana","H","F"))</f>
        <v>F</v>
      </c>
      <c r="U25" s="47">
        <f>Transportes!G26</f>
        <v>10</v>
      </c>
      <c r="V25" s="3"/>
      <c r="AC25" s="84"/>
    </row>
    <row r="26" spans="5:29" ht="15.75" customHeight="1">
      <c r="F26" s="72" t="s">
        <v>61</v>
      </c>
      <c r="G26" s="74">
        <f>COUNTIFS(Eventos7[DPTO],"Junín",Eventos7[ESTADO],"Interrumpido",Eventos7[FENOMENO],"F")</f>
        <v>0</v>
      </c>
      <c r="H26" s="74">
        <f>COUNTIFS(Eventos7[DPTO],"Junín",Eventos7[ESTADO],"Restringido",Eventos7[FENOMENO],"F")</f>
        <v>18</v>
      </c>
      <c r="I26" s="74">
        <f>COUNTIFS(Eventos7[DPTO],"Junín",Eventos7[ESTADO],"Interrumpido",Eventos7[FENOMENO],"H")</f>
        <v>0</v>
      </c>
      <c r="J26" s="74">
        <f>COUNTIFS(Eventos7[DPTO],"Junín",Eventos7[ESTADO],"Restringido",Eventos7[FENOMENO],"H")</f>
        <v>0</v>
      </c>
      <c r="K26" s="74">
        <f>SUM(G26:J26)</f>
        <v>18</v>
      </c>
      <c r="M26" s="72" t="s">
        <v>61</v>
      </c>
      <c r="N26" s="81">
        <f>SUMIFS(Eventos7[METRAJE],Eventos7[DPTO],"Junín",Eventos7[ESTADO],"Interrumpido",Eventos7[FENOMENO],"F")</f>
        <v>0</v>
      </c>
      <c r="O26" s="81">
        <f>SUMIFS(Eventos7[METRAJE],Eventos7[DPTO],"Junín",Eventos7[ESTADO],"Restringido",Eventos7[FENOMENO],"F")</f>
        <v>511</v>
      </c>
      <c r="P26" s="81">
        <f t="shared" si="0"/>
        <v>511</v>
      </c>
      <c r="Q26" s="3"/>
      <c r="R26" t="str">
        <f>TRIM(MID(TRIM(Transportes!D27),1,FIND(CHAR(10),TRIM(Transportes!D27),1)-1))</f>
        <v>Cajamarca</v>
      </c>
      <c r="S26" t="str">
        <f>TRIM(IF(Transportes!F27="TRÁNSITO INTERRUMPIDO","Interrumpido",IF(Transportes!F27="TRÁNSITO RESTRINGIDO","Restringido","Normal")))</f>
        <v>Restringido</v>
      </c>
      <c r="T26" t="str">
        <f>TRIM(IF(MID(TRIM(Transportes!H27),1,FIND("-",TRIM(Transportes!H27),1)-2)="Acción humana","H","F"))</f>
        <v>F</v>
      </c>
      <c r="U26" s="47">
        <f>Transportes!G27</f>
        <v>25</v>
      </c>
      <c r="V26" s="3"/>
      <c r="AC26" s="84"/>
    </row>
    <row r="27" spans="5:29" ht="15.75" customHeight="1">
      <c r="F27" s="72" t="s">
        <v>35</v>
      </c>
      <c r="G27" s="74">
        <f>COUNTIFS(Eventos7[DPTO],"La Libertad",Eventos7[ESTADO],"Interrumpido",Eventos7[FENOMENO],"F")</f>
        <v>0</v>
      </c>
      <c r="H27" s="74">
        <f>COUNTIFS(Eventos7[DPTO],"La Libertad",Eventos7[ESTADO],"Restringido",Eventos7[FENOMENO],"F")</f>
        <v>8</v>
      </c>
      <c r="I27" s="74">
        <f>COUNTIFS(Eventos7[DPTO],"La Libertad",Eventos7[ESTADO],"Interrumpido",Eventos7[FENOMENO],"H")</f>
        <v>0</v>
      </c>
      <c r="J27" s="74">
        <f>COUNTIFS(Eventos7[DPTO],"La Libertad",Eventos7[ESTADO],"Restringido",Eventos7[FENOMENO],"H")</f>
        <v>1</v>
      </c>
      <c r="K27" s="74">
        <f t="shared" si="1"/>
        <v>9</v>
      </c>
      <c r="M27" s="72" t="s">
        <v>35</v>
      </c>
      <c r="N27" s="81">
        <f>SUMIFS(Eventos7[METRAJE],Eventos7[DPTO],"La Libertad",Eventos7[ESTADO],"Interrumpido",Eventos7[FENOMENO],"F")</f>
        <v>0</v>
      </c>
      <c r="O27" s="81">
        <f>SUMIFS(Eventos7[METRAJE],Eventos7[DPTO],"La Libertad",Eventos7[ESTADO],"Restringido",Eventos7[FENOMENO],"F")</f>
        <v>380</v>
      </c>
      <c r="P27" s="81">
        <f t="shared" si="0"/>
        <v>380</v>
      </c>
      <c r="Q27" s="3"/>
      <c r="R27" t="str">
        <f>TRIM(MID(TRIM(Transportes!D28),1,FIND(CHAR(10),TRIM(Transportes!D28),1)-1))</f>
        <v>Cajamarca</v>
      </c>
      <c r="S27" t="str">
        <f>TRIM(IF(Transportes!F28="TRÁNSITO INTERRUMPIDO","Interrumpido",IF(Transportes!F28="TRÁNSITO RESTRINGIDO","Restringido","Normal")))</f>
        <v>Restringido</v>
      </c>
      <c r="T27" t="str">
        <f>TRIM(IF(MID(TRIM(Transportes!H28),1,FIND("-",TRIM(Transportes!H28),1)-2)="Acción humana","H","F"))</f>
        <v>F</v>
      </c>
      <c r="U27" s="47">
        <f>Transportes!G28</f>
        <v>40</v>
      </c>
      <c r="V27" s="3"/>
      <c r="AC27" s="84"/>
    </row>
    <row r="28" spans="5:29" ht="15.75" customHeight="1">
      <c r="F28" s="72" t="s">
        <v>62</v>
      </c>
      <c r="G28" s="74">
        <f>COUNTIFS(Eventos7[DPTO],"Lambayeque",Eventos7[ESTADO],"Interrumpido",Eventos7[FENOMENO],"F")</f>
        <v>0</v>
      </c>
      <c r="H28" s="74">
        <f>COUNTIFS(Eventos7[DPTO],"Lambayeque",Eventos7[ESTADO],"Restringido",Eventos7[FENOMENO],"F")</f>
        <v>1</v>
      </c>
      <c r="I28" s="74">
        <f>COUNTIFS(Eventos7[DPTO],"Lambayeque",Eventos7[ESTADO],"Interrumpido",Eventos7[FENOMENO],"H")</f>
        <v>0</v>
      </c>
      <c r="J28" s="74">
        <f>COUNTIFS(Eventos7[DPTO],"Lambayeque",Eventos7[ESTADO],"Restringido",Eventos7[FENOMENO],"H")</f>
        <v>0</v>
      </c>
      <c r="K28" s="74">
        <f t="shared" si="1"/>
        <v>1</v>
      </c>
      <c r="M28" s="72" t="s">
        <v>62</v>
      </c>
      <c r="N28" s="81">
        <f>SUMIFS(Eventos7[METRAJE],Eventos7[DPTO],"Lambayeque",Eventos7[ESTADO],"Interrumpido",Eventos7[FENOMENO],"F")</f>
        <v>0</v>
      </c>
      <c r="O28" s="81">
        <f>SUMIFS(Eventos7[METRAJE],Eventos7[DPTO],"Lambayeque",Eventos7[ESTADO],"Restringido",Eventos7[FENOMENO],"F")</f>
        <v>20</v>
      </c>
      <c r="P28" s="81">
        <f t="shared" si="0"/>
        <v>20</v>
      </c>
      <c r="Q28" s="3"/>
      <c r="R28" t="str">
        <f>TRIM(MID(TRIM(Transportes!D29),1,FIND(CHAR(10),TRIM(Transportes!D29),1)-1))</f>
        <v>Cajamarca</v>
      </c>
      <c r="S28" t="str">
        <f>TRIM(IF(Transportes!F29="TRÁNSITO INTERRUMPIDO","Interrumpido",IF(Transportes!F29="TRÁNSITO RESTRINGIDO","Restringido","Normal")))</f>
        <v>Restringido</v>
      </c>
      <c r="T28" t="str">
        <f>TRIM(IF(MID(TRIM(Transportes!H29),1,FIND("-",TRIM(Transportes!H29),1)-2)="Acción humana","H","F"))</f>
        <v>F</v>
      </c>
      <c r="U28" s="47">
        <f>Transportes!G29</f>
        <v>20</v>
      </c>
      <c r="V28" s="3"/>
      <c r="AC28" s="84"/>
    </row>
    <row r="29" spans="5:29" ht="15.75" customHeight="1">
      <c r="F29" s="72" t="s">
        <v>63</v>
      </c>
      <c r="G29" s="74">
        <f>COUNTIFS(Eventos7[DPTO],"Lima",Eventos7[ESTADO],"Interrumpido",Eventos7[FENOMENO],"F")</f>
        <v>1</v>
      </c>
      <c r="H29" s="74">
        <f>COUNTIFS(Eventos7[DPTO],"Lima",Eventos7[ESTADO],"Restringido",Eventos7[FENOMENO],"F")</f>
        <v>4</v>
      </c>
      <c r="I29" s="74">
        <f>COUNTIFS(Eventos7[DPTO],"Lima",Eventos7[ESTADO],"Interrumpido",Eventos7[FENOMENO],"H")</f>
        <v>0</v>
      </c>
      <c r="J29" s="74">
        <f>COUNTIFS(Eventos7[DPTO],"Lima",Eventos7[ESTADO],"Restringido",Eventos7[FENOMENO],"H")</f>
        <v>0</v>
      </c>
      <c r="K29" s="74">
        <f t="shared" si="1"/>
        <v>5</v>
      </c>
      <c r="M29" s="72" t="s">
        <v>63</v>
      </c>
      <c r="N29" s="81">
        <f>SUMIFS(Eventos7[METRAJE],Eventos7[DPTO],"Lima",Eventos7[ESTADO],"Interrumpido",Eventos7[FENOMENO],"F")</f>
        <v>0</v>
      </c>
      <c r="O29" s="81">
        <f>SUMIFS(Eventos7[METRAJE],Eventos7[DPTO],"Lima",Eventos7[ESTADO],"Restringido",Eventos7[FENOMENO],"F")</f>
        <v>225</v>
      </c>
      <c r="P29" s="81">
        <f t="shared" si="0"/>
        <v>225</v>
      </c>
      <c r="Q29" s="3"/>
      <c r="R29" t="str">
        <f>TRIM(MID(TRIM(Transportes!D30),1,FIND(CHAR(10),TRIM(Transportes!D30),1)-1))</f>
        <v>Cajamarca</v>
      </c>
      <c r="S29" t="str">
        <f>TRIM(IF(Transportes!F30="TRÁNSITO INTERRUMPIDO","Interrumpido",IF(Transportes!F30="TRÁNSITO RESTRINGIDO","Restringido","Normal")))</f>
        <v>Restringido</v>
      </c>
      <c r="T29" t="str">
        <f>TRIM(IF(MID(TRIM(Transportes!H30),1,FIND("-",TRIM(Transportes!H30),1)-2)="Acción humana","H","F"))</f>
        <v>F</v>
      </c>
      <c r="U29" s="47" t="str">
        <f>Transportes!G30</f>
        <v>-</v>
      </c>
      <c r="V29" s="3"/>
      <c r="AC29" s="84"/>
    </row>
    <row r="30" spans="5:29" ht="15.75" customHeight="1">
      <c r="F30" s="72" t="s">
        <v>64</v>
      </c>
      <c r="G30" s="74">
        <f>COUNTIFS(Eventos7[DPTO],"Loreto",Eventos7[ESTADO],"Interrumpido",Eventos7[FENOMENO],"F")</f>
        <v>0</v>
      </c>
      <c r="H30" s="74">
        <f>COUNTIFS(Eventos7[DPTO],"Loreto",Eventos7[ESTADO],"Restringido",Eventos7[FENOMENO],"F")</f>
        <v>0</v>
      </c>
      <c r="I30" s="74">
        <f>COUNTIFS(Eventos7[DPTO],"Loreto",Eventos7[ESTADO],"Interrumpido",Eventos7[FENOMENO],"H")</f>
        <v>0</v>
      </c>
      <c r="J30" s="74">
        <f>COUNTIFS(Eventos7[DPTO],"Loreto",Eventos7[ESTADO],"Restringido",Eventos7[FENOMENO],"H")</f>
        <v>1</v>
      </c>
      <c r="K30" s="74">
        <f t="shared" si="1"/>
        <v>1</v>
      </c>
      <c r="M30" s="72" t="s">
        <v>64</v>
      </c>
      <c r="N30" s="81">
        <f>SUMIFS(Eventos7[METRAJE],Eventos7[DPTO],"Loreto",Eventos7[ESTADO],"Interrumpido",Eventos7[FENOMENO],"F")</f>
        <v>0</v>
      </c>
      <c r="O30" s="81">
        <f>SUMIFS(Eventos7[METRAJE],Eventos7[DPTO],"Loreto",Eventos7[ESTADO],"Restringido",Eventos7[FENOMENO],"F")</f>
        <v>0</v>
      </c>
      <c r="P30" s="81">
        <f t="shared" si="0"/>
        <v>0</v>
      </c>
      <c r="Q30" s="3"/>
      <c r="R30" t="str">
        <f>TRIM(MID(TRIM(Transportes!D31),1,FIND(CHAR(10),TRIM(Transportes!D31),1)-1))</f>
        <v>Cajamarca</v>
      </c>
      <c r="S30" t="str">
        <f>TRIM(IF(Transportes!F31="TRÁNSITO INTERRUMPIDO","Interrumpido",IF(Transportes!F31="TRÁNSITO RESTRINGIDO","Restringido","Normal")))</f>
        <v>Restringido</v>
      </c>
      <c r="T30" t="str">
        <f>TRIM(IF(MID(TRIM(Transportes!H31),1,FIND("-",TRIM(Transportes!H31),1)-2)="Acción humana","H","F"))</f>
        <v>F</v>
      </c>
      <c r="U30" s="47">
        <f>Transportes!G31</f>
        <v>60</v>
      </c>
      <c r="V30" s="3"/>
      <c r="AC30" s="84"/>
    </row>
    <row r="31" spans="5:29" ht="15.75" customHeight="1">
      <c r="F31" s="72" t="s">
        <v>65</v>
      </c>
      <c r="G31" s="74">
        <f>COUNTIFS(Eventos7[DPTO],"Madre de Dios",Eventos7[ESTADO],"Interrumpido",Eventos7[FENOMENO],"F")</f>
        <v>0</v>
      </c>
      <c r="H31" s="74">
        <f>COUNTIFS(Eventos7[DPTO],"Madre de Dios",Eventos7[ESTADO],"Restringido",Eventos7[FENOMENO],"F")</f>
        <v>1</v>
      </c>
      <c r="I31" s="74">
        <f>COUNTIFS(Eventos7[DPTO],"Madre de Dios",Eventos7[ESTADO],"Interrumpido",Eventos7[FENOMENO],"H")</f>
        <v>0</v>
      </c>
      <c r="J31" s="74">
        <f>COUNTIFS(Eventos7[DPTO],"Madre de Dios",Eventos7[ESTADO],"Restringido",Eventos7[FENOMENO],"H")</f>
        <v>0</v>
      </c>
      <c r="K31" s="74">
        <f t="shared" si="1"/>
        <v>1</v>
      </c>
      <c r="M31" s="72" t="s">
        <v>65</v>
      </c>
      <c r="N31" s="81">
        <f>SUMIFS(Eventos7[METRAJE],Eventos7[DPTO],"Madre de Dios",Eventos7[ESTADO],"Interrumpido",Eventos7[FENOMENO],"F")</f>
        <v>0</v>
      </c>
      <c r="O31" s="81">
        <f>SUMIFS(Eventos7[METRAJE],Eventos7[DPTO],"Madre de Dios",Eventos7[ESTADO],"Restringido",Eventos7[FENOMENO],"F")</f>
        <v>30</v>
      </c>
      <c r="P31" s="81">
        <f t="shared" si="0"/>
        <v>30</v>
      </c>
      <c r="Q31" s="3"/>
      <c r="R31" t="str">
        <f>TRIM(MID(TRIM(Transportes!D32),1,FIND(CHAR(10),TRIM(Transportes!D32),1)-1))</f>
        <v>Moquegua</v>
      </c>
      <c r="S31" t="str">
        <f>TRIM(IF(Transportes!F32="TRÁNSITO INTERRUMPIDO","Interrumpido",IF(Transportes!F32="TRÁNSITO RESTRINGIDO","Restringido","Normal")))</f>
        <v>Restringido</v>
      </c>
      <c r="T31" t="str">
        <f>TRIM(IF(MID(TRIM(Transportes!H32),1,FIND("-",TRIM(Transportes!H32),1)-2)="Acción humana","H","F"))</f>
        <v>F</v>
      </c>
      <c r="U31" s="47" t="str">
        <f>Transportes!G32</f>
        <v>-</v>
      </c>
      <c r="V31" s="3"/>
      <c r="AC31" s="84"/>
    </row>
    <row r="32" spans="5:29" ht="15.75" customHeight="1">
      <c r="F32" s="72" t="s">
        <v>36</v>
      </c>
      <c r="G32" s="74">
        <f>COUNTIFS(Eventos7[DPTO],"Moquegua",Eventos7[ESTADO],"Interrumpido",Eventos7[FENOMENO],"F")</f>
        <v>0</v>
      </c>
      <c r="H32" s="74">
        <f>COUNTIFS(Eventos7[DPTO],"Moquegua",Eventos7[ESTADO],"Restringido",Eventos7[FENOMENO],"F")</f>
        <v>8</v>
      </c>
      <c r="I32" s="74">
        <f>COUNTIFS(Eventos7[DPTO],"Moquegua",Eventos7[ESTADO],"Interrumpido",Eventos7[FENOMENO],"H")</f>
        <v>0</v>
      </c>
      <c r="J32" s="74">
        <f>COUNTIFS(Eventos7[DPTO],"Moquegua",Eventos7[ESTADO],"Restringido",Eventos7[FENOMENO],"H")</f>
        <v>0</v>
      </c>
      <c r="K32" s="74">
        <f t="shared" si="1"/>
        <v>8</v>
      </c>
      <c r="M32" s="72" t="s">
        <v>36</v>
      </c>
      <c r="N32" s="81">
        <f>SUMIFS(Eventos7[METRAJE],Eventos7[DPTO],"Moquegua",Eventos7[ESTADO],"Interrumpido",Eventos7[FENOMENO],"F")</f>
        <v>0</v>
      </c>
      <c r="O32" s="81">
        <f>SUMIFS(Eventos7[METRAJE],Eventos7[DPTO],"Moquegua",Eventos7[ESTADO],"Restringido",Eventos7[FENOMENO],"F")</f>
        <v>263</v>
      </c>
      <c r="P32" s="81">
        <f t="shared" si="0"/>
        <v>263</v>
      </c>
      <c r="Q32" s="3"/>
      <c r="R32" t="str">
        <f>TRIM(MID(TRIM(Transportes!D33),1,FIND(CHAR(10),TRIM(Transportes!D33),1)-1))</f>
        <v>Junín</v>
      </c>
      <c r="S32" t="str">
        <f>TRIM(IF(Transportes!F33="TRÁNSITO INTERRUMPIDO","Interrumpido",IF(Transportes!F33="TRÁNSITO RESTRINGIDO","Restringido","Normal")))</f>
        <v>Restringido</v>
      </c>
      <c r="T32" t="str">
        <f>TRIM(IF(MID(TRIM(Transportes!H33),1,FIND("-",TRIM(Transportes!H33),1)-2)="Acción humana","H","F"))</f>
        <v>F</v>
      </c>
      <c r="U32" s="47" t="str">
        <f>Transportes!G33</f>
        <v>-</v>
      </c>
      <c r="V32" s="3"/>
      <c r="AC32" s="84"/>
    </row>
    <row r="33" spans="4:30" ht="15.75" customHeight="1">
      <c r="F33" s="72" t="s">
        <v>66</v>
      </c>
      <c r="G33" s="74">
        <f>COUNTIFS(Eventos7[DPTO],"Pasco",Eventos7[ESTADO],"Interrumpido",Eventos7[FENOMENO],"F")</f>
        <v>0</v>
      </c>
      <c r="H33" s="74">
        <f>COUNTIFS(Eventos7[DPTO],"Pasco",Eventos7[ESTADO],"Restringido",Eventos7[FENOMENO],"F")</f>
        <v>6</v>
      </c>
      <c r="I33" s="74">
        <f>COUNTIFS(Eventos7[DPTO],"Pasco",Eventos7[ESTADO],"Interrumpido",Eventos7[FENOMENO],"H")</f>
        <v>0</v>
      </c>
      <c r="J33" s="74">
        <f>COUNTIFS(Eventos7[DPTO],"Pasco",Eventos7[ESTADO],"Restringido",Eventos7[FENOMENO],"H")</f>
        <v>0</v>
      </c>
      <c r="K33" s="74">
        <f t="shared" si="1"/>
        <v>6</v>
      </c>
      <c r="M33" s="72" t="s">
        <v>66</v>
      </c>
      <c r="N33" s="81">
        <f>SUMIFS(Eventos7[METRAJE],Eventos7[DPTO],"Pasco",Eventos7[ESTADO],"Interrumpido",Eventos7[FENOMENO],"F")</f>
        <v>0</v>
      </c>
      <c r="O33" s="81">
        <f>SUMIFS(Eventos7[METRAJE],Eventos7[DPTO],"Pasco",Eventos7[ESTADO],"Restringido",Eventos7[FENOMENO],"F")</f>
        <v>1140</v>
      </c>
      <c r="P33" s="81">
        <f t="shared" si="0"/>
        <v>1140</v>
      </c>
      <c r="Q33" s="3"/>
      <c r="R33" t="str">
        <f>TRIM(MID(TRIM(Transportes!D34),1,FIND(CHAR(10),TRIM(Transportes!D34),1)-1))</f>
        <v>Áncash</v>
      </c>
      <c r="S33" t="str">
        <f>TRIM(IF(Transportes!F34="TRÁNSITO INTERRUMPIDO","Interrumpido",IF(Transportes!F34="TRÁNSITO RESTRINGIDO","Restringido","Normal")))</f>
        <v>Restringido</v>
      </c>
      <c r="T33" t="str">
        <f>TRIM(IF(MID(TRIM(Transportes!H34),1,FIND("-",TRIM(Transportes!H34),1)-2)="Acción humana","H","F"))</f>
        <v>F</v>
      </c>
      <c r="U33" s="47">
        <f>Transportes!G34</f>
        <v>52</v>
      </c>
      <c r="V33" s="3"/>
      <c r="AC33" s="84"/>
    </row>
    <row r="34" spans="4:30" ht="15.75" customHeight="1">
      <c r="F34" s="72" t="s">
        <v>32</v>
      </c>
      <c r="G34" s="74">
        <f>COUNTIFS(Eventos7[DPTO],"Piura",Eventos7[ESTADO],"Interrumpido",Eventos7[FENOMENO],"F")</f>
        <v>0</v>
      </c>
      <c r="H34" s="74">
        <f>COUNTIFS(Eventos7[DPTO],"Piura",Eventos7[ESTADO],"Restringido",Eventos7[FENOMENO],"F")</f>
        <v>17</v>
      </c>
      <c r="I34" s="74">
        <f>COUNTIFS(Eventos7[DPTO],"Piura",Eventos7[ESTADO],"Interrumpido",Eventos7[FENOMENO],"H")</f>
        <v>0</v>
      </c>
      <c r="J34" s="74">
        <f>COUNTIFS(Eventos7[DPTO],"Piura",Eventos7[ESTADO],"Restringido",Eventos7[FENOMENO],"H")</f>
        <v>2</v>
      </c>
      <c r="K34" s="74">
        <f t="shared" si="1"/>
        <v>19</v>
      </c>
      <c r="M34" s="72" t="s">
        <v>32</v>
      </c>
      <c r="N34" s="81">
        <f>SUMIFS(Eventos7[METRAJE],Eventos7[DPTO],"Piura",Eventos7[ESTADO],"Interrumpido",Eventos7[FENOMENO],"F")</f>
        <v>0</v>
      </c>
      <c r="O34" s="81">
        <f>SUMIFS(Eventos7[METRAJE],Eventos7[DPTO],"Piura",Eventos7[ESTADO],"Restringido",Eventos7[FENOMENO],"F")</f>
        <v>1440</v>
      </c>
      <c r="P34" s="81">
        <f t="shared" si="0"/>
        <v>1440</v>
      </c>
      <c r="Q34" s="3"/>
      <c r="R34" t="str">
        <f>TRIM(MID(TRIM(Transportes!D35),1,FIND(CHAR(10),TRIM(Transportes!D35),1)-1))</f>
        <v>Apurímac</v>
      </c>
      <c r="S34" t="str">
        <f>TRIM(IF(Transportes!F35="TRÁNSITO INTERRUMPIDO","Interrumpido",IF(Transportes!F35="TRÁNSITO RESTRINGIDO","Restringido","Normal")))</f>
        <v>Restringido</v>
      </c>
      <c r="T34" t="str">
        <f>TRIM(IF(MID(TRIM(Transportes!H35),1,FIND("-",TRIM(Transportes!H35),1)-2)="Acción humana","H","F"))</f>
        <v>F</v>
      </c>
      <c r="U34" s="47" t="str">
        <f>Transportes!G35</f>
        <v>-</v>
      </c>
      <c r="V34" s="3"/>
      <c r="AC34" s="84"/>
    </row>
    <row r="35" spans="4:30" ht="15.75" customHeight="1">
      <c r="F35" s="97" t="s">
        <v>67</v>
      </c>
      <c r="G35" s="74">
        <f>COUNTIFS(Eventos7[DPTO],"Puno",Eventos7[ESTADO],"Interrumpido",Eventos7[FENOMENO],"F")</f>
        <v>0</v>
      </c>
      <c r="H35" s="74">
        <f>COUNTIFS(Eventos7[DPTO],"Puno",Eventos7[ESTADO],"Restringido",Eventos7[FENOMENO],"F")</f>
        <v>6</v>
      </c>
      <c r="I35" s="74">
        <f>COUNTIFS(Eventos7[DPTO],"Puno",Eventos7[ESTADO],"Interrumpido",Eventos7[FENOMENO],"H")</f>
        <v>0</v>
      </c>
      <c r="J35" s="74">
        <f>COUNTIFS(Eventos7[DPTO],"Puno",Eventos7[ESTADO],"Restringido",Eventos7[FENOMENO],"H")</f>
        <v>0</v>
      </c>
      <c r="K35" s="74">
        <f t="shared" si="1"/>
        <v>6</v>
      </c>
      <c r="M35" s="72" t="s">
        <v>67</v>
      </c>
      <c r="N35" s="81">
        <f>SUMIFS(Eventos7[METRAJE],Eventos7[DPTO],"Puno",Eventos7[ESTADO],"Interrumpido",Eventos7[FENOMENO],"F")</f>
        <v>0</v>
      </c>
      <c r="O35" s="81">
        <f>SUMIFS(Eventos7[METRAJE],Eventos7[DPTO],"Puno",Eventos7[ESTADO],"Restringido",Eventos7[FENOMENO],"F")</f>
        <v>830</v>
      </c>
      <c r="P35" s="81">
        <f t="shared" si="0"/>
        <v>830</v>
      </c>
      <c r="Q35" s="3"/>
      <c r="R35" t="str">
        <f>TRIM(MID(TRIM(Transportes!D36),1,FIND(CHAR(10),TRIM(Transportes!D36),1)-1))</f>
        <v>Ayacucho</v>
      </c>
      <c r="S35" t="str">
        <f>TRIM(IF(Transportes!F36="TRÁNSITO INTERRUMPIDO","Interrumpido",IF(Transportes!F36="TRÁNSITO RESTRINGIDO","Restringido","Normal")))</f>
        <v>Restringido</v>
      </c>
      <c r="T35" t="str">
        <f>TRIM(IF(MID(TRIM(Transportes!H36),1,FIND("-",TRIM(Transportes!H36),1)-2)="Acción humana","H","F"))</f>
        <v>F</v>
      </c>
      <c r="U35" s="47">
        <f>Transportes!G36</f>
        <v>20</v>
      </c>
      <c r="V35" s="3"/>
    </row>
    <row r="36" spans="4:30" ht="15.75" customHeight="1">
      <c r="F36" s="72" t="s">
        <v>68</v>
      </c>
      <c r="G36" s="74">
        <f>COUNTIFS(Eventos7[DPTO],"San Martín",Eventos7[ESTADO],"Interrumpido",Eventos7[FENOMENO],"F")</f>
        <v>0</v>
      </c>
      <c r="H36" s="74">
        <f>COUNTIFS(Eventos7[DPTO],"San Martín",Eventos7[ESTADO],"Restringido",Eventos7[FENOMENO],"F")</f>
        <v>2</v>
      </c>
      <c r="I36" s="74">
        <f>COUNTIFS(Eventos7[DPTO],"San Martín",Eventos7[ESTADO],"Interrumpido",Eventos7[FENOMENO],"H")</f>
        <v>0</v>
      </c>
      <c r="J36" s="74">
        <f>COUNTIFS(Eventos7[DPTO],"San Martín",Eventos7[ESTADO],"Restringido",Eventos7[FENOMENO],"H")</f>
        <v>0</v>
      </c>
      <c r="K36" s="74">
        <f t="shared" si="1"/>
        <v>2</v>
      </c>
      <c r="M36" s="72" t="s">
        <v>68</v>
      </c>
      <c r="N36" s="81">
        <f>SUMIFS(Eventos7[METRAJE],Eventos7[DPTO],"San Martín",Eventos7[ESTADO],"Interrumpido",Eventos7[FENOMENO],"F")</f>
        <v>0</v>
      </c>
      <c r="O36" s="81">
        <f>SUMIFS(Eventos7[METRAJE],Eventos7[DPTO],"San Martín",Eventos7[ESTADO],"Restringido",Eventos7[FENOMENO],"F")</f>
        <v>290</v>
      </c>
      <c r="P36" s="81">
        <f t="shared" si="0"/>
        <v>290</v>
      </c>
      <c r="Q36" s="3"/>
      <c r="R36" t="str">
        <f>TRIM(MID(TRIM(Transportes!D37),1,FIND(CHAR(10),TRIM(Transportes!D37),1)-1))</f>
        <v>La Libertad</v>
      </c>
      <c r="S36" t="str">
        <f>TRIM(IF(Transportes!F37="TRÁNSITO INTERRUMPIDO","Interrumpido",IF(Transportes!F37="TRÁNSITO RESTRINGIDO","Restringido","Normal")))</f>
        <v>Restringido</v>
      </c>
      <c r="T36" t="str">
        <f>TRIM(IF(MID(TRIM(Transportes!H37),1,FIND("-",TRIM(Transportes!H37),1)-2)="Acción humana","H","F"))</f>
        <v>F</v>
      </c>
      <c r="U36" s="47">
        <f>Transportes!G37</f>
        <v>100</v>
      </c>
      <c r="V36" s="3"/>
    </row>
    <row r="37" spans="4:30" ht="15.75" customHeight="1">
      <c r="F37" s="72" t="s">
        <v>69</v>
      </c>
      <c r="G37" s="74">
        <f>COUNTIFS(Eventos7[DPTO],"Tacna",Eventos7[ESTADO],"Interrumpido",Eventos7[FENOMENO],"F")</f>
        <v>0</v>
      </c>
      <c r="H37" s="74">
        <f>COUNTIFS(Eventos7[DPTO],"Tacna",Eventos7[ESTADO],"Restringido",Eventos7[FENOMENO],"F")</f>
        <v>3</v>
      </c>
      <c r="I37" s="74">
        <f>COUNTIFS(Eventos7[DPTO],"Tacna",Eventos7[ESTADO],"Interrumpido",Eventos7[FENOMENO],"H")</f>
        <v>0</v>
      </c>
      <c r="J37" s="74">
        <f>COUNTIFS(Eventos7[DPTO],"Tacna",Eventos7[ESTADO],"Restringido",Eventos7[FENOMENO],"H")</f>
        <v>0</v>
      </c>
      <c r="K37" s="74">
        <f t="shared" si="1"/>
        <v>3</v>
      </c>
      <c r="M37" s="72" t="s">
        <v>69</v>
      </c>
      <c r="N37" s="81">
        <f>SUMIFS(Eventos7[METRAJE],Eventos7[DPTO],"Tacna",Eventos7[ESTADO],"Interrumpido",Eventos7[FENOMENO],"F")</f>
        <v>0</v>
      </c>
      <c r="O37" s="81">
        <f>SUMIFS(Eventos7[METRAJE],Eventos7[DPTO],"Tacna",Eventos7[ESTADO],"Restringido",Eventos7[FENOMENO],"F")</f>
        <v>200</v>
      </c>
      <c r="P37" s="81">
        <f t="shared" si="0"/>
        <v>200</v>
      </c>
      <c r="Q37" s="3"/>
      <c r="R37" t="str">
        <f>TRIM(MID(TRIM(Transportes!D38),1,FIND(CHAR(10),TRIM(Transportes!D38),1)-1))</f>
        <v>Amazonas</v>
      </c>
      <c r="S37" t="str">
        <f>TRIM(IF(Transportes!F38="TRÁNSITO INTERRUMPIDO","Interrumpido",IF(Transportes!F38="TRÁNSITO RESTRINGIDO","Restringido","Normal")))</f>
        <v>Restringido</v>
      </c>
      <c r="T37" t="str">
        <f>TRIM(IF(MID(TRIM(Transportes!H38),1,FIND("-",TRIM(Transportes!H38),1)-2)="Acción humana","H","F"))</f>
        <v>F</v>
      </c>
      <c r="U37" s="47" t="str">
        <f>Transportes!G38</f>
        <v>-</v>
      </c>
      <c r="V37" s="3"/>
    </row>
    <row r="38" spans="4:30" ht="15.75" customHeight="1">
      <c r="F38" s="72" t="s">
        <v>70</v>
      </c>
      <c r="G38" s="74">
        <f>COUNTIFS(Eventos7[DPTO],"Tumbes",Eventos7[ESTADO],"Interrumpido",Eventos7[FENOMENO],"F")</f>
        <v>0</v>
      </c>
      <c r="H38" s="74">
        <f>COUNTIFS(Eventos7[DPTO],"Tumbes",Eventos7[ESTADO],"Restringido",Eventos7[FENOMENO],"F")</f>
        <v>1</v>
      </c>
      <c r="I38" s="74">
        <f>COUNTIFS(Eventos7[DPTO],"Tumbes",Eventos7[ESTADO],"Interrumpido",Eventos7[FENOMENO],"H")</f>
        <v>0</v>
      </c>
      <c r="J38" s="74">
        <f>COUNTIFS(Eventos7[DPTO],"Tumbes",Eventos7[ESTADO],"Restringido",Eventos7[FENOMENO],"H")</f>
        <v>0</v>
      </c>
      <c r="K38" s="74">
        <f t="shared" si="1"/>
        <v>1</v>
      </c>
      <c r="M38" s="72" t="s">
        <v>70</v>
      </c>
      <c r="N38" s="81">
        <f>SUMIFS(Eventos7[METRAJE],Eventos7[DPTO],"Tumbes",Eventos7[ESTADO],"Interrumpido",Eventos7[FENOMENO],"F")</f>
        <v>0</v>
      </c>
      <c r="O38" s="81">
        <f>SUMIFS(Eventos7[METRAJE],Eventos7[DPTO],"Tumbes",Eventos7[ESTADO],"Restringido",Eventos7[FENOMENO],"F")</f>
        <v>0</v>
      </c>
      <c r="P38" s="81">
        <f t="shared" si="0"/>
        <v>0</v>
      </c>
      <c r="Q38" s="3"/>
      <c r="R38" t="str">
        <f>TRIM(MID(TRIM(Transportes!D39),1,FIND(CHAR(10),TRIM(Transportes!D39),1)-1))</f>
        <v>Áncash</v>
      </c>
      <c r="S38" t="str">
        <f>TRIM(IF(Transportes!F39="TRÁNSITO INTERRUMPIDO","Interrumpido",IF(Transportes!F39="TRÁNSITO RESTRINGIDO","Restringido","Normal")))</f>
        <v>Restringido</v>
      </c>
      <c r="T38" t="str">
        <f>TRIM(IF(MID(TRIM(Transportes!H39),1,FIND("-",TRIM(Transportes!H39),1)-2)="Acción humana","H","F"))</f>
        <v>F</v>
      </c>
      <c r="U38" s="47">
        <f>Transportes!G39</f>
        <v>165</v>
      </c>
      <c r="V38" s="3"/>
    </row>
    <row r="39" spans="4:30" ht="15.75" customHeight="1">
      <c r="F39" s="72" t="s">
        <v>71</v>
      </c>
      <c r="G39" s="74">
        <f>COUNTIFS(Eventos7[DPTO],"Ucayali",Eventos7[ESTADO],"Interrumpido",Eventos7[FENOMENO],"F")</f>
        <v>0</v>
      </c>
      <c r="H39" s="74">
        <f>COUNTIFS(Eventos7[DPTO],"Ucayali",Eventos7[ESTADO],"Restringido",Eventos7[FENOMENO],"F")</f>
        <v>5</v>
      </c>
      <c r="I39" s="74">
        <f>COUNTIFS(Eventos7[DPTO],"Ucayali",Eventos7[ESTADO],"Interrumpido",Eventos7[FENOMENO],"H")</f>
        <v>0</v>
      </c>
      <c r="J39" s="74">
        <f>COUNTIFS(Eventos7[DPTO],"Ucayali",Eventos7[ESTADO],"Restringido",Eventos7[FENOMENO],"H")</f>
        <v>0</v>
      </c>
      <c r="K39" s="74">
        <f t="shared" si="1"/>
        <v>5</v>
      </c>
      <c r="M39" s="72" t="s">
        <v>71</v>
      </c>
      <c r="N39" s="81">
        <f>SUMIFS(Eventos7[METRAJE],Eventos7[DPTO],"Ucayali",Eventos7[ESTADO],"Interrumpido",Eventos7[FENOMENO],"F")</f>
        <v>0</v>
      </c>
      <c r="O39" s="81">
        <f>SUMIFS(Eventos7[METRAJE],Eventos7[DPTO],"Ucayali",Eventos7[ESTADO],"Restringido",Eventos7[FENOMENO],"F")</f>
        <v>805</v>
      </c>
      <c r="P39" s="81">
        <f t="shared" si="0"/>
        <v>805</v>
      </c>
      <c r="Q39" s="3"/>
      <c r="R39" t="str">
        <f>TRIM(MID(TRIM(Transportes!D40),1,FIND(CHAR(10),TRIM(Transportes!D40),1)-1))</f>
        <v>La Libertad</v>
      </c>
      <c r="S39" t="str">
        <f>TRIM(IF(Transportes!F40="TRÁNSITO INTERRUMPIDO","Interrumpido",IF(Transportes!F40="TRÁNSITO RESTRINGIDO","Restringido","Normal")))</f>
        <v>Restringido</v>
      </c>
      <c r="T39" t="str">
        <f>TRIM(IF(MID(TRIM(Transportes!H40),1,FIND("-",TRIM(Transportes!H40),1)-2)="Acción humana","H","F"))</f>
        <v>F</v>
      </c>
      <c r="U39" s="47">
        <f>Transportes!G40</f>
        <v>20</v>
      </c>
      <c r="V39" s="3"/>
    </row>
    <row r="40" spans="4:30" ht="15.75" customHeight="1">
      <c r="F40" s="76" t="s">
        <v>43</v>
      </c>
      <c r="G40" s="77">
        <f>SUM(G16:G39)</f>
        <v>4</v>
      </c>
      <c r="H40" s="77">
        <f>SUM(H16:H39)</f>
        <v>157</v>
      </c>
      <c r="I40" s="77">
        <f>SUM(I16:I39)</f>
        <v>0</v>
      </c>
      <c r="J40" s="77">
        <f>SUM(J16:J39)</f>
        <v>7</v>
      </c>
      <c r="K40" s="75">
        <f>SUM(K16:K39)</f>
        <v>168</v>
      </c>
      <c r="M40" s="76" t="s">
        <v>43</v>
      </c>
      <c r="N40" s="82">
        <f>SUM(N16:N39)</f>
        <v>260</v>
      </c>
      <c r="O40" s="82">
        <f>SUM(O16:O39)</f>
        <v>11521</v>
      </c>
      <c r="P40" s="83">
        <f>SUM(P16:P39)</f>
        <v>11781</v>
      </c>
      <c r="Q40" s="3"/>
      <c r="R40" t="str">
        <f>TRIM(MID(TRIM(Transportes!D41),1,FIND(CHAR(10),TRIM(Transportes!D41),1)-1))</f>
        <v>Ayacucho</v>
      </c>
      <c r="S40" t="str">
        <f>TRIM(IF(Transportes!F41="TRÁNSITO INTERRUMPIDO","Interrumpido",IF(Transportes!F41="TRÁNSITO RESTRINGIDO","Restringido","Normal")))</f>
        <v>Restringido</v>
      </c>
      <c r="T40" t="str">
        <f>TRIM(IF(MID(TRIM(Transportes!H41),1,FIND("-",TRIM(Transportes!H41),1)-2)="Acción humana","H","F"))</f>
        <v>F</v>
      </c>
      <c r="U40" s="47" t="str">
        <f>Transportes!G41</f>
        <v>-</v>
      </c>
      <c r="V40" s="3"/>
    </row>
    <row r="41" spans="4:30" ht="15.75" customHeight="1">
      <c r="Q41" s="3"/>
      <c r="R41" t="str">
        <f>TRIM(MID(TRIM(Transportes!D42),1,FIND(CHAR(10),TRIM(Transportes!D42),1)-1))</f>
        <v>Huancavelica</v>
      </c>
      <c r="S41" t="str">
        <f>TRIM(IF(Transportes!F42="TRÁNSITO INTERRUMPIDO","Interrumpido",IF(Transportes!F42="TRÁNSITO RESTRINGIDO","Restringido","Normal")))</f>
        <v>Restringido</v>
      </c>
      <c r="T41" t="str">
        <f>TRIM(IF(MID(TRIM(Transportes!H42),1,FIND("-",TRIM(Transportes!H42),1)-2)="Acción humana","H","F"))</f>
        <v>F</v>
      </c>
      <c r="U41" s="47" t="str">
        <f>Transportes!G42</f>
        <v>-</v>
      </c>
      <c r="V41" s="3"/>
    </row>
    <row r="42" spans="4:30" ht="15.75" customHeight="1">
      <c r="D42" t="s">
        <v>0</v>
      </c>
      <c r="M42" s="251" t="s">
        <v>83</v>
      </c>
      <c r="N42" s="251"/>
      <c r="O42" s="251"/>
      <c r="P42" s="251"/>
      <c r="Q42" s="3"/>
      <c r="R42" t="str">
        <f>TRIM(MID(TRIM(Transportes!D43),1,FIND(CHAR(10),TRIM(Transportes!D43),1)-1))</f>
        <v>Madre de Dios</v>
      </c>
      <c r="S42" t="str">
        <f>TRIM(IF(Transportes!F43="TRÁNSITO INTERRUMPIDO","Interrumpido",IF(Transportes!F43="TRÁNSITO RESTRINGIDO","Restringido","Normal")))</f>
        <v>Restringido</v>
      </c>
      <c r="T42" t="str">
        <f>TRIM(IF(MID(TRIM(Transportes!H43),1,FIND("-",TRIM(Transportes!H43),1)-2)="Acción humana","H","F"))</f>
        <v>F</v>
      </c>
      <c r="U42" s="47">
        <f>Transportes!G43</f>
        <v>30</v>
      </c>
      <c r="V42" s="3"/>
      <c r="AD42" t="s">
        <v>0</v>
      </c>
    </row>
    <row r="43" spans="4:30" ht="15.75" customHeight="1">
      <c r="M43" s="143" t="s">
        <v>80</v>
      </c>
      <c r="N43" s="143" t="s">
        <v>81</v>
      </c>
      <c r="O43" s="143" t="s">
        <v>82</v>
      </c>
      <c r="P43" s="143" t="s">
        <v>14</v>
      </c>
      <c r="Q43" s="3"/>
      <c r="R43" t="str">
        <f>TRIM(MID(TRIM(Transportes!D44),1,FIND(CHAR(10),TRIM(Transportes!D44),1)-1))</f>
        <v>Huánuco</v>
      </c>
      <c r="S43" t="str">
        <f>TRIM(IF(Transportes!F44="TRÁNSITO INTERRUMPIDO","Interrumpido",IF(Transportes!F44="TRÁNSITO RESTRINGIDO","Restringido","Normal")))</f>
        <v>Restringido</v>
      </c>
      <c r="T43" t="str">
        <f>TRIM(IF(MID(TRIM(Transportes!H44),1,FIND("-",TRIM(Transportes!H44),1)-2)="Acción humana","H","F"))</f>
        <v>F</v>
      </c>
      <c r="U43" s="47" t="str">
        <f>Transportes!G44</f>
        <v>-</v>
      </c>
      <c r="V43" s="3"/>
    </row>
    <row r="44" spans="4:30" ht="15.75" customHeight="1">
      <c r="M44" s="219" t="s">
        <v>651</v>
      </c>
      <c r="N44" s="219" t="s">
        <v>739</v>
      </c>
      <c r="O44" s="220" t="s">
        <v>116</v>
      </c>
      <c r="P44" s="147" t="s">
        <v>652</v>
      </c>
      <c r="Q44" s="3"/>
      <c r="R44" t="str">
        <f>TRIM(MID(TRIM(Transportes!D45),1,FIND(CHAR(10),TRIM(Transportes!D45),1)-1))</f>
        <v>Junín</v>
      </c>
      <c r="S44" t="str">
        <f>TRIM(IF(Transportes!F45="TRÁNSITO INTERRUMPIDO","Interrumpido",IF(Transportes!F45="TRÁNSITO RESTRINGIDO","Restringido","Normal")))</f>
        <v>Restringido</v>
      </c>
      <c r="T44" t="str">
        <f>TRIM(IF(MID(TRIM(Transportes!H45),1,FIND("-",TRIM(Transportes!H45),1)-2)="Acción humana","H","F"))</f>
        <v>F</v>
      </c>
      <c r="U44" s="47">
        <f>Transportes!G45</f>
        <v>20</v>
      </c>
      <c r="V44" s="3"/>
    </row>
    <row r="45" spans="4:30" ht="15.75" customHeight="1">
      <c r="M45" s="148" t="s">
        <v>71</v>
      </c>
      <c r="N45" s="148" t="s">
        <v>85</v>
      </c>
      <c r="O45" s="147" t="s">
        <v>84</v>
      </c>
      <c r="P45" s="147" t="s">
        <v>564</v>
      </c>
      <c r="Q45" s="3"/>
      <c r="R45" t="str">
        <f>TRIM(MID(TRIM(Transportes!D46),1,FIND(CHAR(10),TRIM(Transportes!D46),1)-1))</f>
        <v>Piura</v>
      </c>
      <c r="S45" t="str">
        <f>TRIM(IF(Transportes!F46="TRÁNSITO INTERRUMPIDO","Interrumpido",IF(Transportes!F46="TRÁNSITO RESTRINGIDO","Restringido","Normal")))</f>
        <v>Restringido</v>
      </c>
      <c r="T45" t="str">
        <f>TRIM(IF(MID(TRIM(Transportes!H46),1,FIND("-",TRIM(Transportes!H46),1)-2)="Acción humana","H","F"))</f>
        <v>F</v>
      </c>
      <c r="U45" s="47">
        <f>Transportes!G46</f>
        <v>10</v>
      </c>
      <c r="V45" s="3"/>
    </row>
    <row r="46" spans="4:30" ht="15.75" customHeight="1">
      <c r="M46" s="148" t="s">
        <v>71</v>
      </c>
      <c r="N46" s="148" t="s">
        <v>110</v>
      </c>
      <c r="O46" s="147" t="s">
        <v>84</v>
      </c>
      <c r="P46" s="147" t="s">
        <v>564</v>
      </c>
      <c r="Q46" s="3"/>
      <c r="R46" t="str">
        <f>TRIM(MID(TRIM(Transportes!D47),1,FIND(CHAR(10),TRIM(Transportes!D47),1)-1))</f>
        <v>Áncash</v>
      </c>
      <c r="S46" t="str">
        <f>TRIM(IF(Transportes!F47="TRÁNSITO INTERRUMPIDO","Interrumpido",IF(Transportes!F47="TRÁNSITO RESTRINGIDO","Restringido","Normal")))</f>
        <v>Restringido</v>
      </c>
      <c r="T46" t="str">
        <f>TRIM(IF(MID(TRIM(Transportes!H47),1,FIND("-",TRIM(Transportes!H47),1)-2)="Acción humana","H","F"))</f>
        <v>F</v>
      </c>
      <c r="U46" s="47">
        <f>Transportes!G47</f>
        <v>50</v>
      </c>
      <c r="V46" s="3"/>
    </row>
    <row r="47" spans="4:30" ht="15.75" customHeight="1">
      <c r="M47" s="148" t="s">
        <v>71</v>
      </c>
      <c r="N47" s="148" t="s">
        <v>86</v>
      </c>
      <c r="O47" s="147" t="s">
        <v>84</v>
      </c>
      <c r="P47" s="147" t="s">
        <v>566</v>
      </c>
      <c r="Q47" s="3"/>
      <c r="R47" t="str">
        <f>TRIM(MID(TRIM(Transportes!D48),1,FIND(CHAR(10),TRIM(Transportes!D48),1)-1))</f>
        <v>Áncash</v>
      </c>
      <c r="S47" t="str">
        <f>TRIM(IF(Transportes!F48="TRÁNSITO INTERRUMPIDO","Interrumpido",IF(Transportes!F48="TRÁNSITO RESTRINGIDO","Restringido","Normal")))</f>
        <v>Restringido</v>
      </c>
      <c r="T47" t="str">
        <f>TRIM(IF(MID(TRIM(Transportes!H48),1,FIND("-",TRIM(Transportes!H48),1)-2)="Acción humana","H","F"))</f>
        <v>F</v>
      </c>
      <c r="U47" s="47">
        <f>Transportes!G48</f>
        <v>300</v>
      </c>
      <c r="V47" s="3"/>
    </row>
    <row r="48" spans="4:30" ht="15.75" customHeight="1">
      <c r="M48" s="153" t="s">
        <v>242</v>
      </c>
      <c r="N48" s="153" t="s">
        <v>523</v>
      </c>
      <c r="O48" s="147" t="s">
        <v>84</v>
      </c>
      <c r="P48" s="147" t="s">
        <v>522</v>
      </c>
      <c r="Q48" s="3"/>
      <c r="R48" t="str">
        <f>TRIM(MID(TRIM(Transportes!D49),1,FIND(CHAR(10),TRIM(Transportes!D49),1)-1))</f>
        <v>Cajamarca</v>
      </c>
      <c r="S48" t="str">
        <f>TRIM(IF(Transportes!F49="TRÁNSITO INTERRUMPIDO","Interrumpido",IF(Transportes!F49="TRÁNSITO RESTRINGIDO","Restringido","Normal")))</f>
        <v>Restringido</v>
      </c>
      <c r="T48" t="str">
        <f>TRIM(IF(MID(TRIM(Transportes!H49),1,FIND("-",TRIM(Transportes!H49),1)-2)="Acción humana","H","F"))</f>
        <v>F</v>
      </c>
      <c r="U48" s="47">
        <f>Transportes!G49</f>
        <v>35</v>
      </c>
      <c r="V48" s="3"/>
    </row>
    <row r="49" spans="7:22" ht="15.75" customHeight="1">
      <c r="M49" s="153" t="s">
        <v>57</v>
      </c>
      <c r="N49" s="153" t="s">
        <v>474</v>
      </c>
      <c r="O49" s="147" t="s">
        <v>84</v>
      </c>
      <c r="P49" s="147" t="s">
        <v>512</v>
      </c>
      <c r="Q49" s="3"/>
      <c r="R49" t="str">
        <f>TRIM(MID(TRIM(Transportes!D50),1,FIND(CHAR(10),TRIM(Transportes!D50),1)-1))</f>
        <v>Piura</v>
      </c>
      <c r="S49" t="str">
        <f>TRIM(IF(Transportes!F50="TRÁNSITO INTERRUMPIDO","Interrumpido",IF(Transportes!F50="TRÁNSITO RESTRINGIDO","Restringido","Normal")))</f>
        <v>Restringido</v>
      </c>
      <c r="T49" t="str">
        <f>TRIM(IF(MID(TRIM(Transportes!H50),1,FIND("-",TRIM(Transportes!H50),1)-2)="Acción humana","H","F"))</f>
        <v>F</v>
      </c>
      <c r="U49" s="47" t="str">
        <f>Transportes!G50</f>
        <v>-</v>
      </c>
      <c r="V49" s="3"/>
    </row>
    <row r="50" spans="7:22" ht="15.75" customHeight="1">
      <c r="M50" s="153" t="s">
        <v>138</v>
      </c>
      <c r="N50" s="153" t="s">
        <v>374</v>
      </c>
      <c r="O50" s="147" t="s">
        <v>376</v>
      </c>
      <c r="P50" s="147" t="s">
        <v>375</v>
      </c>
      <c r="Q50" s="3"/>
      <c r="R50" t="str">
        <f>TRIM(MID(TRIM(Transportes!D51),1,FIND(CHAR(10),TRIM(Transportes!D51),1)-1))</f>
        <v>Piura</v>
      </c>
      <c r="S50" t="str">
        <f>TRIM(IF(Transportes!F51="TRÁNSITO INTERRUMPIDO","Interrumpido",IF(Transportes!F51="TRÁNSITO RESTRINGIDO","Restringido","Normal")))</f>
        <v>Restringido</v>
      </c>
      <c r="T50" t="str">
        <f>TRIM(IF(MID(TRIM(Transportes!H51),1,FIND("-",TRIM(Transportes!H51),1)-2)="Acción humana","H","F"))</f>
        <v>F</v>
      </c>
      <c r="U50" s="47" t="str">
        <f>Transportes!G51</f>
        <v>-</v>
      </c>
      <c r="V50" s="3"/>
    </row>
    <row r="51" spans="7:22" ht="15.75" customHeight="1">
      <c r="M51" s="148" t="s">
        <v>138</v>
      </c>
      <c r="N51" s="153" t="s">
        <v>329</v>
      </c>
      <c r="O51" s="147" t="s">
        <v>331</v>
      </c>
      <c r="P51" s="147" t="s">
        <v>330</v>
      </c>
      <c r="Q51" s="3"/>
      <c r="R51" t="str">
        <f>TRIM(MID(TRIM(Transportes!D52),1,FIND(CHAR(10),TRIM(Transportes!D52),1)-1))</f>
        <v>Lima</v>
      </c>
      <c r="S51" t="str">
        <f>TRIM(IF(Transportes!F52="TRÁNSITO INTERRUMPIDO","Interrumpido",IF(Transportes!F52="TRÁNSITO RESTRINGIDO","Restringido","Normal")))</f>
        <v>Restringido</v>
      </c>
      <c r="T51" t="str">
        <f>TRIM(IF(MID(TRIM(Transportes!H52),1,FIND("-",TRIM(Transportes!H52),1)-2)="Acción humana","H","F"))</f>
        <v>F</v>
      </c>
      <c r="U51" s="47" t="str">
        <f>Transportes!G52</f>
        <v>-</v>
      </c>
      <c r="V51" s="3"/>
    </row>
    <row r="52" spans="7:22" ht="15.75" customHeight="1">
      <c r="M52" s="148" t="s">
        <v>58</v>
      </c>
      <c r="N52" s="153" t="s">
        <v>310</v>
      </c>
      <c r="O52" s="147" t="s">
        <v>308</v>
      </c>
      <c r="P52" s="147" t="s">
        <v>309</v>
      </c>
      <c r="Q52" s="3"/>
      <c r="R52" t="str">
        <f>TRIM(MID(TRIM(Transportes!D53),1,FIND(CHAR(10),TRIM(Transportes!D53),1)-1))</f>
        <v>Ucayali</v>
      </c>
      <c r="S52" t="str">
        <f>TRIM(IF(Transportes!F53="TRÁNSITO INTERRUMPIDO","Interrumpido",IF(Transportes!F53="TRÁNSITO RESTRINGIDO","Restringido","Normal")))</f>
        <v>Restringido</v>
      </c>
      <c r="T52" t="str">
        <f>TRIM(IF(MID(TRIM(Transportes!H53),1,FIND("-",TRIM(Transportes!H53),1)-2)="Acción humana","H","F"))</f>
        <v>F</v>
      </c>
      <c r="U52" s="47">
        <f>Transportes!G53</f>
        <v>81</v>
      </c>
      <c r="V52" s="3"/>
    </row>
    <row r="53" spans="7:22" ht="15.75" customHeight="1">
      <c r="M53" s="148" t="s">
        <v>58</v>
      </c>
      <c r="N53" s="153" t="s">
        <v>311</v>
      </c>
      <c r="O53" s="147" t="s">
        <v>308</v>
      </c>
      <c r="P53" s="147" t="s">
        <v>309</v>
      </c>
      <c r="Q53" s="3"/>
      <c r="R53" t="str">
        <f>TRIM(MID(TRIM(Transportes!D54),1,FIND(CHAR(10),TRIM(Transportes!D54),1)-1))</f>
        <v>Ucayali</v>
      </c>
      <c r="S53" t="str">
        <f>TRIM(IF(Transportes!F54="TRÁNSITO INTERRUMPIDO","Interrumpido",IF(Transportes!F54="TRÁNSITO RESTRINGIDO","Restringido","Normal")))</f>
        <v>Restringido</v>
      </c>
      <c r="T53" t="str">
        <f>TRIM(IF(MID(TRIM(Transportes!H54),1,FIND("-",TRIM(Transportes!H54),1)-2)="Acción humana","H","F"))</f>
        <v>F</v>
      </c>
      <c r="U53" s="47">
        <f>Transportes!G54</f>
        <v>283</v>
      </c>
      <c r="V53" s="3"/>
    </row>
    <row r="54" spans="7:22" ht="15.75" customHeight="1">
      <c r="G54"/>
      <c r="M54" s="148" t="s">
        <v>58</v>
      </c>
      <c r="N54" s="153" t="s">
        <v>312</v>
      </c>
      <c r="O54" s="147" t="s">
        <v>308</v>
      </c>
      <c r="P54" s="147" t="s">
        <v>309</v>
      </c>
      <c r="R54" t="str">
        <f>TRIM(MID(TRIM(Transportes!D55),1,FIND(CHAR(10),TRIM(Transportes!D55),1)-1))</f>
        <v>Junín</v>
      </c>
      <c r="S54" t="str">
        <f>TRIM(IF(Transportes!F55="TRÁNSITO INTERRUMPIDO","Interrumpido",IF(Transportes!F55="TRÁNSITO RESTRINGIDO","Restringido","Normal")))</f>
        <v>Restringido</v>
      </c>
      <c r="T54" t="str">
        <f>TRIM(IF(MID(TRIM(Transportes!H55),1,FIND("-",TRIM(Transportes!H55),1)-2)="Acción humana","H","F"))</f>
        <v>F</v>
      </c>
      <c r="U54" s="47" t="str">
        <f>Transportes!G55</f>
        <v>-</v>
      </c>
    </row>
    <row r="55" spans="7:22" ht="15.75" customHeight="1">
      <c r="G55"/>
      <c r="M55" s="148" t="s">
        <v>58</v>
      </c>
      <c r="N55" s="153" t="s">
        <v>313</v>
      </c>
      <c r="O55" s="147" t="s">
        <v>308</v>
      </c>
      <c r="P55" s="147" t="s">
        <v>309</v>
      </c>
      <c r="R55" t="str">
        <f>TRIM(MID(TRIM(Transportes!D56),1,FIND(CHAR(10),TRIM(Transportes!D56),1)-1))</f>
        <v>Junín</v>
      </c>
      <c r="S55" t="str">
        <f>TRIM(IF(Transportes!F56="TRÁNSITO INTERRUMPIDO","Interrumpido",IF(Transportes!F56="TRÁNSITO RESTRINGIDO","Restringido","Normal")))</f>
        <v>Restringido</v>
      </c>
      <c r="T55" t="str">
        <f>TRIM(IF(MID(TRIM(Transportes!H56),1,FIND("-",TRIM(Transportes!H56),1)-2)="Acción humana","H","F"))</f>
        <v>F</v>
      </c>
      <c r="U55" s="47" t="str">
        <f>Transportes!G56</f>
        <v>-</v>
      </c>
    </row>
    <row r="56" spans="7:22" ht="15.75" customHeight="1">
      <c r="G56"/>
      <c r="M56" s="149" t="s">
        <v>242</v>
      </c>
      <c r="N56" s="149" t="s">
        <v>272</v>
      </c>
      <c r="O56" s="147" t="s">
        <v>273</v>
      </c>
      <c r="P56" s="147" t="s">
        <v>274</v>
      </c>
      <c r="R56" t="str">
        <f>TRIM(MID(TRIM(Transportes!D57),1,FIND(CHAR(10),TRIM(Transportes!D57),1)-1))</f>
        <v>Ucayali</v>
      </c>
      <c r="S56" t="str">
        <f>TRIM(IF(Transportes!F57="TRÁNSITO INTERRUMPIDO","Interrumpido",IF(Transportes!F57="TRÁNSITO RESTRINGIDO","Restringido","Normal")))</f>
        <v>Restringido</v>
      </c>
      <c r="T56" t="str">
        <f>TRIM(IF(MID(TRIM(Transportes!H57),1,FIND("-",TRIM(Transportes!H57),1)-2)="Acción humana","H","F"))</f>
        <v>F</v>
      </c>
      <c r="U56" s="47">
        <f>Transportes!G57</f>
        <v>141</v>
      </c>
    </row>
    <row r="57" spans="7:22" ht="15.75" customHeight="1">
      <c r="G57"/>
      <c r="M57" s="149" t="s">
        <v>242</v>
      </c>
      <c r="N57" s="149" t="s">
        <v>261</v>
      </c>
      <c r="O57" s="147" t="s">
        <v>243</v>
      </c>
      <c r="P57" s="147" t="s">
        <v>249</v>
      </c>
      <c r="R57" t="str">
        <f>TRIM(MID(TRIM(Transportes!D58),1,FIND(CHAR(10),TRIM(Transportes!D58),1)-1))</f>
        <v>Cajamarca</v>
      </c>
      <c r="S57" t="str">
        <f>TRIM(IF(Transportes!F58="TRÁNSITO INTERRUMPIDO","Interrumpido",IF(Transportes!F58="TRÁNSITO RESTRINGIDO","Restringido","Normal")))</f>
        <v>Restringido</v>
      </c>
      <c r="T57" t="str">
        <f>TRIM(IF(MID(TRIM(Transportes!H58),1,FIND("-",TRIM(Transportes!H58),1)-2)="Acción humana","H","F"))</f>
        <v>F</v>
      </c>
      <c r="U57" s="47">
        <f>Transportes!G58</f>
        <v>50</v>
      </c>
    </row>
    <row r="58" spans="7:22" ht="15.75" customHeight="1">
      <c r="G58"/>
      <c r="M58" s="149" t="s">
        <v>242</v>
      </c>
      <c r="N58" s="149" t="s">
        <v>262</v>
      </c>
      <c r="O58" s="147" t="s">
        <v>243</v>
      </c>
      <c r="P58" s="147" t="s">
        <v>249</v>
      </c>
      <c r="R58" t="str">
        <f>TRIM(MID(TRIM(Transportes!D59),1,FIND(CHAR(10),TRIM(Transportes!D59),1)-1))</f>
        <v>Puno</v>
      </c>
      <c r="S58" t="str">
        <f>TRIM(IF(Transportes!F59="TRÁNSITO INTERRUMPIDO","Interrumpido",IF(Transportes!F59="TRÁNSITO RESTRINGIDO","Restringido","Normal")))</f>
        <v>Restringido</v>
      </c>
      <c r="T58" t="str">
        <f>TRIM(IF(MID(TRIM(Transportes!H59),1,FIND("-",TRIM(Transportes!H59),1)-2)="Acción humana","H","F"))</f>
        <v>F</v>
      </c>
      <c r="U58" s="47" t="str">
        <f>Transportes!G59</f>
        <v>-</v>
      </c>
    </row>
    <row r="59" spans="7:22" ht="15.75" customHeight="1">
      <c r="G59"/>
      <c r="M59" s="149" t="s">
        <v>242</v>
      </c>
      <c r="N59" s="149" t="s">
        <v>263</v>
      </c>
      <c r="O59" s="147" t="s">
        <v>243</v>
      </c>
      <c r="P59" s="147" t="s">
        <v>249</v>
      </c>
      <c r="R59" t="str">
        <f>TRIM(MID(TRIM(Transportes!D60),1,FIND(CHAR(10),TRIM(Transportes!D60),1)-1))</f>
        <v>Pasco</v>
      </c>
      <c r="S59" t="str">
        <f>TRIM(IF(Transportes!F60="TRÁNSITO INTERRUMPIDO","Interrumpido",IF(Transportes!F60="TRÁNSITO RESTRINGIDO","Restringido","Normal")))</f>
        <v>Restringido</v>
      </c>
      <c r="T59" t="str">
        <f>TRIM(IF(MID(TRIM(Transportes!H60),1,FIND("-",TRIM(Transportes!H60),1)-2)="Acción humana","H","F"))</f>
        <v>F</v>
      </c>
      <c r="U59" s="47">
        <f>Transportes!G60</f>
        <v>20</v>
      </c>
    </row>
    <row r="60" spans="7:22" ht="15.75" customHeight="1">
      <c r="G60"/>
      <c r="M60" s="149" t="s">
        <v>242</v>
      </c>
      <c r="N60" s="149" t="s">
        <v>264</v>
      </c>
      <c r="O60" s="147" t="s">
        <v>243</v>
      </c>
      <c r="P60" s="147" t="s">
        <v>249</v>
      </c>
      <c r="R60" t="str">
        <f>TRIM(MID(TRIM(Transportes!D61),1,FIND(CHAR(10),TRIM(Transportes!D61),1)-1))</f>
        <v>Cajamarca</v>
      </c>
      <c r="S60" t="str">
        <f>TRIM(IF(Transportes!F61="TRÁNSITO INTERRUMPIDO","Interrumpido",IF(Transportes!F61="TRÁNSITO RESTRINGIDO","Restringido","Normal")))</f>
        <v>Restringido</v>
      </c>
      <c r="T60" t="str">
        <f>TRIM(IF(MID(TRIM(Transportes!H61),1,FIND("-",TRIM(Transportes!H61),1)-2)="Acción humana","H","F"))</f>
        <v>F</v>
      </c>
      <c r="U60" s="47" t="str">
        <f>Transportes!G61</f>
        <v>-</v>
      </c>
    </row>
    <row r="61" spans="7:22" ht="15.75" customHeight="1">
      <c r="G61"/>
      <c r="M61" s="149" t="s">
        <v>242</v>
      </c>
      <c r="N61" s="149" t="s">
        <v>265</v>
      </c>
      <c r="O61" s="147" t="s">
        <v>243</v>
      </c>
      <c r="P61" s="147" t="s">
        <v>249</v>
      </c>
      <c r="R61" t="str">
        <f>TRIM(MID(TRIM(Transportes!D62),1,FIND(CHAR(10),TRIM(Transportes!D62),1)-1))</f>
        <v>Puno</v>
      </c>
      <c r="S61" t="str">
        <f>TRIM(IF(Transportes!F62="TRÁNSITO INTERRUMPIDO","Interrumpido",IF(Transportes!F62="TRÁNSITO RESTRINGIDO","Restringido","Normal")))</f>
        <v>Restringido</v>
      </c>
      <c r="T61" t="str">
        <f>TRIM(IF(MID(TRIM(Transportes!H62),1,FIND("-",TRIM(Transportes!H62),1)-2)="Acción humana","H","F"))</f>
        <v>F</v>
      </c>
      <c r="U61" s="47">
        <f>Transportes!G62</f>
        <v>580</v>
      </c>
    </row>
    <row r="62" spans="7:22" ht="15.75" customHeight="1">
      <c r="G62"/>
      <c r="M62" s="149" t="s">
        <v>67</v>
      </c>
      <c r="N62" s="149" t="s">
        <v>228</v>
      </c>
      <c r="O62" s="147" t="s">
        <v>227</v>
      </c>
      <c r="P62" s="147" t="s">
        <v>253</v>
      </c>
      <c r="R62" t="str">
        <f>TRIM(MID(TRIM(Transportes!D63),1,FIND(CHAR(10),TRIM(Transportes!D63),1)-1))</f>
        <v>Huánuco</v>
      </c>
      <c r="S62" t="str">
        <f>TRIM(IF(Transportes!F63="TRÁNSITO INTERRUMPIDO","Interrumpido",IF(Transportes!F63="TRÁNSITO RESTRINGIDO","Restringido","Normal")))</f>
        <v>Restringido</v>
      </c>
      <c r="T62" t="str">
        <f>TRIM(IF(MID(TRIM(Transportes!H63),1,FIND("-",TRIM(Transportes!H63),1)-2)="Acción humana","H","F"))</f>
        <v>F</v>
      </c>
      <c r="U62" s="47">
        <f>Transportes!G63</f>
        <v>100</v>
      </c>
    </row>
    <row r="63" spans="7:22" ht="15.75" customHeight="1">
      <c r="G63"/>
      <c r="M63" s="148" t="s">
        <v>32</v>
      </c>
      <c r="N63" s="148" t="s">
        <v>216</v>
      </c>
      <c r="O63" s="147" t="s">
        <v>116</v>
      </c>
      <c r="P63" s="147" t="s">
        <v>217</v>
      </c>
      <c r="R63" t="str">
        <f>TRIM(MID(TRIM(Transportes!D64),1,FIND(CHAR(10),TRIM(Transportes!D64),1)-1))</f>
        <v>Ayacucho</v>
      </c>
      <c r="S63" t="str">
        <f>TRIM(IF(Transportes!F64="TRÁNSITO INTERRUMPIDO","Interrumpido",IF(Transportes!F64="TRÁNSITO RESTRINGIDO","Restringido","Normal")))</f>
        <v>Restringido</v>
      </c>
      <c r="T63" t="str">
        <f>TRIM(IF(MID(TRIM(Transportes!H64),1,FIND("-",TRIM(Transportes!H64),1)-2)="Acción humana","H","F"))</f>
        <v>F</v>
      </c>
      <c r="U63" s="47">
        <f>Transportes!G64</f>
        <v>50</v>
      </c>
    </row>
    <row r="64" spans="7:22" ht="15.75" customHeight="1">
      <c r="M64" s="148" t="s">
        <v>64</v>
      </c>
      <c r="N64" s="148" t="s">
        <v>209</v>
      </c>
      <c r="O64" s="147" t="s">
        <v>210</v>
      </c>
      <c r="P64" s="147" t="s">
        <v>201</v>
      </c>
      <c r="Q64" s="3"/>
      <c r="R64" t="str">
        <f>TRIM(MID(TRIM(Transportes!D65),1,FIND(CHAR(10),TRIM(Transportes!D65),1)-1))</f>
        <v>Amazonas</v>
      </c>
      <c r="S64" t="str">
        <f>TRIM(IF(Transportes!F65="TRÁNSITO INTERRUMPIDO","Interrumpido",IF(Transportes!F65="TRÁNSITO RESTRINGIDO","Restringido","Normal")))</f>
        <v>Restringido</v>
      </c>
      <c r="T64" t="str">
        <f>TRIM(IF(MID(TRIM(Transportes!H65),1,FIND("-",TRIM(Transportes!H65),1)-2)="Acción humana","H","F"))</f>
        <v>F</v>
      </c>
      <c r="U64" s="47">
        <f>Transportes!G65</f>
        <v>25</v>
      </c>
      <c r="V64" s="3"/>
    </row>
    <row r="65" spans="2:30" ht="15.75" customHeight="1">
      <c r="M65" s="148" t="s">
        <v>68</v>
      </c>
      <c r="N65" s="148" t="s">
        <v>200</v>
      </c>
      <c r="O65" s="147" t="s">
        <v>84</v>
      </c>
      <c r="P65" s="147" t="s">
        <v>201</v>
      </c>
      <c r="Q65" s="3"/>
      <c r="R65" t="str">
        <f>TRIM(MID(TRIM(Transportes!D66),1,FIND(CHAR(10),TRIM(Transportes!D66),1)-1))</f>
        <v>Apurímac</v>
      </c>
      <c r="S65" t="str">
        <f>TRIM(IF(Transportes!F66="TRÁNSITO INTERRUMPIDO","Interrumpido",IF(Transportes!F66="TRÁNSITO RESTRINGIDO","Restringido","Normal")))</f>
        <v>Restringido</v>
      </c>
      <c r="T65" t="str">
        <f>TRIM(IF(MID(TRIM(Transportes!H66),1,FIND("-",TRIM(Transportes!H66),1)-2)="Acción humana","H","F"))</f>
        <v>F</v>
      </c>
      <c r="U65" s="47">
        <f>Transportes!G66</f>
        <v>25</v>
      </c>
      <c r="V65" s="3"/>
    </row>
    <row r="66" spans="2:30" ht="15.75" customHeight="1">
      <c r="M66" s="148" t="s">
        <v>35</v>
      </c>
      <c r="N66" s="148" t="s">
        <v>180</v>
      </c>
      <c r="O66" s="147" t="s">
        <v>178</v>
      </c>
      <c r="P66" s="147" t="s">
        <v>179</v>
      </c>
      <c r="Q66" s="3"/>
      <c r="R66" t="str">
        <f>TRIM(MID(TRIM(Transportes!D67),1,FIND(CHAR(10),TRIM(Transportes!D67),1)-1))</f>
        <v>Huánuco</v>
      </c>
      <c r="S66" t="str">
        <f>TRIM(IF(Transportes!F67="TRÁNSITO INTERRUMPIDO","Interrumpido",IF(Transportes!F67="TRÁNSITO RESTRINGIDO","Restringido","Normal")))</f>
        <v>Restringido</v>
      </c>
      <c r="T66" t="str">
        <f>TRIM(IF(MID(TRIM(Transportes!H67),1,FIND("-",TRIM(Transportes!H67),1)-2)="Acción humana","H","F"))</f>
        <v>F</v>
      </c>
      <c r="U66" s="47">
        <f>Transportes!G67</f>
        <v>50</v>
      </c>
      <c r="V66" s="3"/>
    </row>
    <row r="67" spans="2:30" ht="15.75" customHeight="1">
      <c r="M67" s="148" t="s">
        <v>35</v>
      </c>
      <c r="N67" s="148" t="s">
        <v>181</v>
      </c>
      <c r="O67" s="147" t="s">
        <v>178</v>
      </c>
      <c r="P67" s="147" t="s">
        <v>179</v>
      </c>
      <c r="Q67" s="3"/>
      <c r="R67" t="str">
        <f>TRIM(MID(TRIM(Transportes!D68),1,FIND(CHAR(10),TRIM(Transportes!D68),1)-1))</f>
        <v>Cajamarca</v>
      </c>
      <c r="S67" t="str">
        <f>TRIM(IF(Transportes!F68="TRÁNSITO INTERRUMPIDO","Interrumpido",IF(Transportes!F68="TRÁNSITO RESTRINGIDO","Restringido","Normal")))</f>
        <v>Restringido</v>
      </c>
      <c r="T67" t="str">
        <f>TRIM(IF(MID(TRIM(Transportes!H68),1,FIND("-",TRIM(Transportes!H68),1)-2)="Acción humana","H","F"))</f>
        <v>F</v>
      </c>
      <c r="U67" s="47">
        <f>Transportes!G68</f>
        <v>20</v>
      </c>
      <c r="V67" s="3"/>
      <c r="AD67" t="s">
        <v>145</v>
      </c>
    </row>
    <row r="68" spans="2:30" ht="15.75" customHeight="1">
      <c r="M68" s="148" t="s">
        <v>138</v>
      </c>
      <c r="N68" s="148" t="s">
        <v>148</v>
      </c>
      <c r="O68" s="147" t="s">
        <v>149</v>
      </c>
      <c r="P68" s="147" t="s">
        <v>151</v>
      </c>
      <c r="Q68" s="3"/>
      <c r="R68" t="str">
        <f>TRIM(MID(TRIM(Transportes!D69),1,FIND(CHAR(10),TRIM(Transportes!D69),1)-1))</f>
        <v>Junín</v>
      </c>
      <c r="S68" t="str">
        <f>TRIM(IF(Transportes!F69="TRÁNSITO INTERRUMPIDO","Interrumpido",IF(Transportes!F69="TRÁNSITO RESTRINGIDO","Restringido","Normal")))</f>
        <v>Restringido</v>
      </c>
      <c r="T68" t="str">
        <f>TRIM(IF(MID(TRIM(Transportes!H69),1,FIND("-",TRIM(Transportes!H69),1)-2)="Acción humana","H","F"))</f>
        <v>F</v>
      </c>
      <c r="U68" s="47" t="str">
        <f>Transportes!G69</f>
        <v>-</v>
      </c>
      <c r="V68" s="3"/>
    </row>
    <row r="69" spans="2:30" ht="15.75" customHeight="1">
      <c r="B69" s="102" t="s">
        <v>102</v>
      </c>
      <c r="G69"/>
      <c r="M69" s="148" t="s">
        <v>35</v>
      </c>
      <c r="N69" s="148" t="s">
        <v>136</v>
      </c>
      <c r="O69" s="147" t="s">
        <v>135</v>
      </c>
      <c r="P69" s="147" t="s">
        <v>137</v>
      </c>
      <c r="R69" t="str">
        <f>TRIM(MID(TRIM(Transportes!D70),1,FIND(CHAR(10),TRIM(Transportes!D70),1)-1))</f>
        <v>Cajamarca</v>
      </c>
      <c r="S69" t="str">
        <f>TRIM(IF(Transportes!F70="TRÁNSITO INTERRUMPIDO","Interrumpido",IF(Transportes!F70="TRÁNSITO RESTRINGIDO","Restringido","Normal")))</f>
        <v>Restringido</v>
      </c>
      <c r="T69" t="str">
        <f>TRIM(IF(MID(TRIM(Transportes!H70),1,FIND("-",TRIM(Transportes!H70),1)-2)="Acción humana","H","F"))</f>
        <v>F</v>
      </c>
      <c r="U69" s="47">
        <f>Transportes!G70</f>
        <v>50</v>
      </c>
    </row>
    <row r="70" spans="2:30" ht="15.75" customHeight="1">
      <c r="G70"/>
      <c r="R70" t="str">
        <f>TRIM(MID(TRIM(Transportes!D71),1,FIND(CHAR(10),TRIM(Transportes!D71),1)-1))</f>
        <v>Puno</v>
      </c>
      <c r="S70" t="str">
        <f>TRIM(IF(Transportes!F71="TRÁNSITO INTERRUMPIDO","Interrumpido",IF(Transportes!F71="TRÁNSITO RESTRINGIDO","Restringido","Normal")))</f>
        <v>Restringido</v>
      </c>
      <c r="T70" t="str">
        <f>TRIM(IF(MID(TRIM(Transportes!H71),1,FIND("-",TRIM(Transportes!H71),1)-2)="Acción humana","H","F"))</f>
        <v>F</v>
      </c>
      <c r="U70" s="47">
        <f>Transportes!G71</f>
        <v>160</v>
      </c>
    </row>
    <row r="71" spans="2:30" ht="15.75" customHeight="1">
      <c r="G71"/>
      <c r="R71" t="str">
        <f>TRIM(MID(TRIM(Transportes!D72),1,FIND(CHAR(10),TRIM(Transportes!D72),1)-1))</f>
        <v>Pasco</v>
      </c>
      <c r="S71" t="str">
        <f>TRIM(IF(Transportes!F72="TRÁNSITO INTERRUMPIDO","Interrumpido",IF(Transportes!F72="TRÁNSITO RESTRINGIDO","Restringido","Normal")))</f>
        <v>Restringido</v>
      </c>
      <c r="T71" t="str">
        <f>TRIM(IF(MID(TRIM(Transportes!H72),1,FIND("-",TRIM(Transportes!H72),1)-2)="Acción humana","H","F"))</f>
        <v>F</v>
      </c>
      <c r="U71" s="47">
        <f>Transportes!G72</f>
        <v>800</v>
      </c>
    </row>
    <row r="72" spans="2:30" ht="15.75" customHeight="1">
      <c r="G72"/>
      <c r="R72" t="str">
        <f>TRIM(MID(TRIM(Transportes!D73),1,FIND(CHAR(10),TRIM(Transportes!D73),1)-1))</f>
        <v>Cusco</v>
      </c>
      <c r="S72" t="str">
        <f>TRIM(IF(Transportes!F73="TRÁNSITO INTERRUMPIDO","Interrumpido",IF(Transportes!F73="TRÁNSITO RESTRINGIDO","Restringido","Normal")))</f>
        <v>Restringido</v>
      </c>
      <c r="T72" t="str">
        <f>TRIM(IF(MID(TRIM(Transportes!H73),1,FIND("-",TRIM(Transportes!H73),1)-2)="Acción humana","H","F"))</f>
        <v>F</v>
      </c>
      <c r="U72" s="47">
        <f>Transportes!G73</f>
        <v>30</v>
      </c>
    </row>
    <row r="73" spans="2:30" ht="15.75" customHeight="1">
      <c r="G73"/>
      <c r="R73" t="str">
        <f>TRIM(MID(TRIM(Transportes!D74),1,FIND(CHAR(10),TRIM(Transportes!D74),1)-1))</f>
        <v>Tacna</v>
      </c>
      <c r="S73" t="str">
        <f>TRIM(IF(Transportes!F74="TRÁNSITO INTERRUMPIDO","Interrumpido",IF(Transportes!F74="TRÁNSITO RESTRINGIDO","Restringido","Normal")))</f>
        <v>Restringido</v>
      </c>
      <c r="T73" t="str">
        <f>TRIM(IF(MID(TRIM(Transportes!H74),1,FIND("-",TRIM(Transportes!H74),1)-2)="Acción humana","H","F"))</f>
        <v>F</v>
      </c>
      <c r="U73" s="47" t="str">
        <f>Transportes!G74</f>
        <v>-</v>
      </c>
    </row>
    <row r="74" spans="2:30" ht="15.75" customHeight="1">
      <c r="G74"/>
      <c r="R74" t="str">
        <f>TRIM(MID(TRIM(Transportes!D75),1,FIND(CHAR(10),TRIM(Transportes!D75),1)-1))</f>
        <v>Junín</v>
      </c>
      <c r="S74" t="str">
        <f>TRIM(IF(Transportes!F75="TRÁNSITO INTERRUMPIDO","Interrumpido",IF(Transportes!F75="TRÁNSITO RESTRINGIDO","Restringido","Normal")))</f>
        <v>Restringido</v>
      </c>
      <c r="T74" t="str">
        <f>TRIM(IF(MID(TRIM(Transportes!H75),1,FIND("-",TRIM(Transportes!H75),1)-2)="Acción humana","H","F"))</f>
        <v>F</v>
      </c>
      <c r="U74" s="47">
        <f>Transportes!G75</f>
        <v>20</v>
      </c>
    </row>
    <row r="75" spans="2:30" ht="15.75" customHeight="1">
      <c r="G75"/>
      <c r="R75" t="str">
        <f>TRIM(MID(TRIM(Transportes!D76),1,FIND(CHAR(10),TRIM(Transportes!D76),1)-1))</f>
        <v>Ayacucho</v>
      </c>
      <c r="S75" t="str">
        <f>TRIM(IF(Transportes!F76="TRÁNSITO INTERRUMPIDO","Interrumpido",IF(Transportes!F76="TRÁNSITO RESTRINGIDO","Restringido","Normal")))</f>
        <v>Restringido</v>
      </c>
      <c r="T75" t="str">
        <f>TRIM(IF(MID(TRIM(Transportes!H76),1,FIND("-",TRIM(Transportes!H76),1)-2)="Acción humana","H","F"))</f>
        <v>F</v>
      </c>
      <c r="U75" s="47">
        <f>Transportes!G76</f>
        <v>120</v>
      </c>
    </row>
    <row r="76" spans="2:30" ht="15.75" customHeight="1">
      <c r="G76"/>
      <c r="R76" t="str">
        <f>TRIM(MID(TRIM(Transportes!D77),1,FIND(CHAR(10),TRIM(Transportes!D77),1)-1))</f>
        <v>Tacna</v>
      </c>
      <c r="S76" t="str">
        <f>TRIM(IF(Transportes!F77="TRÁNSITO INTERRUMPIDO","Interrumpido",IF(Transportes!F77="TRÁNSITO RESTRINGIDO","Restringido","Normal")))</f>
        <v>Restringido</v>
      </c>
      <c r="T76" t="str">
        <f>TRIM(IF(MID(TRIM(Transportes!H77),1,FIND("-",TRIM(Transportes!H77),1)-2)="Acción humana","H","F"))</f>
        <v>F</v>
      </c>
      <c r="U76" s="47">
        <f>Transportes!G77</f>
        <v>200</v>
      </c>
    </row>
    <row r="77" spans="2:30" ht="15.75" customHeight="1">
      <c r="G77"/>
      <c r="R77" t="str">
        <f>TRIM(MID(TRIM(Transportes!D78),1,FIND(CHAR(10),TRIM(Transportes!D78),1)-1))</f>
        <v>Cusco</v>
      </c>
      <c r="S77" t="str">
        <f>TRIM(IF(Transportes!F78="TRÁNSITO INTERRUMPIDO","Interrumpido",IF(Transportes!F78="TRÁNSITO RESTRINGIDO","Restringido","Normal")))</f>
        <v>Restringido</v>
      </c>
      <c r="T77" t="str">
        <f>TRIM(IF(MID(TRIM(Transportes!H78),1,FIND("-",TRIM(Transportes!H78),1)-2)="Acción humana","H","F"))</f>
        <v>F</v>
      </c>
      <c r="U77" s="47">
        <f>Transportes!G78</f>
        <v>20</v>
      </c>
    </row>
    <row r="78" spans="2:30" ht="15.75" customHeight="1">
      <c r="G78"/>
      <c r="R78" t="str">
        <f>TRIM(MID(TRIM(Transportes!D79),1,FIND(CHAR(10),TRIM(Transportes!D79),1)-1))</f>
        <v>Piura</v>
      </c>
      <c r="S78" t="str">
        <f>TRIM(IF(Transportes!F79="TRÁNSITO INTERRUMPIDO","Interrumpido",IF(Transportes!F79="TRÁNSITO RESTRINGIDO","Restringido","Normal")))</f>
        <v>Restringido</v>
      </c>
      <c r="T78" t="str">
        <f>TRIM(IF(MID(TRIM(Transportes!H79),1,FIND("-",TRIM(Transportes!H79),1)-2)="Acción humana","H","F"))</f>
        <v>F</v>
      </c>
      <c r="U78" s="47">
        <f>Transportes!G79</f>
        <v>20</v>
      </c>
    </row>
    <row r="79" spans="2:30" ht="13.5" customHeight="1">
      <c r="B79" s="55"/>
      <c r="G79"/>
      <c r="R79" t="str">
        <f>TRIM(MID(TRIM(Transportes!D80),1,FIND(CHAR(10),TRIM(Transportes!D80),1)-1))</f>
        <v>Cajamarca</v>
      </c>
      <c r="S79" t="str">
        <f>TRIM(IF(Transportes!F80="TRÁNSITO INTERRUMPIDO","Interrumpido",IF(Transportes!F80="TRÁNSITO RESTRINGIDO","Restringido","Normal")))</f>
        <v>Restringido</v>
      </c>
      <c r="T79" t="str">
        <f>TRIM(IF(MID(TRIM(Transportes!H80),1,FIND("-",TRIM(Transportes!H80),1)-2)="Acción humana","H","F"))</f>
        <v>F</v>
      </c>
      <c r="U79" s="47">
        <f>Transportes!G80</f>
        <v>30</v>
      </c>
    </row>
    <row r="80" spans="2:30" ht="13.5" customHeight="1">
      <c r="G80"/>
      <c r="R80" t="str">
        <f>TRIM(MID(TRIM(Transportes!D81),1,FIND(CHAR(10),TRIM(Transportes!D81),1)-1))</f>
        <v>Junín</v>
      </c>
      <c r="S80" t="str">
        <f>TRIM(IF(Transportes!F81="TRÁNSITO INTERRUMPIDO","Interrumpido",IF(Transportes!F81="TRÁNSITO RESTRINGIDO","Restringido","Normal")))</f>
        <v>Restringido</v>
      </c>
      <c r="T80" t="str">
        <f>TRIM(IF(MID(TRIM(Transportes!H81),1,FIND("-",TRIM(Transportes!H81),1)-2)="Acción humana","H","F"))</f>
        <v>F</v>
      </c>
      <c r="U80" s="47">
        <f>Transportes!G81</f>
        <v>60</v>
      </c>
    </row>
    <row r="81" spans="17:22" ht="14.25" customHeight="1">
      <c r="Q81" s="3"/>
      <c r="R81" t="str">
        <f>TRIM(MID(TRIM(Transportes!D82),1,FIND(CHAR(10),TRIM(Transportes!D82),1)-1))</f>
        <v>Apurímac</v>
      </c>
      <c r="S81" t="str">
        <f>TRIM(IF(Transportes!F82="TRÁNSITO INTERRUMPIDO","Interrumpido",IF(Transportes!F82="TRÁNSITO RESTRINGIDO","Restringido","Normal")))</f>
        <v>Restringido</v>
      </c>
      <c r="T81" t="str">
        <f>TRIM(IF(MID(TRIM(Transportes!H82),1,FIND("-",TRIM(Transportes!H82),1)-2)="Acción humana","H","F"))</f>
        <v>F</v>
      </c>
      <c r="U81" s="47">
        <f>Transportes!G82</f>
        <v>70</v>
      </c>
      <c r="V81" s="3"/>
    </row>
    <row r="82" spans="17:22" ht="14.25" customHeight="1">
      <c r="Q82" s="3"/>
      <c r="R82" t="str">
        <f>TRIM(MID(TRIM(Transportes!D83),1,FIND(CHAR(10),TRIM(Transportes!D83),1)-1))</f>
        <v>Amazonas</v>
      </c>
      <c r="S82" t="str">
        <f>TRIM(IF(Transportes!F83="TRÁNSITO INTERRUMPIDO","Interrumpido",IF(Transportes!F83="TRÁNSITO RESTRINGIDO","Restringido","Normal")))</f>
        <v>Restringido</v>
      </c>
      <c r="T82" t="str">
        <f>TRIM(IF(MID(TRIM(Transportes!H83),1,FIND("-",TRIM(Transportes!H83),1)-2)="Acción humana","H","F"))</f>
        <v>F</v>
      </c>
      <c r="U82" s="47">
        <f>Transportes!G83</f>
        <v>50</v>
      </c>
      <c r="V82" s="3"/>
    </row>
    <row r="83" spans="17:22" ht="14.25" customHeight="1">
      <c r="R83" t="str">
        <f>TRIM(MID(TRIM(Transportes!D84),1,FIND(CHAR(10),TRIM(Transportes!D84),1)-1))</f>
        <v>Apurímac</v>
      </c>
      <c r="S83" t="str">
        <f>TRIM(IF(Transportes!F84="TRÁNSITO INTERRUMPIDO","Interrumpido",IF(Transportes!F84="TRÁNSITO RESTRINGIDO","Restringido","Normal")))</f>
        <v>Restringido</v>
      </c>
      <c r="T83" t="str">
        <f>TRIM(IF(MID(TRIM(Transportes!H84),1,FIND("-",TRIM(Transportes!H84),1)-2)="Acción humana","H","F"))</f>
        <v>F</v>
      </c>
      <c r="U83" s="47">
        <f>Transportes!G84</f>
        <v>35</v>
      </c>
    </row>
    <row r="84" spans="17:22" ht="14.25" customHeight="1">
      <c r="R84" t="str">
        <f>TRIM(MID(TRIM(Transportes!D85),1,FIND(CHAR(10),TRIM(Transportes!D85),1)-1))</f>
        <v>Arequipa</v>
      </c>
      <c r="S84" t="str">
        <f>TRIM(IF(Transportes!F85="TRÁNSITO INTERRUMPIDO","Interrumpido",IF(Transportes!F85="TRÁNSITO RESTRINGIDO","Restringido","Normal")))</f>
        <v>Restringido</v>
      </c>
      <c r="T84" t="str">
        <f>TRIM(IF(MID(TRIM(Transportes!H85),1,FIND("-",TRIM(Transportes!H85),1)-2)="Acción humana","H","F"))</f>
        <v>F</v>
      </c>
      <c r="U84" s="47" t="str">
        <f>Transportes!G85</f>
        <v>-</v>
      </c>
    </row>
    <row r="85" spans="17:22" ht="14.25" customHeight="1">
      <c r="R85" t="str">
        <f>TRIM(MID(TRIM(Transportes!D86),1,FIND(CHAR(10),TRIM(Transportes!D86),1)-1))</f>
        <v>Moquegua</v>
      </c>
      <c r="S85" t="str">
        <f>TRIM(IF(Transportes!F86="TRÁNSITO INTERRUMPIDO","Interrumpido",IF(Transportes!F86="TRÁNSITO RESTRINGIDO","Restringido","Normal")))</f>
        <v>Restringido</v>
      </c>
      <c r="T85" t="str">
        <f>TRIM(IF(MID(TRIM(Transportes!H86),1,FIND("-",TRIM(Transportes!H86),1)-2)="Acción humana","H","F"))</f>
        <v>F</v>
      </c>
      <c r="U85" s="47">
        <f>Transportes!G86</f>
        <v>10</v>
      </c>
    </row>
    <row r="86" spans="17:22" ht="14.25" customHeight="1">
      <c r="R86" t="str">
        <f>TRIM(MID(TRIM(Transportes!D87),1,FIND(CHAR(10),TRIM(Transportes!D87),1)-1))</f>
        <v>Huánuco</v>
      </c>
      <c r="S86" t="str">
        <f>TRIM(IF(Transportes!F87="TRÁNSITO INTERRUMPIDO","Interrumpido",IF(Transportes!F87="TRÁNSITO RESTRINGIDO","Restringido","Normal")))</f>
        <v>Restringido</v>
      </c>
      <c r="T86" t="str">
        <f>TRIM(IF(MID(TRIM(Transportes!H87),1,FIND("-",TRIM(Transportes!H87),1)-2)="Acción humana","H","F"))</f>
        <v>F</v>
      </c>
      <c r="U86" s="47">
        <f>Transportes!G87</f>
        <v>140</v>
      </c>
    </row>
    <row r="87" spans="17:22" ht="14.25" customHeight="1">
      <c r="R87" t="str">
        <f>TRIM(MID(TRIM(Transportes!D88),1,FIND(CHAR(10),TRIM(Transportes!D88),1)-1))</f>
        <v>La Libertad</v>
      </c>
      <c r="S87" t="str">
        <f>TRIM(IF(Transportes!F88="TRÁNSITO INTERRUMPIDO","Interrumpido",IF(Transportes!F88="TRÁNSITO RESTRINGIDO","Restringido","Normal")))</f>
        <v>Restringido</v>
      </c>
      <c r="T87" t="str">
        <f>TRIM(IF(MID(TRIM(Transportes!H88),1,FIND("-",TRIM(Transportes!H88),1)-2)="Acción humana","H","F"))</f>
        <v>F</v>
      </c>
      <c r="U87" s="47" t="str">
        <f>Transportes!G88</f>
        <v>-</v>
      </c>
    </row>
    <row r="88" spans="17:22" ht="14.25" customHeight="1">
      <c r="R88" t="str">
        <f>TRIM(MID(TRIM(Transportes!D89),1,FIND(CHAR(10),TRIM(Transportes!D89),1)-1))</f>
        <v>La Libertad</v>
      </c>
      <c r="S88" t="str">
        <f>TRIM(IF(Transportes!F89="TRÁNSITO INTERRUMPIDO","Interrumpido",IF(Transportes!F89="TRÁNSITO RESTRINGIDO","Restringido","Normal")))</f>
        <v>Restringido</v>
      </c>
      <c r="T88" t="str">
        <f>TRIM(IF(MID(TRIM(Transportes!H89),1,FIND("-",TRIM(Transportes!H89),1)-2)="Acción humana","H","F"))</f>
        <v>F</v>
      </c>
      <c r="U88" s="47" t="str">
        <f>Transportes!G89</f>
        <v>-</v>
      </c>
    </row>
    <row r="89" spans="17:22" ht="14.25" customHeight="1">
      <c r="R89" t="str">
        <f>TRIM(MID(TRIM(Transportes!D90),1,FIND(CHAR(10),TRIM(Transportes!D90),1)-1))</f>
        <v>La Libertad</v>
      </c>
      <c r="S89" t="str">
        <f>TRIM(IF(Transportes!F90="TRÁNSITO INTERRUMPIDO","Interrumpido",IF(Transportes!F90="TRÁNSITO RESTRINGIDO","Restringido","Normal")))</f>
        <v>Restringido</v>
      </c>
      <c r="T89" t="str">
        <f>TRIM(IF(MID(TRIM(Transportes!H90),1,FIND("-",TRIM(Transportes!H90),1)-2)="Acción humana","H","F"))</f>
        <v>F</v>
      </c>
      <c r="U89" s="47">
        <f>Transportes!G90</f>
        <v>150</v>
      </c>
    </row>
    <row r="90" spans="17:22" ht="14.25" customHeight="1">
      <c r="R90" t="str">
        <f>TRIM(MID(TRIM(Transportes!D91),1,FIND(CHAR(10),TRIM(Transportes!D91),1)-1))</f>
        <v>Junín</v>
      </c>
      <c r="S90" t="str">
        <f>TRIM(IF(Transportes!F91="TRÁNSITO INTERRUMPIDO","Interrumpido",IF(Transportes!F91="TRÁNSITO RESTRINGIDO","Restringido","Normal")))</f>
        <v>Restringido</v>
      </c>
      <c r="T90" t="str">
        <f>TRIM(IF(MID(TRIM(Transportes!H91),1,FIND("-",TRIM(Transportes!H91),1)-2)="Acción humana","H","F"))</f>
        <v>F</v>
      </c>
      <c r="U90" s="47">
        <f>Transportes!G91</f>
        <v>10</v>
      </c>
    </row>
    <row r="91" spans="17:22" ht="14.25" customHeight="1">
      <c r="R91" t="str">
        <f>TRIM(MID(TRIM(Transportes!D92),1,FIND(CHAR(10),TRIM(Transportes!D92),1)-1))</f>
        <v>Tacna</v>
      </c>
      <c r="S91" t="str">
        <f>TRIM(IF(Transportes!F92="TRÁNSITO INTERRUMPIDO","Interrumpido",IF(Transportes!F92="TRÁNSITO RESTRINGIDO","Restringido","Normal")))</f>
        <v>Restringido</v>
      </c>
      <c r="T91" t="str">
        <f>TRIM(IF(MID(TRIM(Transportes!H92),1,FIND("-",TRIM(Transportes!H92),1)-2)="Acción humana","H","F"))</f>
        <v>F</v>
      </c>
      <c r="U91" s="47" t="str">
        <f>Transportes!G92</f>
        <v>-</v>
      </c>
    </row>
    <row r="92" spans="17:22" ht="14.25" customHeight="1">
      <c r="R92" t="str">
        <f>TRIM(MID(TRIM(Transportes!D93),1,FIND(CHAR(10),TRIM(Transportes!D93),1)-1))</f>
        <v>Cajamarca</v>
      </c>
      <c r="S92" t="str">
        <f>TRIM(IF(Transportes!F93="TRÁNSITO INTERRUMPIDO","Interrumpido",IF(Transportes!F93="TRÁNSITO RESTRINGIDO","Restringido","Normal")))</f>
        <v>Restringido</v>
      </c>
      <c r="T92" t="str">
        <f>TRIM(IF(MID(TRIM(Transportes!H93),1,FIND("-",TRIM(Transportes!H93),1)-2)="Acción humana","H","F"))</f>
        <v>F</v>
      </c>
      <c r="U92" s="47">
        <f>Transportes!G93</f>
        <v>65</v>
      </c>
    </row>
    <row r="93" spans="17:22" ht="14.25" customHeight="1">
      <c r="R93" t="str">
        <f>TRIM(MID(TRIM(Transportes!D94),1,FIND(CHAR(10),TRIM(Transportes!D94),1)-1))</f>
        <v>Cusco</v>
      </c>
      <c r="S93" t="str">
        <f>TRIM(IF(Transportes!F94="TRÁNSITO INTERRUMPIDO","Interrumpido",IF(Transportes!F94="TRÁNSITO RESTRINGIDO","Restringido","Normal")))</f>
        <v>Restringido</v>
      </c>
      <c r="T93" t="str">
        <f>TRIM(IF(MID(TRIM(Transportes!H94),1,FIND("-",TRIM(Transportes!H94),1)-2)="Acción humana","H","F"))</f>
        <v>F</v>
      </c>
      <c r="U93" s="47">
        <f>Transportes!G94</f>
        <v>120</v>
      </c>
    </row>
    <row r="94" spans="17:22" ht="14.25" customHeight="1">
      <c r="R94" t="str">
        <f>TRIM(MID(TRIM(Transportes!D95),1,FIND(CHAR(10),TRIM(Transportes!D95),1)-1))</f>
        <v>Piura</v>
      </c>
      <c r="S94" t="str">
        <f>TRIM(IF(Transportes!F95="TRÁNSITO INTERRUMPIDO","Interrumpido",IF(Transportes!F95="TRÁNSITO RESTRINGIDO","Restringido","Normal")))</f>
        <v>Restringido</v>
      </c>
      <c r="T94" t="str">
        <f>TRIM(IF(MID(TRIM(Transportes!H95),1,FIND("-",TRIM(Transportes!H95),1)-2)="Acción humana","H","F"))</f>
        <v>F</v>
      </c>
      <c r="U94" s="47">
        <f>Transportes!G95</f>
        <v>120</v>
      </c>
    </row>
    <row r="95" spans="17:22" ht="14.25" customHeight="1">
      <c r="R95" t="str">
        <f>TRIM(MID(TRIM(Transportes!D96),1,FIND(CHAR(10),TRIM(Transportes!D96),1)-1))</f>
        <v>Piura</v>
      </c>
      <c r="S95" t="str">
        <f>TRIM(IF(Transportes!F96="TRÁNSITO INTERRUMPIDO","Interrumpido",IF(Transportes!F96="TRÁNSITO RESTRINGIDO","Restringido","Normal")))</f>
        <v>Restringido</v>
      </c>
      <c r="T95" t="str">
        <f>TRIM(IF(MID(TRIM(Transportes!H96),1,FIND("-",TRIM(Transportes!H96),1)-2)="Acción humana","H","F"))</f>
        <v>F</v>
      </c>
      <c r="U95" s="47">
        <f>Transportes!G96</f>
        <v>120</v>
      </c>
    </row>
    <row r="96" spans="17:22" ht="14.25" customHeight="1">
      <c r="R96" t="str">
        <f>TRIM(MID(TRIM(Transportes!D97),1,FIND(CHAR(10),TRIM(Transportes!D97),1)-1))</f>
        <v>Ica</v>
      </c>
      <c r="S96" t="str">
        <f>TRIM(IF(Transportes!F97="TRÁNSITO INTERRUMPIDO","Interrumpido",IF(Transportes!F97="TRÁNSITO RESTRINGIDO","Restringido","Normal")))</f>
        <v>Restringido</v>
      </c>
      <c r="T96" t="str">
        <f>TRIM(IF(MID(TRIM(Transportes!H97),1,FIND("-",TRIM(Transportes!H97),1)-2)="Acción humana","H","F"))</f>
        <v>F</v>
      </c>
      <c r="U96" s="47" t="str">
        <f>Transportes!G97</f>
        <v>-</v>
      </c>
    </row>
    <row r="97" spans="18:21" ht="14.25" customHeight="1">
      <c r="R97" t="str">
        <f>TRIM(MID(TRIM(Transportes!D98),1,FIND(CHAR(10),TRIM(Transportes!D98),1)-1))</f>
        <v>Huánuco</v>
      </c>
      <c r="S97" t="str">
        <f>TRIM(IF(Transportes!F98="TRÁNSITO INTERRUMPIDO","Interrumpido",IF(Transportes!F98="TRÁNSITO RESTRINGIDO","Restringido","Normal")))</f>
        <v>Restringido</v>
      </c>
      <c r="T97" t="str">
        <f>TRIM(IF(MID(TRIM(Transportes!H98),1,FIND("-",TRIM(Transportes!H98),1)-2)="Acción humana","H","F"))</f>
        <v>F</v>
      </c>
      <c r="U97" s="47">
        <f>Transportes!G98</f>
        <v>500</v>
      </c>
    </row>
    <row r="98" spans="18:21" ht="14.25" customHeight="1">
      <c r="R98" t="str">
        <f>TRIM(MID(TRIM(Transportes!D99),1,FIND(CHAR(10),TRIM(Transportes!D99),1)-1))</f>
        <v>Amazonas</v>
      </c>
      <c r="S98" t="str">
        <f>TRIM(IF(Transportes!F99="TRÁNSITO INTERRUMPIDO","Interrumpido",IF(Transportes!F99="TRÁNSITO RESTRINGIDO","Restringido","Normal")))</f>
        <v>Restringido</v>
      </c>
      <c r="T98" t="str">
        <f>TRIM(IF(MID(TRIM(Transportes!H99),1,FIND("-",TRIM(Transportes!H99),1)-2)="Acción humana","H","F"))</f>
        <v>F</v>
      </c>
      <c r="U98" s="47">
        <f>Transportes!G99</f>
        <v>20</v>
      </c>
    </row>
    <row r="99" spans="18:21" ht="14.25" customHeight="1">
      <c r="R99" t="str">
        <f>TRIM(MID(TRIM(Transportes!D100),1,FIND(CHAR(10),TRIM(Transportes!D100),1)-1))</f>
        <v>Moquegua</v>
      </c>
      <c r="S99" t="str">
        <f>TRIM(IF(Transportes!F100="TRÁNSITO INTERRUMPIDO","Interrumpido",IF(Transportes!F100="TRÁNSITO RESTRINGIDO","Restringido","Normal")))</f>
        <v>Restringido</v>
      </c>
      <c r="T99" t="str">
        <f>TRIM(IF(MID(TRIM(Transportes!H100),1,FIND("-",TRIM(Transportes!H100),1)-2)="Acción humana","H","F"))</f>
        <v>F</v>
      </c>
      <c r="U99" s="47">
        <f>Transportes!G100</f>
        <v>50</v>
      </c>
    </row>
    <row r="100" spans="18:21" ht="14.25" customHeight="1">
      <c r="R100" t="str">
        <f>TRIM(MID(TRIM(Transportes!D101),1,FIND(CHAR(10),TRIM(Transportes!D101),1)-1))</f>
        <v>Lima</v>
      </c>
      <c r="S100" t="str">
        <f>TRIM(IF(Transportes!F101="TRÁNSITO INTERRUMPIDO","Interrumpido",IF(Transportes!F101="TRÁNSITO RESTRINGIDO","Restringido","Normal")))</f>
        <v>Restringido</v>
      </c>
      <c r="T100" t="str">
        <f>TRIM(IF(MID(TRIM(Transportes!H101),1,FIND("-",TRIM(Transportes!H101),1)-2)="Acción humana","H","F"))</f>
        <v>F</v>
      </c>
      <c r="U100" s="47">
        <f>Transportes!G101</f>
        <v>0</v>
      </c>
    </row>
    <row r="101" spans="18:21" ht="14.25" customHeight="1">
      <c r="R101" t="str">
        <f>TRIM(MID(TRIM(Transportes!D102),1,FIND(CHAR(10),TRIM(Transportes!D102),1)-1))</f>
        <v>Apurímac</v>
      </c>
      <c r="S101" t="str">
        <f>TRIM(IF(Transportes!F102="TRÁNSITO INTERRUMPIDO","Interrumpido",IF(Transportes!F102="TRÁNSITO RESTRINGIDO","Restringido","Normal")))</f>
        <v>Restringido</v>
      </c>
      <c r="T101" t="str">
        <f>TRIM(IF(MID(TRIM(Transportes!H102),1,FIND("-",TRIM(Transportes!H102),1)-2)="Acción humana","H","F"))</f>
        <v>F</v>
      </c>
      <c r="U101" s="47">
        <f>Transportes!G102</f>
        <v>150</v>
      </c>
    </row>
    <row r="102" spans="18:21" ht="14.25" customHeight="1">
      <c r="R102" t="str">
        <f>TRIM(MID(TRIM(Transportes!D103),1,FIND(CHAR(10),TRIM(Transportes!D103),1)-1))</f>
        <v>Cusco</v>
      </c>
      <c r="S102" t="str">
        <f>TRIM(IF(Transportes!F103="TRÁNSITO INTERRUMPIDO","Interrumpido",IF(Transportes!F103="TRÁNSITO RESTRINGIDO","Restringido","Normal")))</f>
        <v>Restringido</v>
      </c>
      <c r="T102" t="str">
        <f>TRIM(IF(MID(TRIM(Transportes!H103),1,FIND("-",TRIM(Transportes!H103),1)-2)="Acción humana","H","F"))</f>
        <v>F</v>
      </c>
      <c r="U102" s="47">
        <f>Transportes!G103</f>
        <v>860</v>
      </c>
    </row>
    <row r="103" spans="18:21" ht="14.25" customHeight="1">
      <c r="R103" t="str">
        <f>TRIM(MID(TRIM(Transportes!D104),1,FIND(CHAR(10),TRIM(Transportes!D104),1)-1))</f>
        <v>Piura</v>
      </c>
      <c r="S103" t="str">
        <f>TRIM(IF(Transportes!F104="TRÁNSITO INTERRUMPIDO","Interrumpido",IF(Transportes!F104="TRÁNSITO RESTRINGIDO","Restringido","Normal")))</f>
        <v>Restringido</v>
      </c>
      <c r="T103" t="str">
        <f>TRIM(IF(MID(TRIM(Transportes!H104),1,FIND("-",TRIM(Transportes!H104),1)-2)="Acción humana","H","F"))</f>
        <v>F</v>
      </c>
      <c r="U103" s="47">
        <f>Transportes!G104</f>
        <v>120</v>
      </c>
    </row>
    <row r="104" spans="18:21" ht="14.25" customHeight="1">
      <c r="R104" t="str">
        <f>TRIM(MID(TRIM(Transportes!D105),1,FIND(CHAR(10),TRIM(Transportes!D105),1)-1))</f>
        <v>Junín</v>
      </c>
      <c r="S104" t="str">
        <f>TRIM(IF(Transportes!F105="TRÁNSITO INTERRUMPIDO","Interrumpido",IF(Transportes!F105="TRÁNSITO RESTRINGIDO","Restringido","Normal")))</f>
        <v>Restringido</v>
      </c>
      <c r="T104" t="str">
        <f>TRIM(IF(MID(TRIM(Transportes!H105),1,FIND("-",TRIM(Transportes!H105),1)-2)="Acción humana","H","F"))</f>
        <v>F</v>
      </c>
      <c r="U104" s="47" t="str">
        <f>Transportes!G105</f>
        <v>-</v>
      </c>
    </row>
    <row r="105" spans="18:21" ht="14.25" customHeight="1">
      <c r="R105" t="str">
        <f>TRIM(MID(TRIM(Transportes!D106),1,FIND(CHAR(10),TRIM(Transportes!D106),1)-1))</f>
        <v>Huánuco</v>
      </c>
      <c r="S105" t="str">
        <f>TRIM(IF(Transportes!F106="TRÁNSITO INTERRUMPIDO","Interrumpido",IF(Transportes!F106="TRÁNSITO RESTRINGIDO","Restringido","Normal")))</f>
        <v>Restringido</v>
      </c>
      <c r="T105" t="str">
        <f>TRIM(IF(MID(TRIM(Transportes!H106),1,FIND("-",TRIM(Transportes!H106),1)-2)="Acción humana","H","F"))</f>
        <v>F</v>
      </c>
      <c r="U105" s="47">
        <f>Transportes!G106</f>
        <v>100</v>
      </c>
    </row>
    <row r="106" spans="18:21" ht="14.25" customHeight="1">
      <c r="R106" t="str">
        <f>TRIM(MID(TRIM(Transportes!D107),1,FIND(CHAR(10),TRIM(Transportes!D107),1)-1))</f>
        <v>Junín</v>
      </c>
      <c r="S106" t="str">
        <f>TRIM(IF(Transportes!F107="TRÁNSITO INTERRUMPIDO","Interrumpido",IF(Transportes!F107="TRÁNSITO RESTRINGIDO","Restringido","Normal")))</f>
        <v>Restringido</v>
      </c>
      <c r="T106" t="str">
        <f>TRIM(IF(MID(TRIM(Transportes!H107),1,FIND("-",TRIM(Transportes!H107),1)-2)="Acción humana","H","F"))</f>
        <v>F</v>
      </c>
      <c r="U106" s="47" t="str">
        <f>Transportes!G107</f>
        <v>-</v>
      </c>
    </row>
    <row r="107" spans="18:21" ht="14.25" customHeight="1">
      <c r="R107" t="str">
        <f>TRIM(MID(TRIM(Transportes!D108),1,FIND(CHAR(10),TRIM(Transportes!D108),1)-1))</f>
        <v>Moquegua</v>
      </c>
      <c r="S107" t="str">
        <f>TRIM(IF(Transportes!F108="TRÁNSITO INTERRUMPIDO","Interrumpido",IF(Transportes!F108="TRÁNSITO RESTRINGIDO","Restringido","Normal")))</f>
        <v>Restringido</v>
      </c>
      <c r="T107" t="str">
        <f>TRIM(IF(MID(TRIM(Transportes!H108),1,FIND("-",TRIM(Transportes!H108),1)-2)="Acción humana","H","F"))</f>
        <v>F</v>
      </c>
      <c r="U107" s="47">
        <f>Transportes!G108</f>
        <v>50</v>
      </c>
    </row>
    <row r="108" spans="18:21" ht="14.25" customHeight="1">
      <c r="R108" t="str">
        <f>TRIM(MID(TRIM(Transportes!D109),1,FIND(CHAR(10),TRIM(Transportes!D109),1)-1))</f>
        <v>Cajamarca</v>
      </c>
      <c r="S108" t="str">
        <f>TRIM(IF(Transportes!F109="TRÁNSITO INTERRUMPIDO","Interrumpido",IF(Transportes!F109="TRÁNSITO RESTRINGIDO","Restringido","Normal")))</f>
        <v>Restringido</v>
      </c>
      <c r="T108" t="str">
        <f>TRIM(IF(MID(TRIM(Transportes!H109),1,FIND("-",TRIM(Transportes!H109),1)-2)="Acción humana","H","F"))</f>
        <v>F</v>
      </c>
      <c r="U108" s="47">
        <f>Transportes!G109</f>
        <v>30</v>
      </c>
    </row>
    <row r="109" spans="18:21" ht="14.25" customHeight="1">
      <c r="R109" t="str">
        <f>TRIM(MID(TRIM(Transportes!D110),1,FIND(CHAR(10),TRIM(Transportes!D110),1)-1))</f>
        <v>Arequipa</v>
      </c>
      <c r="S109" t="str">
        <f>TRIM(IF(Transportes!F110="TRÁNSITO INTERRUMPIDO","Interrumpido",IF(Transportes!F110="TRÁNSITO RESTRINGIDO","Restringido","Normal")))</f>
        <v>Restringido</v>
      </c>
      <c r="T109" t="str">
        <f>TRIM(IF(MID(TRIM(Transportes!H110),1,FIND("-",TRIM(Transportes!H110),1)-2)="Acción humana","H","F"))</f>
        <v>H</v>
      </c>
      <c r="U109" s="47">
        <f>Transportes!G110</f>
        <v>50</v>
      </c>
    </row>
    <row r="110" spans="18:21" ht="14.25" customHeight="1">
      <c r="R110" t="str">
        <f>TRIM(MID(TRIM(Transportes!D111),1,FIND(CHAR(10),TRIM(Transportes!D111),1)-1))</f>
        <v>Huánuco</v>
      </c>
      <c r="S110" t="str">
        <f>TRIM(IF(Transportes!F111="TRÁNSITO INTERRUMPIDO","Interrumpido",IF(Transportes!F111="TRÁNSITO RESTRINGIDO","Restringido","Normal")))</f>
        <v>Restringido</v>
      </c>
      <c r="T110" t="str">
        <f>TRIM(IF(MID(TRIM(Transportes!H111),1,FIND("-",TRIM(Transportes!H111),1)-2)="Acción humana","H","F"))</f>
        <v>F</v>
      </c>
      <c r="U110" s="47">
        <f>Transportes!G111</f>
        <v>100</v>
      </c>
    </row>
    <row r="111" spans="18:21" ht="14.25" customHeight="1">
      <c r="R111" t="str">
        <f>TRIM(MID(TRIM(Transportes!D112),1,FIND(CHAR(10),TRIM(Transportes!D112),1)-1))</f>
        <v>Junín</v>
      </c>
      <c r="S111" t="str">
        <f>TRIM(IF(Transportes!F112="TRÁNSITO INTERRUMPIDO","Interrumpido",IF(Transportes!F112="TRÁNSITO RESTRINGIDO","Restringido","Normal")))</f>
        <v>Restringido</v>
      </c>
      <c r="T111" t="str">
        <f>TRIM(IF(MID(TRIM(Transportes!H112),1,FIND("-",TRIM(Transportes!H112),1)-2)="Acción humana","H","F"))</f>
        <v>F</v>
      </c>
      <c r="U111" s="47">
        <f>Transportes!G112</f>
        <v>1</v>
      </c>
    </row>
    <row r="112" spans="18:21" ht="14.25" customHeight="1">
      <c r="R112" t="str">
        <f>TRIM(MID(TRIM(Transportes!D113),1,FIND(CHAR(10),TRIM(Transportes!D113),1)-1))</f>
        <v>Moquegua</v>
      </c>
      <c r="S112" t="str">
        <f>TRIM(IF(Transportes!F113="TRÁNSITO INTERRUMPIDO","Interrumpido",IF(Transportes!F113="TRÁNSITO RESTRINGIDO","Restringido","Normal")))</f>
        <v>Restringido</v>
      </c>
      <c r="T112" t="str">
        <f>TRIM(IF(MID(TRIM(Transportes!H113),1,FIND("-",TRIM(Transportes!H113),1)-2)="Acción humana","H","F"))</f>
        <v>F</v>
      </c>
      <c r="U112" s="47" t="str">
        <f>Transportes!G113</f>
        <v>-</v>
      </c>
    </row>
    <row r="113" spans="18:21" ht="14.25" customHeight="1">
      <c r="R113" t="str">
        <f>TRIM(MID(TRIM(Transportes!D114),1,FIND(CHAR(10),TRIM(Transportes!D114),1)-1))</f>
        <v>Ucayali</v>
      </c>
      <c r="S113" t="str">
        <f>TRIM(IF(Transportes!F114="TRÁNSITO INTERRUMPIDO","Interrumpido",IF(Transportes!F114="TRÁNSITO RESTRINGIDO","Restringido","Normal")))</f>
        <v>Restringido</v>
      </c>
      <c r="T113" t="str">
        <f>TRIM(IF(MID(TRIM(Transportes!H114),1,FIND("-",TRIM(Transportes!H114),1)-2)="Acción humana","H","F"))</f>
        <v>F</v>
      </c>
      <c r="U113" s="47">
        <f>Transportes!G114</f>
        <v>300</v>
      </c>
    </row>
    <row r="114" spans="18:21" ht="14.25" customHeight="1">
      <c r="R114" t="str">
        <f>TRIM(MID(TRIM(Transportes!D115),1,FIND(CHAR(10),TRIM(Transportes!D115),1)-1))</f>
        <v>Amazonas</v>
      </c>
      <c r="S114" t="str">
        <f>TRIM(IF(Transportes!F115="TRÁNSITO INTERRUMPIDO","Interrumpido",IF(Transportes!F115="TRÁNSITO RESTRINGIDO","Restringido","Normal")))</f>
        <v>Restringido</v>
      </c>
      <c r="T114" t="str">
        <f>TRIM(IF(MID(TRIM(Transportes!H115),1,FIND("-",TRIM(Transportes!H115),1)-2)="Acción humana","H","F"))</f>
        <v>F</v>
      </c>
      <c r="U114" s="47">
        <f>Transportes!G115</f>
        <v>100</v>
      </c>
    </row>
    <row r="115" spans="18:21" ht="14.25" customHeight="1">
      <c r="R115" t="str">
        <f>TRIM(MID(TRIM(Transportes!D116),1,FIND(CHAR(10),TRIM(Transportes!D116),1)-1))</f>
        <v>Piura</v>
      </c>
      <c r="S115" t="str">
        <f>TRIM(IF(Transportes!F116="TRÁNSITO INTERRUMPIDO","Interrumpido",IF(Transportes!F116="TRÁNSITO RESTRINGIDO","Restringido","Normal")))</f>
        <v>Restringido</v>
      </c>
      <c r="T115" t="str">
        <f>TRIM(IF(MID(TRIM(Transportes!H116),1,FIND("-",TRIM(Transportes!H116),1)-2)="Acción humana","H","F"))</f>
        <v>F</v>
      </c>
      <c r="U115" s="47" t="str">
        <f>Transportes!G116</f>
        <v>-</v>
      </c>
    </row>
    <row r="116" spans="18:21" ht="14.25" customHeight="1">
      <c r="R116" t="str">
        <f>TRIM(MID(TRIM(Transportes!D117),1,FIND(CHAR(10),TRIM(Transportes!D117),1)-1))</f>
        <v>Lima</v>
      </c>
      <c r="S116" t="str">
        <f>TRIM(IF(Transportes!F117="TRÁNSITO INTERRUMPIDO","Interrumpido",IF(Transportes!F117="TRÁNSITO RESTRINGIDO","Restringido","Normal")))</f>
        <v>Restringido</v>
      </c>
      <c r="T116" t="str">
        <f>TRIM(IF(MID(TRIM(Transportes!H117),1,FIND("-",TRIM(Transportes!H117),1)-2)="Acción humana","H","F"))</f>
        <v>F</v>
      </c>
      <c r="U116" s="47">
        <f>Transportes!G117</f>
        <v>200</v>
      </c>
    </row>
    <row r="117" spans="18:21" ht="14.25" customHeight="1">
      <c r="R117" t="str">
        <f>TRIM(MID(TRIM(Transportes!D118),1,FIND(CHAR(10),TRIM(Transportes!D118),1)-1))</f>
        <v>Junín</v>
      </c>
      <c r="S117" t="str">
        <f>TRIM(IF(Transportes!F118="TRÁNSITO INTERRUMPIDO","Interrumpido",IF(Transportes!F118="TRÁNSITO RESTRINGIDO","Restringido","Normal")))</f>
        <v>Restringido</v>
      </c>
      <c r="T117" t="str">
        <f>TRIM(IF(MID(TRIM(Transportes!H118),1,FIND("-",TRIM(Transportes!H118),1)-2)="Acción humana","H","F"))</f>
        <v>F</v>
      </c>
      <c r="U117" s="47">
        <f>Transportes!G118</f>
        <v>300</v>
      </c>
    </row>
    <row r="118" spans="18:21" ht="14.25" customHeight="1">
      <c r="R118" t="str">
        <f>TRIM(MID(TRIM(Transportes!D119),1,FIND(CHAR(10),TRIM(Transportes!D119),1)-1))</f>
        <v>Junín</v>
      </c>
      <c r="S118" t="str">
        <f>TRIM(IF(Transportes!F119="TRÁNSITO INTERRUMPIDO","Interrumpido",IF(Transportes!F119="TRÁNSITO RESTRINGIDO","Restringido","Normal")))</f>
        <v>Restringido</v>
      </c>
      <c r="T118" t="str">
        <f>TRIM(IF(MID(TRIM(Transportes!H119),1,FIND("-",TRIM(Transportes!H119),1)-2)="Acción humana","H","F"))</f>
        <v>F</v>
      </c>
      <c r="U118" s="47">
        <f>Transportes!G119</f>
        <v>20</v>
      </c>
    </row>
    <row r="119" spans="18:21" ht="14.25" customHeight="1">
      <c r="R119" t="str">
        <f>TRIM(MID(TRIM(Transportes!D120),1,FIND(CHAR(10),TRIM(Transportes!D120),1)-1))</f>
        <v>Tumbes</v>
      </c>
      <c r="S119" t="str">
        <f>TRIM(IF(Transportes!F120="TRÁNSITO INTERRUMPIDO","Interrumpido",IF(Transportes!F120="TRÁNSITO RESTRINGIDO","Restringido","Normal")))</f>
        <v>Restringido</v>
      </c>
      <c r="T119" t="str">
        <f>TRIM(IF(MID(TRIM(Transportes!H120),1,FIND("-",TRIM(Transportes!H120),1)-2)="Acción humana","H","F"))</f>
        <v>F</v>
      </c>
      <c r="U119" s="47">
        <f>Transportes!G120</f>
        <v>0</v>
      </c>
    </row>
    <row r="120" spans="18:21">
      <c r="R120" t="str">
        <f>TRIM(MID(TRIM(Transportes!D121),1,FIND(CHAR(10),TRIM(Transportes!D121),1)-1))</f>
        <v>Cusco</v>
      </c>
      <c r="S120" t="str">
        <f>TRIM(IF(Transportes!F121="TRÁNSITO INTERRUMPIDO","Interrumpido",IF(Transportes!F121="TRÁNSITO RESTRINGIDO","Restringido","Normal")))</f>
        <v>Restringido</v>
      </c>
      <c r="T120" t="str">
        <f>TRIM(IF(MID(TRIM(Transportes!H121),1,FIND("-",TRIM(Transportes!H121),1)-2)="Acción humana","H","F"))</f>
        <v>F</v>
      </c>
      <c r="U120" s="47">
        <f>Transportes!G121</f>
        <v>30</v>
      </c>
    </row>
    <row r="121" spans="18:21">
      <c r="R121" t="str">
        <f>TRIM(MID(TRIM(Transportes!D122),1,FIND(CHAR(10),TRIM(Transportes!D122),1)-1))</f>
        <v>Amazonas</v>
      </c>
      <c r="S121" t="str">
        <f>TRIM(IF(Transportes!F122="TRÁNSITO INTERRUMPIDO","Interrumpido",IF(Transportes!F122="TRÁNSITO RESTRINGIDO","Restringido","Normal")))</f>
        <v>Restringido</v>
      </c>
      <c r="T121" t="str">
        <f>TRIM(IF(MID(TRIM(Transportes!H122),1,FIND("-",TRIM(Transportes!H122),1)-2)="Acción humana","H","F"))</f>
        <v>H</v>
      </c>
      <c r="U121" s="47">
        <f>Transportes!G122</f>
        <v>40</v>
      </c>
    </row>
    <row r="122" spans="18:21">
      <c r="R122" t="str">
        <f>TRIM(MID(TRIM(Transportes!D123),1,FIND(CHAR(10),TRIM(Transportes!D123),1)-1))</f>
        <v>Cajamarca</v>
      </c>
      <c r="S122" t="str">
        <f>TRIM(IF(Transportes!F123="TRÁNSITO INTERRUMPIDO","Interrumpido",IF(Transportes!F123="TRÁNSITO RESTRINGIDO","Restringido","Normal")))</f>
        <v>Restringido</v>
      </c>
      <c r="T122" t="str">
        <f>TRIM(IF(MID(TRIM(Transportes!H123),1,FIND("-",TRIM(Transportes!H123),1)-2)="Acción humana","H","F"))</f>
        <v>F</v>
      </c>
      <c r="U122" s="47">
        <f>Transportes!G123</f>
        <v>0</v>
      </c>
    </row>
    <row r="123" spans="18:21">
      <c r="R123" t="str">
        <f>TRIM(MID(TRIM(Transportes!D124),1,FIND(CHAR(10),TRIM(Transportes!D124),1)-1))</f>
        <v>Pasco</v>
      </c>
      <c r="S123" t="str">
        <f>TRIM(IF(Transportes!F124="TRÁNSITO INTERRUMPIDO","Interrumpido",IF(Transportes!F124="TRÁNSITO RESTRINGIDO","Restringido","Normal")))</f>
        <v>Restringido</v>
      </c>
      <c r="T123" t="str">
        <f>TRIM(IF(MID(TRIM(Transportes!H124),1,FIND("-",TRIM(Transportes!H124),1)-2)="Acción humana","H","F"))</f>
        <v>F</v>
      </c>
      <c r="U123" s="47">
        <f>Transportes!G124</f>
        <v>200</v>
      </c>
    </row>
    <row r="124" spans="18:21">
      <c r="R124" t="str">
        <f>TRIM(MID(TRIM(Transportes!D125),1,FIND(CHAR(10),TRIM(Transportes!D125),1)-1))</f>
        <v>Áncash</v>
      </c>
      <c r="S124" t="str">
        <f>TRIM(IF(Transportes!F125="TRÁNSITO INTERRUMPIDO","Interrumpido",IF(Transportes!F125="TRÁNSITO RESTRINGIDO","Restringido","Normal")))</f>
        <v>Restringido</v>
      </c>
      <c r="T124" t="str">
        <f>TRIM(IF(MID(TRIM(Transportes!H125),1,FIND("-",TRIM(Transportes!H125),1)-2)="Acción humana","H","F"))</f>
        <v>F</v>
      </c>
      <c r="U124" s="47">
        <f>Transportes!G125</f>
        <v>20</v>
      </c>
    </row>
    <row r="125" spans="18:21">
      <c r="R125" t="str">
        <f>TRIM(MID(TRIM(Transportes!D126),1,FIND(CHAR(10),TRIM(Transportes!D126),1)-1))</f>
        <v>Pasco</v>
      </c>
      <c r="S125" t="str">
        <f>TRIM(IF(Transportes!F126="TRÁNSITO INTERRUMPIDO","Interrumpido",IF(Transportes!F126="TRÁNSITO RESTRINGIDO","Restringido","Normal")))</f>
        <v>Restringido</v>
      </c>
      <c r="T125" t="str">
        <f>TRIM(IF(MID(TRIM(Transportes!H126),1,FIND("-",TRIM(Transportes!H126),1)-2)="Acción humana","H","F"))</f>
        <v>F</v>
      </c>
      <c r="U125" s="47">
        <f>Transportes!G126</f>
        <v>50</v>
      </c>
    </row>
    <row r="126" spans="18:21">
      <c r="R126" t="str">
        <f>TRIM(MID(TRIM(Transportes!D127),1,FIND(CHAR(10),TRIM(Transportes!D127),1)-1))</f>
        <v>Cusco</v>
      </c>
      <c r="S126" t="str">
        <f>TRIM(IF(Transportes!F127="TRÁNSITO INTERRUMPIDO","Interrumpido",IF(Transportes!F127="TRÁNSITO RESTRINGIDO","Restringido","Normal")))</f>
        <v>Restringido</v>
      </c>
      <c r="T126" t="str">
        <f>TRIM(IF(MID(TRIM(Transportes!H127),1,FIND("-",TRIM(Transportes!H127),1)-2)="Acción humana","H","F"))</f>
        <v>F</v>
      </c>
      <c r="U126" s="47">
        <f>Transportes!G127</f>
        <v>30</v>
      </c>
    </row>
    <row r="127" spans="18:21">
      <c r="R127" t="str">
        <f>TRIM(MID(TRIM(Transportes!D128),1,FIND(CHAR(10),TRIM(Transportes!D128),1)-1))</f>
        <v>Cusco</v>
      </c>
      <c r="S127" t="str">
        <f>TRIM(IF(Transportes!F128="TRÁNSITO INTERRUMPIDO","Interrumpido",IF(Transportes!F128="TRÁNSITO RESTRINGIDO","Restringido","Normal")))</f>
        <v>Restringido</v>
      </c>
      <c r="T127" t="str">
        <f>TRIM(IF(MID(TRIM(Transportes!H128),1,FIND("-",TRIM(Transportes!H128),1)-2)="Acción humana","H","F"))</f>
        <v>F</v>
      </c>
      <c r="U127" s="47">
        <f>Transportes!G128</f>
        <v>30</v>
      </c>
    </row>
    <row r="128" spans="18:21">
      <c r="R128" t="str">
        <f>TRIM(MID(TRIM(Transportes!D129),1,FIND(CHAR(10),TRIM(Transportes!D129),1)-1))</f>
        <v>Cusco</v>
      </c>
      <c r="S128" t="str">
        <f>TRIM(IF(Transportes!F129="TRÁNSITO INTERRUMPIDO","Interrumpido",IF(Transportes!F129="TRÁNSITO RESTRINGIDO","Restringido","Normal")))</f>
        <v>Restringido</v>
      </c>
      <c r="T128" t="str">
        <f>TRIM(IF(MID(TRIM(Transportes!H129),1,FIND("-",TRIM(Transportes!H129),1)-2)="Acción humana","H","F"))</f>
        <v>F</v>
      </c>
      <c r="U128" s="47">
        <f>Transportes!G129</f>
        <v>50</v>
      </c>
    </row>
    <row r="129" spans="18:21">
      <c r="R129" t="str">
        <f>TRIM(MID(TRIM(Transportes!D130),1,FIND(CHAR(10),TRIM(Transportes!D130),1)-1))</f>
        <v>Cusco</v>
      </c>
      <c r="S129" t="str">
        <f>TRIM(IF(Transportes!F130="TRÁNSITO INTERRUMPIDO","Interrumpido",IF(Transportes!F130="TRÁNSITO RESTRINGIDO","Restringido","Normal")))</f>
        <v>Restringido</v>
      </c>
      <c r="T129" t="str">
        <f>TRIM(IF(MID(TRIM(Transportes!H130),1,FIND("-",TRIM(Transportes!H130),1)-2)="Acción humana","H","F"))</f>
        <v>F</v>
      </c>
      <c r="U129" s="47">
        <f>Transportes!G130</f>
        <v>30</v>
      </c>
    </row>
    <row r="130" spans="18:21">
      <c r="R130" t="str">
        <f>TRIM(MID(TRIM(Transportes!D131),1,FIND(CHAR(10),TRIM(Transportes!D131),1)-1))</f>
        <v>Ucayali</v>
      </c>
      <c r="S130" t="str">
        <f>TRIM(IF(Transportes!F131="TRÁNSITO INTERRUMPIDO","Interrumpido",IF(Transportes!F131="TRÁNSITO RESTRINGIDO","Restringido","Normal")))</f>
        <v>Restringido</v>
      </c>
      <c r="T130" t="str">
        <f>TRIM(IF(MID(TRIM(Transportes!H131),1,FIND("-",TRIM(Transportes!H131),1)-2)="Acción humana","H","F"))</f>
        <v>F</v>
      </c>
      <c r="U130" s="47" t="str">
        <f>Transportes!G131</f>
        <v>-</v>
      </c>
    </row>
    <row r="131" spans="18:21">
      <c r="R131" t="str">
        <f>TRIM(MID(TRIM(Transportes!D132),1,FIND(CHAR(10),TRIM(Transportes!D132),1)-1))</f>
        <v>Huánuco</v>
      </c>
      <c r="S131" t="str">
        <f>TRIM(IF(Transportes!F132="TRÁNSITO INTERRUMPIDO","Interrumpido",IF(Transportes!F132="TRÁNSITO RESTRINGIDO","Restringido","Normal")))</f>
        <v>Restringido</v>
      </c>
      <c r="T131" t="str">
        <f>TRIM(IF(MID(TRIM(Transportes!H132),1,FIND("-",TRIM(Transportes!H132),1)-2)="Acción humana","H","F"))</f>
        <v>F</v>
      </c>
      <c r="U131" s="47">
        <f>Transportes!G132</f>
        <v>100</v>
      </c>
    </row>
    <row r="132" spans="18:21">
      <c r="R132" t="str">
        <f>TRIM(MID(TRIM(Transportes!D133),1,FIND(CHAR(10),TRIM(Transportes!D133),1)-1))</f>
        <v>Junín</v>
      </c>
      <c r="S132" t="str">
        <f>TRIM(IF(Transportes!F133="TRÁNSITO INTERRUMPIDO","Interrumpido",IF(Transportes!F133="TRÁNSITO RESTRINGIDO","Restringido","Normal")))</f>
        <v>Restringido</v>
      </c>
      <c r="T132" t="str">
        <f>TRIM(IF(MID(TRIM(Transportes!H133),1,FIND("-",TRIM(Transportes!H133),1)-2)="Acción humana","H","F"))</f>
        <v>F</v>
      </c>
      <c r="U132" s="47" t="str">
        <f>Transportes!G133</f>
        <v>-</v>
      </c>
    </row>
    <row r="133" spans="18:21">
      <c r="R133" t="str">
        <f>TRIM(MID(TRIM(Transportes!D134),1,FIND(CHAR(10),TRIM(Transportes!D134),1)-1))</f>
        <v>Junín</v>
      </c>
      <c r="S133" t="str">
        <f>TRIM(IF(Transportes!F134="TRÁNSITO INTERRUMPIDO","Interrumpido",IF(Transportes!F134="TRÁNSITO RESTRINGIDO","Restringido","Normal")))</f>
        <v>Restringido</v>
      </c>
      <c r="T133" t="str">
        <f>TRIM(IF(MID(TRIM(Transportes!H134),1,FIND("-",TRIM(Transportes!H134),1)-2)="Acción humana","H","F"))</f>
        <v>F</v>
      </c>
      <c r="U133" s="47" t="str">
        <f>Transportes!G134</f>
        <v>-</v>
      </c>
    </row>
    <row r="134" spans="18:21">
      <c r="R134" t="str">
        <f>TRIM(MID(TRIM(Transportes!D135),1,FIND(CHAR(10),TRIM(Transportes!D135),1)-1))</f>
        <v>Piura</v>
      </c>
      <c r="S134" t="str">
        <f>TRIM(IF(Transportes!F135="TRÁNSITO INTERRUMPIDO","Interrumpido",IF(Transportes!F135="TRÁNSITO RESTRINGIDO","Restringido","Normal")))</f>
        <v>Restringido</v>
      </c>
      <c r="T134" t="str">
        <f>TRIM(IF(MID(TRIM(Transportes!H135),1,FIND("-",TRIM(Transportes!H135),1)-2)="Acción humana","H","F"))</f>
        <v>F</v>
      </c>
      <c r="U134" s="47">
        <f>Transportes!G135</f>
        <v>700</v>
      </c>
    </row>
    <row r="135" spans="18:21">
      <c r="R135" t="str">
        <f>TRIM(MID(TRIM(Transportes!D136),1,FIND(CHAR(10),TRIM(Transportes!D136),1)-1))</f>
        <v>Huánuco</v>
      </c>
      <c r="S135" t="str">
        <f>TRIM(IF(Transportes!F136="TRÁNSITO INTERRUMPIDO","Interrumpido",IF(Transportes!F136="TRÁNSITO RESTRINGIDO","Restringido","Normal")))</f>
        <v>Restringido</v>
      </c>
      <c r="T135" t="str">
        <f>TRIM(IF(MID(TRIM(Transportes!H136),1,FIND("-",TRIM(Transportes!H136),1)-2)="Acción humana","H","F"))</f>
        <v>F</v>
      </c>
      <c r="U135" s="47">
        <f>Transportes!G136</f>
        <v>15</v>
      </c>
    </row>
    <row r="136" spans="18:21">
      <c r="R136" t="str">
        <f>TRIM(MID(TRIM(Transportes!D137),1,FIND(CHAR(10),TRIM(Transportes!D137),1)-1))</f>
        <v>Huánuco</v>
      </c>
      <c r="S136" t="str">
        <f>TRIM(IF(Transportes!F137="TRÁNSITO INTERRUMPIDO","Interrumpido",IF(Transportes!F137="TRÁNSITO RESTRINGIDO","Restringido","Normal")))</f>
        <v>Restringido</v>
      </c>
      <c r="T136" t="str">
        <f>TRIM(IF(MID(TRIM(Transportes!H137),1,FIND("-",TRIM(Transportes!H137),1)-2)="Acción humana","H","F"))</f>
        <v>F</v>
      </c>
      <c r="U136" s="47">
        <f>Transportes!G137</f>
        <v>15</v>
      </c>
    </row>
    <row r="137" spans="18:21">
      <c r="R137" t="str">
        <f>TRIM(MID(TRIM(Transportes!D138),1,FIND(CHAR(10),TRIM(Transportes!D138),1)-1))</f>
        <v>Huánuco</v>
      </c>
      <c r="S137" t="str">
        <f>TRIM(IF(Transportes!F138="TRÁNSITO INTERRUMPIDO","Interrumpido",IF(Transportes!F138="TRÁNSITO RESTRINGIDO","Restringido","Normal")))</f>
        <v>Restringido</v>
      </c>
      <c r="T137" t="str">
        <f>TRIM(IF(MID(TRIM(Transportes!H138),1,FIND("-",TRIM(Transportes!H138),1)-2)="Acción humana","H","F"))</f>
        <v>F</v>
      </c>
      <c r="U137" s="47">
        <f>Transportes!G138</f>
        <v>15</v>
      </c>
    </row>
    <row r="138" spans="18:21">
      <c r="R138" t="str">
        <f>TRIM(MID(TRIM(Transportes!D139),1,FIND(CHAR(10),TRIM(Transportes!D139),1)-1))</f>
        <v>Huánuco</v>
      </c>
      <c r="S138" t="str">
        <f>TRIM(IF(Transportes!F139="TRÁNSITO INTERRUMPIDO","Interrumpido",IF(Transportes!F139="TRÁNSITO RESTRINGIDO","Restringido","Normal")))</f>
        <v>Restringido</v>
      </c>
      <c r="T138" t="str">
        <f>TRIM(IF(MID(TRIM(Transportes!H139),1,FIND("-",TRIM(Transportes!H139),1)-2)="Acción humana","H","F"))</f>
        <v>F</v>
      </c>
      <c r="U138" s="47">
        <f>Transportes!G139</f>
        <v>15</v>
      </c>
    </row>
    <row r="139" spans="18:21">
      <c r="R139" t="str">
        <f>TRIM(MID(TRIM(Transportes!D140),1,FIND(CHAR(10),TRIM(Transportes!D140),1)-1))</f>
        <v>Huánuco</v>
      </c>
      <c r="S139" t="str">
        <f>TRIM(IF(Transportes!F140="TRÁNSITO INTERRUMPIDO","Interrumpido",IF(Transportes!F140="TRÁNSITO RESTRINGIDO","Restringido","Normal")))</f>
        <v>Restringido</v>
      </c>
      <c r="T139" t="str">
        <f>TRIM(IF(MID(TRIM(Transportes!H140),1,FIND("-",TRIM(Transportes!H140),1)-2)="Acción humana","H","F"))</f>
        <v>F</v>
      </c>
      <c r="U139" s="47">
        <f>Transportes!G140</f>
        <v>15</v>
      </c>
    </row>
    <row r="140" spans="18:21">
      <c r="R140" t="str">
        <f>TRIM(MID(TRIM(Transportes!D141),1,FIND(CHAR(10),TRIM(Transportes!D141),1)-1))</f>
        <v>Junín</v>
      </c>
      <c r="S140" t="str">
        <f>TRIM(IF(Transportes!F141="TRÁNSITO INTERRUMPIDO","Interrumpido",IF(Transportes!F141="TRÁNSITO RESTRINGIDO","Restringido","Normal")))</f>
        <v>Restringido</v>
      </c>
      <c r="T140" t="str">
        <f>TRIM(IF(MID(TRIM(Transportes!H141),1,FIND("-",TRIM(Transportes!H141),1)-2)="Acción humana","H","F"))</f>
        <v>F</v>
      </c>
      <c r="U140" s="47">
        <f>Transportes!G141</f>
        <v>20</v>
      </c>
    </row>
    <row r="141" spans="18:21">
      <c r="R141" t="str">
        <f>TRIM(MID(TRIM(Transportes!D142),1,FIND(CHAR(10),TRIM(Transportes!D142),1)-1))</f>
        <v>Puno</v>
      </c>
      <c r="S141" t="str">
        <f>TRIM(IF(Transportes!F142="TRÁNSITO INTERRUMPIDO","Interrumpido",IF(Transportes!F142="TRÁNSITO RESTRINGIDO","Restringido","Normal")))</f>
        <v>Restringido</v>
      </c>
      <c r="T141" t="str">
        <f>TRIM(IF(MID(TRIM(Transportes!H142),1,FIND("-",TRIM(Transportes!H142),1)-2)="Acción humana","H","F"))</f>
        <v>F</v>
      </c>
      <c r="U141" s="47">
        <f>Transportes!G142</f>
        <v>30</v>
      </c>
    </row>
    <row r="142" spans="18:21">
      <c r="R142" t="str">
        <f>TRIM(MID(TRIM(Transportes!D143),1,FIND(CHAR(10),TRIM(Transportes!D143),1)-1))</f>
        <v>Piura</v>
      </c>
      <c r="S142" t="str">
        <f>TRIM(IF(Transportes!F143="TRÁNSITO INTERRUMPIDO","Interrumpido",IF(Transportes!F143="TRÁNSITO RESTRINGIDO","Restringido","Normal")))</f>
        <v>Restringido</v>
      </c>
      <c r="T142" t="str">
        <f>TRIM(IF(MID(TRIM(Transportes!H143),1,FIND("-",TRIM(Transportes!H143),1)-2)="Acción humana","H","F"))</f>
        <v>H</v>
      </c>
      <c r="U142" s="47" t="str">
        <f>Transportes!G143</f>
        <v>-</v>
      </c>
    </row>
    <row r="143" spans="18:21">
      <c r="R143" t="str">
        <f>TRIM(MID(TRIM(Transportes!D144),1,FIND(CHAR(10),TRIM(Transportes!D144),1)-1))</f>
        <v>Piura</v>
      </c>
      <c r="S143" t="str">
        <f>TRIM(IF(Transportes!F144="TRÁNSITO INTERRUMPIDO","Interrumpido",IF(Transportes!F144="TRÁNSITO RESTRINGIDO","Restringido","Normal")))</f>
        <v>Restringido</v>
      </c>
      <c r="T143" t="str">
        <f>TRIM(IF(MID(TRIM(Transportes!H144),1,FIND("-",TRIM(Transportes!H144),1)-2)="Acción humana","H","F"))</f>
        <v>H</v>
      </c>
      <c r="U143" s="47">
        <f>Transportes!G144</f>
        <v>150</v>
      </c>
    </row>
    <row r="144" spans="18:21">
      <c r="R144" t="str">
        <f>TRIM(MID(TRIM(Transportes!D145),1,FIND(CHAR(10),TRIM(Transportes!D145),1)-1))</f>
        <v>Loreto</v>
      </c>
      <c r="S144" t="str">
        <f>TRIM(IF(Transportes!F145="TRÁNSITO INTERRUMPIDO","Interrumpido",IF(Transportes!F145="TRÁNSITO RESTRINGIDO","Restringido","Normal")))</f>
        <v>Restringido</v>
      </c>
      <c r="T144" t="str">
        <f>TRIM(IF(MID(TRIM(Transportes!H145),1,FIND("-",TRIM(Transportes!H145),1)-2)="Acción humana","H","F"))</f>
        <v>H</v>
      </c>
      <c r="U144" s="47">
        <f>Transportes!G145</f>
        <v>230</v>
      </c>
    </row>
    <row r="145" spans="18:21">
      <c r="R145" t="str">
        <f>TRIM(MID(TRIM(Transportes!D146),1,FIND(CHAR(10),TRIM(Transportes!D146),1)-1))</f>
        <v>San Martín</v>
      </c>
      <c r="S145" t="str">
        <f>TRIM(IF(Transportes!F146="TRÁNSITO INTERRUMPIDO","Interrumpido",IF(Transportes!F146="TRÁNSITO RESTRINGIDO","Restringido","Normal")))</f>
        <v>Restringido</v>
      </c>
      <c r="T145" t="str">
        <f>TRIM(IF(MID(TRIM(Transportes!H146),1,FIND("-",TRIM(Transportes!H146),1)-2)="Acción humana","H","F"))</f>
        <v>F</v>
      </c>
      <c r="U145" s="47">
        <f>Transportes!G146</f>
        <v>90</v>
      </c>
    </row>
    <row r="146" spans="18:21">
      <c r="R146" t="str">
        <f>TRIM(MID(TRIM(Transportes!D147),1,FIND(CHAR(10),TRIM(Transportes!D147),1)-1))</f>
        <v>Huánuco</v>
      </c>
      <c r="S146" t="str">
        <f>TRIM(IF(Transportes!F147="TRÁNSITO INTERRUMPIDO","Interrumpido",IF(Transportes!F147="TRÁNSITO RESTRINGIDO","Restringido","Normal")))</f>
        <v>Restringido</v>
      </c>
      <c r="T146" t="str">
        <f>TRIM(IF(MID(TRIM(Transportes!H147),1,FIND("-",TRIM(Transportes!H147),1)-2)="Acción humana","H","F"))</f>
        <v>F</v>
      </c>
      <c r="U146" s="47">
        <f>Transportes!G147</f>
        <v>100</v>
      </c>
    </row>
    <row r="147" spans="18:21">
      <c r="R147" t="str">
        <f>TRIM(MID(TRIM(Transportes!D148),1,FIND(CHAR(10),TRIM(Transportes!D148),1)-1))</f>
        <v>Apurímac</v>
      </c>
      <c r="S147" t="str">
        <f>TRIM(IF(Transportes!F148="TRÁNSITO INTERRUMPIDO","Interrumpido",IF(Transportes!F148="TRÁNSITO RESTRINGIDO","Restringido","Normal")))</f>
        <v>Restringido</v>
      </c>
      <c r="T147" t="str">
        <f>TRIM(IF(MID(TRIM(Transportes!H148),1,FIND("-",TRIM(Transportes!H148),1)-2)="Acción humana","H","F"))</f>
        <v>F</v>
      </c>
      <c r="U147" s="47">
        <f>Transportes!G148</f>
        <v>335</v>
      </c>
    </row>
    <row r="148" spans="18:21">
      <c r="R148" t="str">
        <f>TRIM(MID(TRIM(Transportes!D149),1,FIND(CHAR(10),TRIM(Transportes!D149),1)-1))</f>
        <v>La Libertad</v>
      </c>
      <c r="S148" t="str">
        <f>TRIM(IF(Transportes!F149="TRÁNSITO INTERRUMPIDO","Interrumpido",IF(Transportes!F149="TRÁNSITO RESTRINGIDO","Restringido","Normal")))</f>
        <v>Restringido</v>
      </c>
      <c r="T148" t="str">
        <f>TRIM(IF(MID(TRIM(Transportes!H149),1,FIND("-",TRIM(Transportes!H149),1)-2)="Acción humana","H","F"))</f>
        <v>F</v>
      </c>
      <c r="U148" s="47">
        <f>Transportes!G149</f>
        <v>40</v>
      </c>
    </row>
    <row r="149" spans="18:21">
      <c r="R149" t="str">
        <f>TRIM(MID(TRIM(Transportes!D150),1,FIND(CHAR(10),TRIM(Transportes!D150),1)-1))</f>
        <v>La Libertad</v>
      </c>
      <c r="S149" t="str">
        <f>TRIM(IF(Transportes!F150="TRÁNSITO INTERRUMPIDO","Interrumpido",IF(Transportes!F150="TRÁNSITO RESTRINGIDO","Restringido","Normal")))</f>
        <v>Restringido</v>
      </c>
      <c r="T149" t="str">
        <f>TRIM(IF(MID(TRIM(Transportes!H150),1,FIND("-",TRIM(Transportes!H150),1)-2)="Acción humana","H","F"))</f>
        <v>F</v>
      </c>
      <c r="U149" s="47">
        <f>Transportes!G150</f>
        <v>40</v>
      </c>
    </row>
    <row r="150" spans="18:21">
      <c r="R150" t="str">
        <f>TRIM(MID(TRIM(Transportes!D151),1,FIND(CHAR(10),TRIM(Transportes!D151),1)-1))</f>
        <v>Pasco</v>
      </c>
      <c r="S150" t="str">
        <f>TRIM(IF(Transportes!F151="TRÁNSITO INTERRUMPIDO","Interrumpido",IF(Transportes!F151="TRÁNSITO RESTRINGIDO","Restringido","Normal")))</f>
        <v>Restringido</v>
      </c>
      <c r="T150" t="str">
        <f>TRIM(IF(MID(TRIM(Transportes!H151),1,FIND("-",TRIM(Transportes!H151),1)-2)="Acción humana","H","F"))</f>
        <v>F</v>
      </c>
      <c r="U150" s="47">
        <f>Transportes!G151</f>
        <v>45</v>
      </c>
    </row>
    <row r="151" spans="18:21">
      <c r="R151" t="str">
        <f>TRIM(MID(TRIM(Transportes!D152),1,FIND(CHAR(10),TRIM(Transportes!D152),1)-1))</f>
        <v>Pasco</v>
      </c>
      <c r="S151" t="str">
        <f>TRIM(IF(Transportes!F152="TRÁNSITO INTERRUMPIDO","Interrumpido",IF(Transportes!F152="TRÁNSITO RESTRINGIDO","Restringido","Normal")))</f>
        <v>Restringido</v>
      </c>
      <c r="T151" t="str">
        <f>TRIM(IF(MID(TRIM(Transportes!H152),1,FIND("-",TRIM(Transportes!H152),1)-2)="Acción humana","H","F"))</f>
        <v>F</v>
      </c>
      <c r="U151" s="47">
        <f>Transportes!G152</f>
        <v>25</v>
      </c>
    </row>
    <row r="152" spans="18:21">
      <c r="R152" t="str">
        <f>TRIM(MID(TRIM(Transportes!D153),1,FIND(CHAR(10),TRIM(Transportes!D153),1)-1))</f>
        <v>Cajamarca</v>
      </c>
      <c r="S152" t="str">
        <f>TRIM(IF(Transportes!F153="TRÁNSITO INTERRUMPIDO","Interrumpido",IF(Transportes!F153="TRÁNSITO RESTRINGIDO","Restringido","Normal")))</f>
        <v>Restringido</v>
      </c>
      <c r="T152" t="str">
        <f>TRIM(IF(MID(TRIM(Transportes!H153),1,FIND("-",TRIM(Transportes!H153),1)-2)="Acción humana","H","F"))</f>
        <v>F</v>
      </c>
      <c r="U152" s="47" t="str">
        <f>Transportes!G153</f>
        <v>-</v>
      </c>
    </row>
    <row r="153" spans="18:21">
      <c r="R153" t="str">
        <f>TRIM(MID(TRIM(Transportes!D154),1,FIND(CHAR(10),TRIM(Transportes!D154),1)-1))</f>
        <v>Junín</v>
      </c>
      <c r="S153" t="str">
        <f>TRIM(IF(Transportes!F154="TRÁNSITO INTERRUMPIDO","Interrumpido",IF(Transportes!F154="TRÁNSITO RESTRINGIDO","Restringido","Normal")))</f>
        <v>Restringido</v>
      </c>
      <c r="T153" t="str">
        <f>TRIM(IF(MID(TRIM(Transportes!H154),1,FIND("-",TRIM(Transportes!H154),1)-2)="Acción humana","H","F"))</f>
        <v>F</v>
      </c>
      <c r="U153" s="47">
        <f>Transportes!G154</f>
        <v>40</v>
      </c>
    </row>
    <row r="154" spans="18:21">
      <c r="R154" t="str">
        <f>TRIM(MID(TRIM(Transportes!D155),1,FIND(CHAR(10),TRIM(Transportes!D155),1)-1))</f>
        <v>Piura</v>
      </c>
      <c r="S154" t="str">
        <f>TRIM(IF(Transportes!F155="TRÁNSITO INTERRUMPIDO","Interrumpido",IF(Transportes!F155="TRÁNSITO RESTRINGIDO","Restringido","Normal")))</f>
        <v>Restringido</v>
      </c>
      <c r="T154" t="str">
        <f>TRIM(IF(MID(TRIM(Transportes!H155),1,FIND("-",TRIM(Transportes!H155),1)-2)="Acción humana","H","F"))</f>
        <v>F</v>
      </c>
      <c r="U154" s="47">
        <f>Transportes!G155</f>
        <v>100</v>
      </c>
    </row>
    <row r="155" spans="18:21">
      <c r="R155" t="str">
        <f>TRIM(MID(TRIM(Transportes!D156),1,FIND(CHAR(10),TRIM(Transportes!D156),1)-1))</f>
        <v>Piura</v>
      </c>
      <c r="S155" t="str">
        <f>TRIM(IF(Transportes!F156="TRÁNSITO INTERRUMPIDO","Interrumpido",IF(Transportes!F156="TRÁNSITO RESTRINGIDO","Restringido","Normal")))</f>
        <v>Restringido</v>
      </c>
      <c r="T155" t="str">
        <f>TRIM(IF(MID(TRIM(Transportes!H156),1,FIND("-",TRIM(Transportes!H156),1)-2)="Acción humana","H","F"))</f>
        <v>F</v>
      </c>
      <c r="U155" s="47" t="str">
        <f>Transportes!G156</f>
        <v>-</v>
      </c>
    </row>
    <row r="156" spans="18:21">
      <c r="R156" t="str">
        <f>TRIM(MID(TRIM(Transportes!D157),1,FIND(CHAR(10),TRIM(Transportes!D157),1)-1))</f>
        <v>Piura</v>
      </c>
      <c r="S156" t="str">
        <f>TRIM(IF(Transportes!F157="TRÁNSITO INTERRUMPIDO","Interrumpido",IF(Transportes!F157="TRÁNSITO RESTRINGIDO","Restringido","Normal")))</f>
        <v>Restringido</v>
      </c>
      <c r="T156" t="str">
        <f>TRIM(IF(MID(TRIM(Transportes!H157),1,FIND("-",TRIM(Transportes!H157),1)-2)="Acción humana","H","F"))</f>
        <v>F</v>
      </c>
      <c r="U156" s="47">
        <f>Transportes!G157</f>
        <v>50</v>
      </c>
    </row>
    <row r="157" spans="18:21">
      <c r="R157" t="str">
        <f>TRIM(MID(TRIM(Transportes!D158),1,FIND(CHAR(10),TRIM(Transportes!D158),1)-1))</f>
        <v>Piura</v>
      </c>
      <c r="S157" t="str">
        <f>TRIM(IF(Transportes!F158="TRÁNSITO INTERRUMPIDO","Interrumpido",IF(Transportes!F158="TRÁNSITO RESTRINGIDO","Restringido","Normal")))</f>
        <v>Restringido</v>
      </c>
      <c r="T157" t="str">
        <f>TRIM(IF(MID(TRIM(Transportes!H158),1,FIND("-",TRIM(Transportes!H158),1)-2)="Acción humana","H","F"))</f>
        <v>F</v>
      </c>
      <c r="U157" s="47">
        <f>Transportes!G158</f>
        <v>50</v>
      </c>
    </row>
    <row r="158" spans="18:21">
      <c r="R158" t="str">
        <f>TRIM(MID(TRIM(Transportes!D159),1,FIND(CHAR(10),TRIM(Transportes!D159),1)-1))</f>
        <v>Amazonas</v>
      </c>
      <c r="S158" t="str">
        <f>TRIM(IF(Transportes!F159="TRÁNSITO INTERRUMPIDO","Interrumpido",IF(Transportes!F159="TRÁNSITO RESTRINGIDO","Restringido","Normal")))</f>
        <v>Restringido</v>
      </c>
      <c r="T158" t="str">
        <f>TRIM(IF(MID(TRIM(Transportes!H159),1,FIND("-",TRIM(Transportes!H159),1)-2)="Acción humana","H","F"))</f>
        <v>F</v>
      </c>
      <c r="U158" s="47">
        <f>Transportes!G159</f>
        <v>100</v>
      </c>
    </row>
    <row r="159" spans="18:21">
      <c r="R159" t="str">
        <f>TRIM(MID(TRIM(Transportes!D160),1,FIND(CHAR(10),TRIM(Transportes!D160),1)-1))</f>
        <v>Moquegua</v>
      </c>
      <c r="S159" t="str">
        <f>TRIM(IF(Transportes!F160="TRÁNSITO INTERRUMPIDO","Interrumpido",IF(Transportes!F160="TRÁNSITO RESTRINGIDO","Restringido","Normal")))</f>
        <v>Restringido</v>
      </c>
      <c r="T159" t="str">
        <f>TRIM(IF(MID(TRIM(Transportes!H160),1,FIND("-",TRIM(Transportes!H160),1)-2)="Acción humana","H","F"))</f>
        <v>F</v>
      </c>
      <c r="U159" s="47">
        <f>Transportes!G160</f>
        <v>50</v>
      </c>
    </row>
    <row r="160" spans="18:21">
      <c r="R160" t="str">
        <f>TRIM(MID(TRIM(Transportes!D161),1,FIND(CHAR(10),TRIM(Transportes!D161),1)-1))</f>
        <v>La Libertad</v>
      </c>
      <c r="S160" t="str">
        <f>TRIM(IF(Transportes!F161="TRÁNSITO INTERRUMPIDO","Interrumpido",IF(Transportes!F161="TRÁNSITO RESTRINGIDO","Restringido","Normal")))</f>
        <v>Restringido</v>
      </c>
      <c r="T160" t="str">
        <f>TRIM(IF(MID(TRIM(Transportes!H161),1,FIND("-",TRIM(Transportes!H161),1)-2)="Acción humana","H","F"))</f>
        <v>F</v>
      </c>
      <c r="U160" s="47">
        <f>Transportes!G161</f>
        <v>30</v>
      </c>
    </row>
    <row r="161" spans="18:21">
      <c r="R161" t="str">
        <f>TRIM(MID(TRIM(Transportes!D162),1,FIND(CHAR(10),TRIM(Transportes!D162),1)-1))</f>
        <v>Arequipa</v>
      </c>
      <c r="S161" t="str">
        <f>TRIM(IF(Transportes!F162="TRÁNSITO INTERRUMPIDO","Interrumpido",IF(Transportes!F162="TRÁNSITO RESTRINGIDO","Restringido","Normal")))</f>
        <v>Restringido</v>
      </c>
      <c r="T161" t="str">
        <f>TRIM(IF(MID(TRIM(Transportes!H162),1,FIND("-",TRIM(Transportes!H162),1)-2)="Acción humana","H","F"))</f>
        <v>H</v>
      </c>
      <c r="U161" s="47">
        <f>Transportes!G162</f>
        <v>200</v>
      </c>
    </row>
    <row r="162" spans="18:21">
      <c r="R162" t="str">
        <f>TRIM(MID(TRIM(Transportes!D163),1,FIND(CHAR(10),TRIM(Transportes!D163),1)-1))</f>
        <v>Piura</v>
      </c>
      <c r="S162" t="str">
        <f>TRIM(IF(Transportes!F163="TRÁNSITO INTERRUMPIDO","Interrumpido",IF(Transportes!F163="TRÁNSITO RESTRINGIDO","Restringido","Normal")))</f>
        <v>Restringido</v>
      </c>
      <c r="T162" t="str">
        <f>TRIM(IF(MID(TRIM(Transportes!H163),1,FIND("-",TRIM(Transportes!H163),1)-2)="Acción humana","H","F"))</f>
        <v>F</v>
      </c>
      <c r="U162" s="47">
        <f>Transportes!G163</f>
        <v>30</v>
      </c>
    </row>
    <row r="163" spans="18:21">
      <c r="R163" t="str">
        <f>TRIM(MID(TRIM(Transportes!D164),1,FIND(CHAR(10),TRIM(Transportes!D164),1)-1))</f>
        <v>San Martín</v>
      </c>
      <c r="S163" t="str">
        <f>TRIM(IF(Transportes!F164="TRÁNSITO INTERRUMPIDO","Interrumpido",IF(Transportes!F164="TRÁNSITO RESTRINGIDO","Restringido","Normal")))</f>
        <v>Restringido</v>
      </c>
      <c r="T163" t="str">
        <f>TRIM(IF(MID(TRIM(Transportes!H164),1,FIND("-",TRIM(Transportes!H164),1)-2)="Acción humana","H","F"))</f>
        <v>F</v>
      </c>
      <c r="U163" s="47">
        <f>Transportes!G164</f>
        <v>200</v>
      </c>
    </row>
    <row r="164" spans="18:21">
      <c r="R164" t="str">
        <f>TRIM(MID(TRIM(Transportes!D165),1,FIND(CHAR(10),TRIM(Transportes!D165),1)-1))</f>
        <v>Lambayeque</v>
      </c>
      <c r="S164" t="str">
        <f>TRIM(IF(Transportes!F165="TRÁNSITO INTERRUMPIDO","Interrumpido",IF(Transportes!F165="TRÁNSITO RESTRINGIDO","Restringido","Normal")))</f>
        <v>Restringido</v>
      </c>
      <c r="T164" t="str">
        <f>TRIM(IF(MID(TRIM(Transportes!H165),1,FIND("-",TRIM(Transportes!H165),1)-2)="Acción humana","H","F"))</f>
        <v>F</v>
      </c>
      <c r="U164" s="47">
        <f>Transportes!G165</f>
        <v>20</v>
      </c>
    </row>
    <row r="165" spans="18:21">
      <c r="R165" t="str">
        <f>TRIM(MID(TRIM(Transportes!D166),1,FIND(CHAR(10),TRIM(Transportes!D166),1)-1))</f>
        <v>Amazonas</v>
      </c>
      <c r="S165" t="str">
        <f>TRIM(IF(Transportes!F166="TRÁNSITO INTERRUMPIDO","Interrumpido",IF(Transportes!F166="TRÁNSITO RESTRINGIDO","Restringido","Normal")))</f>
        <v>Restringido</v>
      </c>
      <c r="T165" t="str">
        <f>TRIM(IF(MID(TRIM(Transportes!H166),1,FIND("-",TRIM(Transportes!H166),1)-2)="Acción humana","H","F"))</f>
        <v>F</v>
      </c>
      <c r="U165" s="47">
        <f>Transportes!G166</f>
        <v>45</v>
      </c>
    </row>
    <row r="166" spans="18:21">
      <c r="R166" t="str">
        <f>TRIM(MID(TRIM(Transportes!D167),1,FIND(CHAR(10),TRIM(Transportes!D167),1)-1))</f>
        <v>Amazonas</v>
      </c>
      <c r="S166" t="str">
        <f>TRIM(IF(Transportes!F167="TRÁNSITO INTERRUMPIDO","Interrumpido",IF(Transportes!F167="TRÁNSITO RESTRINGIDO","Restringido","Normal")))</f>
        <v>Restringido</v>
      </c>
      <c r="T166" t="str">
        <f>TRIM(IF(MID(TRIM(Transportes!H167),1,FIND("-",TRIM(Transportes!H167),1)-2)="Acción humana","H","F"))</f>
        <v>F</v>
      </c>
      <c r="U166" s="47" t="str">
        <f>Transportes!G167</f>
        <v>-</v>
      </c>
    </row>
    <row r="167" spans="18:21">
      <c r="R167" t="str">
        <f>TRIM(MID(TRIM(Transportes!D168),1,FIND(CHAR(10),TRIM(Transportes!D168),1)-1))</f>
        <v>Amazonas</v>
      </c>
      <c r="S167" t="str">
        <f>TRIM(IF(Transportes!F168="TRÁNSITO INTERRUMPIDO","Interrumpido",IF(Transportes!F168="TRÁNSITO RESTRINGIDO","Restringido","Normal")))</f>
        <v>Restringido</v>
      </c>
      <c r="T167" t="str">
        <f>TRIM(IF(MID(TRIM(Transportes!H168),1,FIND("-",TRIM(Transportes!H168),1)-2)="Acción humana","H","F"))</f>
        <v>F</v>
      </c>
      <c r="U167" s="47">
        <f>Transportes!G168</f>
        <v>15</v>
      </c>
    </row>
    <row r="168" spans="18:21">
      <c r="R168" t="str">
        <f>TRIM(MID(TRIM(Transportes!D169),1,FIND(CHAR(10),TRIM(Transportes!D169),1)-1))</f>
        <v>Moquegua</v>
      </c>
      <c r="S168" t="str">
        <f>TRIM(IF(Transportes!F169="TRÁNSITO INTERRUMPIDO","Interrumpido",IF(Transportes!F169="TRÁNSITO RESTRINGIDO","Restringido","Normal")))</f>
        <v>Restringido</v>
      </c>
      <c r="T168" t="str">
        <f>TRIM(IF(MID(TRIM(Transportes!H169),1,FIND("-",TRIM(Transportes!H169),1)-2)="Acción humana","H","F"))</f>
        <v>F</v>
      </c>
      <c r="U168" s="47">
        <f>Transportes!G169</f>
        <v>40</v>
      </c>
    </row>
    <row r="169" spans="18:21">
      <c r="R169" t="str">
        <f>TRIM(MID(TRIM(Transportes!D170),1,FIND(CHAR(10),TRIM(Transportes!D170),1)-1))</f>
        <v>Moquegua</v>
      </c>
      <c r="S169" t="str">
        <f>TRIM(IF(Transportes!F170="TRÁNSITO INTERRUMPIDO","Interrumpido",IF(Transportes!F170="TRÁNSITO RESTRINGIDO","Restringido","Normal")))</f>
        <v>Restringido</v>
      </c>
      <c r="T169" t="str">
        <f>TRIM(IF(MID(TRIM(Transportes!H170),1,FIND("-",TRIM(Transportes!H170),1)-2)="Acción humana","H","F"))</f>
        <v>F</v>
      </c>
      <c r="U169" s="47">
        <f>Transportes!G170</f>
        <v>63</v>
      </c>
    </row>
    <row r="170" spans="18:21">
      <c r="R170" t="str">
        <f>TRIM(MID(TRIM(Transportes!D171),1,FIND(CHAR(10),TRIM(Transportes!D171),1)-1))</f>
        <v>La Libertad</v>
      </c>
      <c r="S170" t="str">
        <f>TRIM(IF(Transportes!F171="TRÁNSITO INTERRUMPIDO","Interrumpido",IF(Transportes!F171="TRÁNSITO RESTRINGIDO","Restringido","Normal")))</f>
        <v>Restringido</v>
      </c>
      <c r="T170" t="str">
        <f>TRIM(IF(MID(TRIM(Transportes!H171),1,FIND("-",TRIM(Transportes!H171),1)-2)="Acción humana","H","F"))</f>
        <v>H</v>
      </c>
      <c r="U170" s="47" t="str">
        <f>Transportes!G171</f>
        <v>-</v>
      </c>
    </row>
    <row r="171" spans="18:21">
      <c r="R171" t="str">
        <f>TRIM(MID(TRIM(Transportes!D172),1,FIND(CHAR(10),TRIM(Transportes!D172),1)-1))</f>
        <v>Puno</v>
      </c>
      <c r="S171" t="str">
        <f>TRIM(IF(Transportes!F172="TRÁNSITO INTERRUMPIDO","Interrumpido",IF(Transportes!F172="TRÁNSITO RESTRINGIDO","Restringido","Normal")))</f>
        <v>Restringido</v>
      </c>
      <c r="T171" t="str">
        <f>TRIM(IF(MID(TRIM(Transportes!H172),1,FIND("-",TRIM(Transportes!H172),1)-2)="Acción humana","H","F"))</f>
        <v>F</v>
      </c>
      <c r="U171" s="47">
        <f>Transportes!G172</f>
        <v>60</v>
      </c>
    </row>
    <row r="172" spans="18:21">
      <c r="R172" t="e">
        <f>TRIM(MID(TRIM(Transportes!D173),1,FIND(CHAR(10),TRIM(Transportes!D173),1)-1))</f>
        <v>#VALUE!</v>
      </c>
      <c r="S172" t="str">
        <f>TRIM(IF(Transportes!F173="TRÁNSITO INTERRUMPIDO","Interrumpido",IF(Transportes!F173="TRÁNSITO RESTRINGIDO","Restringido","Normal")))</f>
        <v>Normal</v>
      </c>
      <c r="T172" t="e">
        <f>TRIM(IF(MID(TRIM(Transportes!H173),1,FIND("-",TRIM(Transportes!H173),1)-2)="Acción humana","H","F"))</f>
        <v>#VALUE!</v>
      </c>
      <c r="U172" s="47">
        <f>Transportes!G173</f>
        <v>0</v>
      </c>
    </row>
    <row r="173" spans="18:21">
      <c r="R173" t="e">
        <f>TRIM(MID(TRIM(Transportes!D174),1,FIND(CHAR(10),TRIM(Transportes!D174),1)-1))</f>
        <v>#VALUE!</v>
      </c>
      <c r="S173" t="str">
        <f>TRIM(IF(Transportes!F174="TRÁNSITO INTERRUMPIDO","Interrumpido",IF(Transportes!F174="TRÁNSITO RESTRINGIDO","Restringido","Normal")))</f>
        <v>Normal</v>
      </c>
      <c r="T173" t="e">
        <f>TRIM(IF(MID(TRIM(Transportes!H174),1,FIND("-",TRIM(Transportes!H174),1)-2)="Acción humana","H","F"))</f>
        <v>#VALUE!</v>
      </c>
      <c r="U173" s="47">
        <f>Transportes!G174</f>
        <v>0</v>
      </c>
    </row>
    <row r="174" spans="18:21">
      <c r="R174" t="e">
        <f>TRIM(MID(TRIM(Transportes!D175),1,FIND(CHAR(10),TRIM(Transportes!D175),1)-1))</f>
        <v>#VALUE!</v>
      </c>
      <c r="S174" t="str">
        <f>TRIM(IF(Transportes!F175="TRÁNSITO INTERRUMPIDO","Interrumpido",IF(Transportes!F175="TRÁNSITO RESTRINGIDO","Restringido","Normal")))</f>
        <v>Normal</v>
      </c>
      <c r="T174" t="e">
        <f>TRIM(IF(MID(TRIM(Transportes!H175),1,FIND("-",TRIM(Transportes!H175),1)-2)="Acción humana","H","F"))</f>
        <v>#VALUE!</v>
      </c>
      <c r="U174" s="47">
        <f>Transportes!G175</f>
        <v>0</v>
      </c>
    </row>
    <row r="175" spans="18:21">
      <c r="R175" t="e">
        <f>TRIM(MID(TRIM(Transportes!D176),1,FIND(CHAR(10),TRIM(Transportes!D176),1)-1))</f>
        <v>#VALUE!</v>
      </c>
      <c r="S175" t="str">
        <f>TRIM(IF(Transportes!F176="TRÁNSITO INTERRUMPIDO","Interrumpido",IF(Transportes!F176="TRÁNSITO RESTRINGIDO","Restringido","Normal")))</f>
        <v>Normal</v>
      </c>
      <c r="T175" t="e">
        <f>TRIM(IF(MID(TRIM(Transportes!H176),1,FIND("-",TRIM(Transportes!H176),1)-2)="Acción humana","H","F"))</f>
        <v>#VALUE!</v>
      </c>
      <c r="U175" s="47">
        <f>Transportes!G176</f>
        <v>0</v>
      </c>
    </row>
    <row r="176" spans="18:21">
      <c r="R176" t="e">
        <f>TRIM(MID(TRIM(Transportes!D177),1,FIND(CHAR(10),TRIM(Transportes!D177),1)-1))</f>
        <v>#VALUE!</v>
      </c>
      <c r="S176" t="str">
        <f>TRIM(IF(Transportes!F177="TRÁNSITO INTERRUMPIDO","Interrumpido",IF(Transportes!F177="TRÁNSITO RESTRINGIDO","Restringido","Normal")))</f>
        <v>Normal</v>
      </c>
      <c r="T176" t="e">
        <f>TRIM(IF(MID(TRIM(Transportes!H177),1,FIND("-",TRIM(Transportes!H177),1)-2)="Acción humana","H","F"))</f>
        <v>#VALUE!</v>
      </c>
      <c r="U176" s="47">
        <f>Transportes!G177</f>
        <v>0</v>
      </c>
    </row>
    <row r="177" spans="18:21">
      <c r="R177" t="e">
        <f>TRIM(MID(TRIM(Transportes!D178),1,FIND(CHAR(10),TRIM(Transportes!D178),1)-1))</f>
        <v>#VALUE!</v>
      </c>
      <c r="S177" t="str">
        <f>TRIM(IF(Transportes!F178="TRÁNSITO INTERRUMPIDO","Interrumpido",IF(Transportes!F178="TRÁNSITO RESTRINGIDO","Restringido","Normal")))</f>
        <v>Normal</v>
      </c>
      <c r="T177" t="e">
        <f>TRIM(IF(MID(TRIM(Transportes!H178),1,FIND("-",TRIM(Transportes!H178),1)-2)="Acción humana","H","F"))</f>
        <v>#VALUE!</v>
      </c>
      <c r="U177" s="47">
        <f>Transportes!G178</f>
        <v>0</v>
      </c>
    </row>
    <row r="178" spans="18:21">
      <c r="R178" t="e">
        <f>TRIM(MID(TRIM(Transportes!D179),1,FIND(CHAR(10),TRIM(Transportes!D179),1)-1))</f>
        <v>#VALUE!</v>
      </c>
      <c r="S178" t="str">
        <f>TRIM(IF(Transportes!F179="TRÁNSITO INTERRUMPIDO","Interrumpido",IF(Transportes!F179="TRÁNSITO RESTRINGIDO","Restringido","Normal")))</f>
        <v>Normal</v>
      </c>
      <c r="T178" t="e">
        <f>TRIM(IF(MID(TRIM(Transportes!H179),1,FIND("-",TRIM(Transportes!H179),1)-2)="Acción humana","H","F"))</f>
        <v>#VALUE!</v>
      </c>
      <c r="U178" s="47">
        <f>Transportes!G179</f>
        <v>0</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47">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47">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47">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47">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47">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47">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47">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47">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47">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47">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47">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47">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47">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47">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47">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47">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47">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47">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47">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47">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47">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47">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47">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47">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47">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47">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47">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47">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47">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47">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47">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47">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47">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47">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47">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47">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47">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47">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47">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47">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47">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47">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47">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47">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47">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47">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47">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47">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47">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47">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47">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47">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47">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47">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47">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47">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47">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47">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47">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47">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47">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47">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47">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47">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47">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47">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47">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47">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47">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47">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47">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47">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47">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47">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47">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47">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47">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47">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47">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47">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47">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47">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47">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47">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47">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47">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47">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47">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47">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47">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47">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47">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47">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47">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47">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47">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47">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47">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47">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47">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47">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47">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47">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47">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47">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47">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47">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47">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47">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47">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47">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47">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47">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47">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47">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47">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47">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47">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47">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47">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47">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47">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47">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47">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47">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47">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47">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47">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47">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47">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47">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47">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47">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47">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47">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47">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47">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47">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47">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47">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47">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47">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47">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47">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47">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47">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47">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47">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47">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47">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47">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47">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47">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47">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47">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47">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47">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47">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47">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47">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47">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47">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47">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47">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47">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47">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47">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47">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47">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47">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47">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47">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47">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47">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47">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47">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47">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47">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47">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47">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47">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47">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47">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47">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47">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47">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47">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47">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47">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47">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47">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47">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47">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47">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47">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47">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47">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47">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47">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47">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47">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47">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47">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47">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47">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47">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47">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47">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47">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47">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47">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47">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47">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47">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47">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47">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47">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47">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47">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47">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47">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47">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47">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47">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47">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47">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47">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47">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47">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47">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47">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47">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47">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47">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47">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47">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47">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47">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47">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47">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47">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47">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47">
        <f>Transportes!G422</f>
        <v>0</v>
      </c>
    </row>
    <row r="422" spans="18:21">
      <c r="R422" t="e">
        <f>TRIM(MID(TRIM(Transportes!D423),1,FIND(CHAR(10),TRIM(Transportes!D423),1)-1))</f>
        <v>#VALUE!</v>
      </c>
      <c r="S422" t="str">
        <f>TRIM(IF(Transportes!F423="TRÁNSITO INTERRUMPIDO","Interrumpido",IF(Transportes!F423="TRÁNSITO RESTRINGIDO","Restringido","Normal")))</f>
        <v>Normal</v>
      </c>
      <c r="T422" t="e">
        <f>TRIM(IF(MID(TRIM(Transportes!H423),1,FIND("-",TRIM(Transportes!H423),1)-2)="Acción humana","H","F"))</f>
        <v>#VALUE!</v>
      </c>
      <c r="U422" s="47">
        <f>Transportes!G423</f>
        <v>0</v>
      </c>
    </row>
    <row r="423" spans="18:21">
      <c r="R423" t="e">
        <f>TRIM(MID(TRIM(Transportes!D424),1,FIND(CHAR(10),TRIM(Transportes!D424),1)-1))</f>
        <v>#VALUE!</v>
      </c>
      <c r="S423" t="str">
        <f>TRIM(IF(Transportes!F424="TRÁNSITO INTERRUMPIDO","Interrumpido",IF(Transportes!F424="TRÁNSITO RESTRINGIDO","Restringido","Normal")))</f>
        <v>Normal</v>
      </c>
      <c r="T423" t="e">
        <f>TRIM(IF(MID(TRIM(Transportes!H424),1,FIND("-",TRIM(Transportes!H424),1)-2)="Acción humana","H","F"))</f>
        <v>#VALUE!</v>
      </c>
      <c r="U423" s="47">
        <f>Transportes!G424</f>
        <v>0</v>
      </c>
    </row>
    <row r="424" spans="18:21">
      <c r="R424" t="e">
        <f>TRIM(MID(TRIM(Transportes!D425),1,FIND(CHAR(10),TRIM(Transportes!D425),1)-1))</f>
        <v>#VALUE!</v>
      </c>
      <c r="S424" t="str">
        <f>TRIM(IF(Transportes!F425="TRÁNSITO INTERRUMPIDO","Interrumpido",IF(Transportes!F425="TRÁNSITO RESTRINGIDO","Restringido","Normal")))</f>
        <v>Normal</v>
      </c>
      <c r="T424" t="e">
        <f>TRIM(IF(MID(TRIM(Transportes!H425),1,FIND("-",TRIM(Transportes!H425),1)-2)="Acción humana","H","F"))</f>
        <v>#VALUE!</v>
      </c>
      <c r="U424" s="47">
        <f>Transportes!G425</f>
        <v>0</v>
      </c>
    </row>
    <row r="425" spans="18:21">
      <c r="R425" t="e">
        <f>TRIM(MID(TRIM(Transportes!D426),1,FIND(CHAR(10),TRIM(Transportes!D426),1)-1))</f>
        <v>#VALUE!</v>
      </c>
      <c r="S425" t="str">
        <f>TRIM(IF(Transportes!F426="TRÁNSITO INTERRUMPIDO","Interrumpido",IF(Transportes!F426="TRÁNSITO RESTRINGIDO","Restringido","Normal")))</f>
        <v>Normal</v>
      </c>
      <c r="T425" t="e">
        <f>TRIM(IF(MID(TRIM(Transportes!H426),1,FIND("-",TRIM(Transportes!H426),1)-2)="Acción humana","H","F"))</f>
        <v>#VALUE!</v>
      </c>
      <c r="U425" s="47">
        <f>Transportes!G426</f>
        <v>0</v>
      </c>
    </row>
    <row r="426" spans="18:21">
      <c r="R426" t="e">
        <f>TRIM(MID(TRIM(Transportes!D427),1,FIND(CHAR(10),TRIM(Transportes!D427),1)-1))</f>
        <v>#VALUE!</v>
      </c>
      <c r="S426" t="str">
        <f>TRIM(IF(Transportes!F427="TRÁNSITO INTERRUMPIDO","Interrumpido",IF(Transportes!F427="TRÁNSITO RESTRINGIDO","Restringido","Normal")))</f>
        <v>Normal</v>
      </c>
      <c r="T426" t="e">
        <f>TRIM(IF(MID(TRIM(Transportes!H427),1,FIND("-",TRIM(Transportes!H427),1)-2)="Acción humana","H","F"))</f>
        <v>#VALUE!</v>
      </c>
      <c r="U426" s="47">
        <f>Transportes!G427</f>
        <v>0</v>
      </c>
    </row>
    <row r="427" spans="18:21">
      <c r="R427" t="e">
        <f>TRIM(MID(TRIM(Transportes!D428),1,FIND(CHAR(10),TRIM(Transportes!D428),1)-1))</f>
        <v>#VALUE!</v>
      </c>
      <c r="S427" t="str">
        <f>TRIM(IF(Transportes!F428="TRÁNSITO INTERRUMPIDO","Interrumpido",IF(Transportes!F428="TRÁNSITO RESTRINGIDO","Restringido","Normal")))</f>
        <v>Normal</v>
      </c>
      <c r="T427" t="e">
        <f>TRIM(IF(MID(TRIM(Transportes!H428),1,FIND("-",TRIM(Transportes!H428),1)-2)="Acción humana","H","F"))</f>
        <v>#VALUE!</v>
      </c>
      <c r="U427" s="47">
        <f>Transportes!G428</f>
        <v>0</v>
      </c>
    </row>
    <row r="428" spans="18:21">
      <c r="R428" t="e">
        <f>TRIM(MID(TRIM(Transportes!D429),1,FIND(CHAR(10),TRIM(Transportes!D429),1)-1))</f>
        <v>#VALUE!</v>
      </c>
      <c r="S428" t="str">
        <f>TRIM(IF(Transportes!F429="TRÁNSITO INTERRUMPIDO","Interrumpido",IF(Transportes!F429="TRÁNSITO RESTRINGIDO","Restringido","Normal")))</f>
        <v>Normal</v>
      </c>
      <c r="T428" t="e">
        <f>TRIM(IF(MID(TRIM(Transportes!H429),1,FIND("-",TRIM(Transportes!H429),1)-2)="Acción humana","H","F"))</f>
        <v>#VALUE!</v>
      </c>
      <c r="U428" s="47">
        <f>Transportes!G429</f>
        <v>0</v>
      </c>
    </row>
    <row r="429" spans="18:21">
      <c r="R429" t="e">
        <f>TRIM(MID(TRIM(Transportes!D430),1,FIND(CHAR(10),TRIM(Transportes!D430),1)-1))</f>
        <v>#VALUE!</v>
      </c>
      <c r="S429" t="str">
        <f>TRIM(IF(Transportes!F430="TRÁNSITO INTERRUMPIDO","Interrumpido",IF(Transportes!F430="TRÁNSITO RESTRINGIDO","Restringido","Normal")))</f>
        <v>Normal</v>
      </c>
      <c r="T429" t="e">
        <f>TRIM(IF(MID(TRIM(Transportes!H430),1,FIND("-",TRIM(Transportes!H430),1)-2)="Acción humana","H","F"))</f>
        <v>#VALUE!</v>
      </c>
      <c r="U429" s="47">
        <f>Transportes!G430</f>
        <v>0</v>
      </c>
    </row>
    <row r="430" spans="18:21">
      <c r="R430" t="e">
        <f>TRIM(MID(TRIM(Transportes!D431),1,FIND(CHAR(10),TRIM(Transportes!D431),1)-1))</f>
        <v>#VALUE!</v>
      </c>
      <c r="S430" t="str">
        <f>TRIM(IF(Transportes!F431="TRÁNSITO INTERRUMPIDO","Interrumpido",IF(Transportes!F431="TRÁNSITO RESTRINGIDO","Restringido","Normal")))</f>
        <v>Normal</v>
      </c>
      <c r="T430" t="e">
        <f>TRIM(IF(MID(TRIM(Transportes!H431),1,FIND("-",TRIM(Transportes!H431),1)-2)="Acción humana","H","F"))</f>
        <v>#VALUE!</v>
      </c>
      <c r="U430" s="47">
        <f>Transportes!G431</f>
        <v>0</v>
      </c>
    </row>
    <row r="431" spans="18:21">
      <c r="R431" t="e">
        <f>TRIM(MID(TRIM(Transportes!D432),1,FIND(CHAR(10),TRIM(Transportes!D432),1)-1))</f>
        <v>#VALUE!</v>
      </c>
      <c r="S431" t="str">
        <f>TRIM(IF(Transportes!F432="TRÁNSITO INTERRUMPIDO","Interrumpido",IF(Transportes!F432="TRÁNSITO RESTRINGIDO","Restringido","Normal")))</f>
        <v>Normal</v>
      </c>
      <c r="T431" t="e">
        <f>TRIM(IF(MID(TRIM(Transportes!H432),1,FIND("-",TRIM(Transportes!H432),1)-2)="Acción humana","H","F"))</f>
        <v>#VALUE!</v>
      </c>
      <c r="U431" s="47">
        <f>Transportes!G432</f>
        <v>0</v>
      </c>
    </row>
    <row r="432" spans="18:21">
      <c r="R432" t="e">
        <f>TRIM(MID(TRIM(Transportes!D433),1,FIND(CHAR(10),TRIM(Transportes!D433),1)-1))</f>
        <v>#VALUE!</v>
      </c>
      <c r="S432" t="str">
        <f>TRIM(IF(Transportes!F433="TRÁNSITO INTERRUMPIDO","Interrumpido",IF(Transportes!F433="TRÁNSITO RESTRINGIDO","Restringido","Normal")))</f>
        <v>Normal</v>
      </c>
      <c r="T432" t="e">
        <f>TRIM(IF(MID(TRIM(Transportes!H433),1,FIND("-",TRIM(Transportes!H433),1)-2)="Acción humana","H","F"))</f>
        <v>#VALUE!</v>
      </c>
      <c r="U432" s="47">
        <f>Transportes!G433</f>
        <v>0</v>
      </c>
    </row>
    <row r="433" spans="18:21">
      <c r="R433" t="e">
        <f>TRIM(MID(TRIM(Transportes!D434),1,FIND(CHAR(10),TRIM(Transportes!D434),1)-1))</f>
        <v>#VALUE!</v>
      </c>
      <c r="S433" t="str">
        <f>TRIM(IF(Transportes!F434="TRÁNSITO INTERRUMPIDO","Interrumpido",IF(Transportes!F434="TRÁNSITO RESTRINGIDO","Restringido","Normal")))</f>
        <v>Normal</v>
      </c>
      <c r="T433" t="e">
        <f>TRIM(IF(MID(TRIM(Transportes!H434),1,FIND("-",TRIM(Transportes!H434),1)-2)="Acción humana","H","F"))</f>
        <v>#VALUE!</v>
      </c>
      <c r="U433" s="47">
        <f>Transportes!G434</f>
        <v>0</v>
      </c>
    </row>
    <row r="434" spans="18:21">
      <c r="R434" t="e">
        <f>TRIM(MID(TRIM(Transportes!D435),1,FIND(CHAR(10),TRIM(Transportes!D435),1)-1))</f>
        <v>#VALUE!</v>
      </c>
      <c r="S434" t="str">
        <f>TRIM(IF(Transportes!F435="TRÁNSITO INTERRUMPIDO","Interrumpido",IF(Transportes!F435="TRÁNSITO RESTRINGIDO","Restringido","Normal")))</f>
        <v>Normal</v>
      </c>
      <c r="T434" t="e">
        <f>TRIM(IF(MID(TRIM(Transportes!H435),1,FIND("-",TRIM(Transportes!H435),1)-2)="Acción humana","H","F"))</f>
        <v>#VALUE!</v>
      </c>
      <c r="U434" s="47">
        <f>Transportes!G435</f>
        <v>0</v>
      </c>
    </row>
    <row r="435" spans="18:21">
      <c r="R435" t="e">
        <f>TRIM(MID(TRIM(Transportes!D436),1,FIND(CHAR(10),TRIM(Transportes!D436),1)-1))</f>
        <v>#VALUE!</v>
      </c>
      <c r="S435" t="str">
        <f>TRIM(IF(Transportes!F436="TRÁNSITO INTERRUMPIDO","Interrumpido",IF(Transportes!F436="TRÁNSITO RESTRINGIDO","Restringido","Normal")))</f>
        <v>Normal</v>
      </c>
      <c r="T435" t="e">
        <f>TRIM(IF(MID(TRIM(Transportes!H436),1,FIND("-",TRIM(Transportes!H436),1)-2)="Acción humana","H","F"))</f>
        <v>#VALUE!</v>
      </c>
      <c r="U435" s="47">
        <f>Transportes!G436</f>
        <v>0</v>
      </c>
    </row>
    <row r="436" spans="18:21">
      <c r="R436" t="e">
        <f>TRIM(MID(TRIM(Transportes!D437),1,FIND(CHAR(10),TRIM(Transportes!D437),1)-1))</f>
        <v>#VALUE!</v>
      </c>
      <c r="S436" t="str">
        <f>TRIM(IF(Transportes!F437="TRÁNSITO INTERRUMPIDO","Interrumpido",IF(Transportes!F437="TRÁNSITO RESTRINGIDO","Restringido","Normal")))</f>
        <v>Normal</v>
      </c>
      <c r="T436" t="e">
        <f>TRIM(IF(MID(TRIM(Transportes!H437),1,FIND("-",TRIM(Transportes!H437),1)-2)="Acción humana","H","F"))</f>
        <v>#VALUE!</v>
      </c>
      <c r="U436" s="47">
        <f>Transportes!G437</f>
        <v>0</v>
      </c>
    </row>
    <row r="437" spans="18:21">
      <c r="R437" t="e">
        <f>TRIM(MID(TRIM(Transportes!D438),1,FIND(CHAR(10),TRIM(Transportes!D438),1)-1))</f>
        <v>#VALUE!</v>
      </c>
      <c r="S437" t="str">
        <f>TRIM(IF(Transportes!F438="TRÁNSITO INTERRUMPIDO","Interrumpido",IF(Transportes!F438="TRÁNSITO RESTRINGIDO","Restringido","Normal")))</f>
        <v>Normal</v>
      </c>
      <c r="T437" t="e">
        <f>TRIM(IF(MID(TRIM(Transportes!H438),1,FIND("-",TRIM(Transportes!H438),1)-2)="Acción humana","H","F"))</f>
        <v>#VALUE!</v>
      </c>
      <c r="U437" s="47">
        <f>Transportes!G438</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90"/>
  <sheetViews>
    <sheetView showGridLines="0" tabSelected="1" topLeftCell="A3" zoomScale="106" zoomScaleNormal="106" zoomScaleSheetLayoutView="100" workbookViewId="0">
      <selection activeCell="H10" sqref="H10"/>
    </sheetView>
  </sheetViews>
  <sheetFormatPr baseColWidth="10" defaultColWidth="11" defaultRowHeight="14.25"/>
  <cols>
    <col min="1" max="1" width="4.875" style="56" customWidth="1"/>
    <col min="2" max="2" width="12.5" style="213" bestFit="1" customWidth="1"/>
    <col min="3" max="3" width="9.875" bestFit="1" customWidth="1"/>
    <col min="4" max="4" width="20.5" bestFit="1" customWidth="1"/>
    <col min="5" max="5" width="31" style="49" customWidth="1"/>
    <col min="6" max="6" width="14" style="49" customWidth="1"/>
    <col min="7" max="7" width="12.5" style="47" hidden="1" customWidth="1"/>
    <col min="8" max="8" width="71.125" customWidth="1"/>
    <col min="9" max="9" width="20.75" bestFit="1" customWidth="1"/>
    <col min="10" max="10" width="26.625" customWidth="1"/>
    <col min="11" max="11" width="10.125" style="212" bestFit="1" customWidth="1"/>
    <col min="12" max="12" width="12" style="93" customWidth="1"/>
    <col min="13" max="13" width="12.625" style="94" customWidth="1"/>
  </cols>
  <sheetData>
    <row r="1" spans="1:13" ht="35.25" customHeight="1">
      <c r="B1" s="99"/>
      <c r="D1" s="268" t="s">
        <v>107</v>
      </c>
      <c r="E1" s="268"/>
      <c r="F1" s="268"/>
      <c r="G1" s="268"/>
      <c r="H1" s="268"/>
      <c r="I1" s="268"/>
      <c r="J1" s="268"/>
      <c r="K1" s="268"/>
    </row>
    <row r="2" spans="1:13" ht="31.5" customHeight="1">
      <c r="A2" s="59"/>
      <c r="B2" s="100"/>
      <c r="C2" s="42" t="s">
        <v>0</v>
      </c>
      <c r="D2" s="269" t="s">
        <v>1</v>
      </c>
      <c r="E2" s="269"/>
      <c r="F2" s="269"/>
      <c r="G2" s="269"/>
      <c r="H2" s="269"/>
      <c r="I2" s="269"/>
      <c r="J2" s="269"/>
      <c r="K2" s="269"/>
      <c r="L2" s="95"/>
    </row>
    <row r="3" spans="1:13" ht="26.25">
      <c r="A3" s="59"/>
      <c r="B3" s="101" t="s">
        <v>14</v>
      </c>
      <c r="C3" s="41" t="s">
        <v>774</v>
      </c>
      <c r="D3" s="43"/>
      <c r="E3" s="13"/>
      <c r="F3" s="13"/>
      <c r="G3" s="44"/>
      <c r="H3" s="45"/>
      <c r="I3" s="46"/>
      <c r="J3" s="45"/>
      <c r="K3" s="106"/>
      <c r="L3" s="96"/>
    </row>
    <row r="4" spans="1:13" ht="39.75" customHeight="1">
      <c r="A4" s="122" t="s">
        <v>373</v>
      </c>
      <c r="B4" s="122" t="s">
        <v>3</v>
      </c>
      <c r="C4" s="122" t="s">
        <v>17</v>
      </c>
      <c r="D4" s="122" t="s">
        <v>4</v>
      </c>
      <c r="E4" s="224" t="s">
        <v>5</v>
      </c>
      <c r="F4" s="122" t="s">
        <v>7</v>
      </c>
      <c r="G4" s="123" t="s">
        <v>78</v>
      </c>
      <c r="H4" s="122" t="s">
        <v>22</v>
      </c>
      <c r="I4" s="122" t="s">
        <v>132</v>
      </c>
      <c r="J4" s="122" t="s">
        <v>74</v>
      </c>
      <c r="K4" s="122" t="s">
        <v>9</v>
      </c>
      <c r="L4" s="124" t="s">
        <v>10</v>
      </c>
      <c r="M4" s="125" t="s">
        <v>11</v>
      </c>
    </row>
    <row r="5" spans="1:13" ht="118.5" customHeight="1">
      <c r="A5" s="225">
        <v>168</v>
      </c>
      <c r="B5" s="239" t="s">
        <v>746</v>
      </c>
      <c r="C5" s="113">
        <v>46070</v>
      </c>
      <c r="D5" s="136" t="s">
        <v>745</v>
      </c>
      <c r="E5" s="126" t="s">
        <v>742</v>
      </c>
      <c r="F5" s="238" t="s">
        <v>298</v>
      </c>
      <c r="G5" s="115">
        <v>40</v>
      </c>
      <c r="H5" s="116" t="s">
        <v>775</v>
      </c>
      <c r="I5" s="117" t="s">
        <v>772</v>
      </c>
      <c r="J5" s="111" t="s">
        <v>736</v>
      </c>
      <c r="K5" s="133"/>
      <c r="L5" s="112">
        <v>-15.214581000000001</v>
      </c>
      <c r="M5" s="118">
        <v>-74.046790999999999</v>
      </c>
    </row>
    <row r="6" spans="1:13" ht="98.25" customHeight="1">
      <c r="A6" s="225">
        <v>167</v>
      </c>
      <c r="B6" s="202" t="s">
        <v>744</v>
      </c>
      <c r="C6" s="113">
        <v>46070</v>
      </c>
      <c r="D6" s="136" t="s">
        <v>747</v>
      </c>
      <c r="E6" s="126" t="s">
        <v>743</v>
      </c>
      <c r="F6" s="238" t="s">
        <v>298</v>
      </c>
      <c r="G6" s="115">
        <v>20</v>
      </c>
      <c r="H6" s="116" t="s">
        <v>776</v>
      </c>
      <c r="I6" s="117" t="s">
        <v>748</v>
      </c>
      <c r="J6" s="111" t="s">
        <v>736</v>
      </c>
      <c r="K6" s="144"/>
      <c r="L6" s="112">
        <v>-14.714263000000001</v>
      </c>
      <c r="M6" s="118">
        <v>-74.082544999999996</v>
      </c>
    </row>
    <row r="7" spans="1:13" ht="94.5" customHeight="1">
      <c r="A7" s="225">
        <v>166</v>
      </c>
      <c r="B7" s="202" t="s">
        <v>738</v>
      </c>
      <c r="C7" s="113">
        <v>46069</v>
      </c>
      <c r="D7" s="136" t="s">
        <v>740</v>
      </c>
      <c r="E7" s="126" t="s">
        <v>741</v>
      </c>
      <c r="F7" s="238" t="s">
        <v>298</v>
      </c>
      <c r="G7" s="115">
        <v>200</v>
      </c>
      <c r="H7" s="116" t="s">
        <v>777</v>
      </c>
      <c r="I7" s="117" t="s">
        <v>737</v>
      </c>
      <c r="J7" s="111" t="s">
        <v>736</v>
      </c>
      <c r="K7" s="128" t="s">
        <v>27</v>
      </c>
      <c r="L7" s="112">
        <v>-15.601504</v>
      </c>
      <c r="M7" s="118">
        <v>-73.783794</v>
      </c>
    </row>
    <row r="8" spans="1:13" ht="96.75" customHeight="1">
      <c r="A8" s="225">
        <v>165</v>
      </c>
      <c r="B8" s="202" t="s">
        <v>546</v>
      </c>
      <c r="C8" s="113">
        <v>46056</v>
      </c>
      <c r="D8" s="136" t="s">
        <v>723</v>
      </c>
      <c r="E8" s="120" t="s">
        <v>588</v>
      </c>
      <c r="F8" s="238" t="s">
        <v>298</v>
      </c>
      <c r="G8" s="115" t="s">
        <v>90</v>
      </c>
      <c r="H8" s="116" t="s">
        <v>778</v>
      </c>
      <c r="I8" s="117" t="s">
        <v>550</v>
      </c>
      <c r="J8" s="130" t="s">
        <v>211</v>
      </c>
      <c r="K8" s="128" t="s">
        <v>27</v>
      </c>
      <c r="L8" s="112">
        <v>-10.49685</v>
      </c>
      <c r="M8" s="118">
        <v>-77.076480000000004</v>
      </c>
    </row>
    <row r="9" spans="1:13" ht="129" customHeight="1">
      <c r="A9" s="225">
        <v>164</v>
      </c>
      <c r="B9" s="202" t="s">
        <v>935</v>
      </c>
      <c r="C9" s="113">
        <v>46070</v>
      </c>
      <c r="D9" s="136" t="s">
        <v>936</v>
      </c>
      <c r="E9" s="120" t="s">
        <v>939</v>
      </c>
      <c r="F9" s="114" t="s">
        <v>12</v>
      </c>
      <c r="G9" s="115">
        <v>20</v>
      </c>
      <c r="H9" s="116" t="s">
        <v>938</v>
      </c>
      <c r="I9" s="117" t="s">
        <v>937</v>
      </c>
      <c r="J9" s="111" t="s">
        <v>604</v>
      </c>
      <c r="K9" s="128" t="s">
        <v>27</v>
      </c>
      <c r="L9" s="247">
        <v>-11.0345</v>
      </c>
      <c r="M9" s="248">
        <v>-75.322100000000006</v>
      </c>
    </row>
    <row r="10" spans="1:13" ht="117" customHeight="1">
      <c r="A10" s="225">
        <v>163</v>
      </c>
      <c r="B10" s="202" t="s">
        <v>770</v>
      </c>
      <c r="C10" s="113">
        <v>46070</v>
      </c>
      <c r="D10" s="136" t="s">
        <v>749</v>
      </c>
      <c r="E10" s="126" t="s">
        <v>769</v>
      </c>
      <c r="F10" s="114" t="s">
        <v>12</v>
      </c>
      <c r="G10" s="115">
        <v>40</v>
      </c>
      <c r="H10" s="116" t="s">
        <v>779</v>
      </c>
      <c r="I10" s="117" t="s">
        <v>771</v>
      </c>
      <c r="J10" s="111" t="s">
        <v>736</v>
      </c>
      <c r="K10" s="128" t="s">
        <v>27</v>
      </c>
      <c r="L10" s="247">
        <v>-15.135032000000001</v>
      </c>
      <c r="M10" s="248">
        <v>-73.857391000000007</v>
      </c>
    </row>
    <row r="11" spans="1:13" ht="92.25" customHeight="1">
      <c r="A11" s="225">
        <v>162</v>
      </c>
      <c r="B11" s="202" t="s">
        <v>764</v>
      </c>
      <c r="C11" s="113">
        <v>46070</v>
      </c>
      <c r="D11" s="136" t="s">
        <v>762</v>
      </c>
      <c r="E11" s="126" t="s">
        <v>763</v>
      </c>
      <c r="F11" s="114" t="s">
        <v>12</v>
      </c>
      <c r="G11" s="245">
        <v>100</v>
      </c>
      <c r="H11" s="116" t="s">
        <v>780</v>
      </c>
      <c r="I11" s="117" t="s">
        <v>276</v>
      </c>
      <c r="J11" s="111" t="s">
        <v>282</v>
      </c>
      <c r="K11" s="246"/>
      <c r="L11" s="247">
        <v>-5.4356549999999997</v>
      </c>
      <c r="M11" s="248">
        <v>-79.479701000000006</v>
      </c>
    </row>
    <row r="12" spans="1:13" ht="99" customHeight="1">
      <c r="A12" s="225">
        <v>161</v>
      </c>
      <c r="B12" s="202" t="s">
        <v>761</v>
      </c>
      <c r="C12" s="113">
        <v>46070</v>
      </c>
      <c r="D12" s="136" t="s">
        <v>757</v>
      </c>
      <c r="E12" s="126" t="s">
        <v>758</v>
      </c>
      <c r="F12" s="114" t="s">
        <v>12</v>
      </c>
      <c r="G12" s="245">
        <v>25</v>
      </c>
      <c r="H12" s="116" t="s">
        <v>782</v>
      </c>
      <c r="I12" s="117" t="s">
        <v>760</v>
      </c>
      <c r="J12" s="130" t="s">
        <v>759</v>
      </c>
      <c r="K12" s="128" t="s">
        <v>27</v>
      </c>
      <c r="L12" s="247">
        <v>-11.375976</v>
      </c>
      <c r="M12" s="248">
        <v>-77.323109000000002</v>
      </c>
    </row>
    <row r="13" spans="1:13" ht="110.25" customHeight="1">
      <c r="A13" s="225">
        <v>160</v>
      </c>
      <c r="B13" s="202" t="s">
        <v>756</v>
      </c>
      <c r="C13" s="113">
        <v>46070</v>
      </c>
      <c r="D13" s="136" t="s">
        <v>753</v>
      </c>
      <c r="E13" s="126" t="s">
        <v>754</v>
      </c>
      <c r="F13" s="114" t="s">
        <v>12</v>
      </c>
      <c r="G13" s="115">
        <v>35</v>
      </c>
      <c r="H13" s="116" t="s">
        <v>781</v>
      </c>
      <c r="I13" s="117" t="s">
        <v>755</v>
      </c>
      <c r="J13" s="111" t="s">
        <v>405</v>
      </c>
      <c r="K13" s="128" t="s">
        <v>27</v>
      </c>
      <c r="L13" s="112">
        <v>-13.067773000000001</v>
      </c>
      <c r="M13" s="118">
        <v>-72.397605999999996</v>
      </c>
    </row>
    <row r="14" spans="1:13" ht="123" customHeight="1">
      <c r="A14" s="225">
        <v>159</v>
      </c>
      <c r="B14" s="202" t="s">
        <v>752</v>
      </c>
      <c r="C14" s="113">
        <v>46070</v>
      </c>
      <c r="D14" s="136" t="s">
        <v>749</v>
      </c>
      <c r="E14" s="126" t="s">
        <v>750</v>
      </c>
      <c r="F14" s="114" t="s">
        <v>12</v>
      </c>
      <c r="G14" s="115"/>
      <c r="H14" s="116" t="s">
        <v>783</v>
      </c>
      <c r="I14" s="117" t="s">
        <v>751</v>
      </c>
      <c r="J14" s="111" t="s">
        <v>736</v>
      </c>
      <c r="K14" s="144"/>
      <c r="L14" s="112">
        <v>-15.118573</v>
      </c>
      <c r="M14" s="118">
        <v>-73.824658999999997</v>
      </c>
    </row>
    <row r="15" spans="1:13" ht="127.5" customHeight="1">
      <c r="A15" s="225">
        <v>158</v>
      </c>
      <c r="B15" s="202" t="s">
        <v>733</v>
      </c>
      <c r="C15" s="113">
        <v>46069</v>
      </c>
      <c r="D15" s="136" t="s">
        <v>734</v>
      </c>
      <c r="E15" s="126" t="s">
        <v>735</v>
      </c>
      <c r="F15" s="114" t="s">
        <v>12</v>
      </c>
      <c r="G15" s="115">
        <v>40</v>
      </c>
      <c r="H15" s="116" t="s">
        <v>784</v>
      </c>
      <c r="I15" s="117" t="s">
        <v>737</v>
      </c>
      <c r="J15" s="111" t="s">
        <v>736</v>
      </c>
      <c r="K15" s="128" t="s">
        <v>27</v>
      </c>
      <c r="L15" s="112">
        <v>-15.079727</v>
      </c>
      <c r="M15" s="118">
        <v>-73.795337000000004</v>
      </c>
    </row>
    <row r="16" spans="1:13" ht="132" customHeight="1">
      <c r="A16" s="225">
        <v>157</v>
      </c>
      <c r="B16" s="202" t="s">
        <v>730</v>
      </c>
      <c r="C16" s="113">
        <v>46069</v>
      </c>
      <c r="D16" s="135" t="s">
        <v>728</v>
      </c>
      <c r="E16" s="126" t="s">
        <v>729</v>
      </c>
      <c r="F16" s="114" t="s">
        <v>12</v>
      </c>
      <c r="G16" s="115">
        <v>500</v>
      </c>
      <c r="H16" s="116" t="s">
        <v>785</v>
      </c>
      <c r="I16" s="117" t="s">
        <v>25</v>
      </c>
      <c r="J16" s="111" t="s">
        <v>220</v>
      </c>
      <c r="K16" s="128" t="s">
        <v>27</v>
      </c>
      <c r="L16" s="233">
        <v>-6.2031749999999999</v>
      </c>
      <c r="M16" s="234">
        <v>-78.281081</v>
      </c>
    </row>
    <row r="17" spans="1:13" ht="124.5" customHeight="1">
      <c r="A17" s="225">
        <v>156</v>
      </c>
      <c r="B17" s="202" t="s">
        <v>725</v>
      </c>
      <c r="C17" s="113">
        <v>46069</v>
      </c>
      <c r="D17" s="135" t="s">
        <v>526</v>
      </c>
      <c r="E17" s="126" t="s">
        <v>724</v>
      </c>
      <c r="F17" s="114" t="s">
        <v>12</v>
      </c>
      <c r="G17" s="115">
        <v>25</v>
      </c>
      <c r="H17" s="116" t="s">
        <v>785</v>
      </c>
      <c r="I17" s="117" t="s">
        <v>25</v>
      </c>
      <c r="J17" s="111" t="s">
        <v>220</v>
      </c>
      <c r="K17" s="128" t="s">
        <v>27</v>
      </c>
      <c r="L17" s="233">
        <v>-6.282203</v>
      </c>
      <c r="M17" s="234">
        <v>-78.193366999999995</v>
      </c>
    </row>
    <row r="18" spans="1:13" ht="113.25" customHeight="1">
      <c r="A18" s="225">
        <v>155</v>
      </c>
      <c r="B18" s="197" t="s">
        <v>715</v>
      </c>
      <c r="C18" s="113">
        <v>46069</v>
      </c>
      <c r="D18" s="135" t="s">
        <v>495</v>
      </c>
      <c r="E18" s="120" t="s">
        <v>721</v>
      </c>
      <c r="F18" s="114" t="s">
        <v>12</v>
      </c>
      <c r="G18" s="115">
        <v>20</v>
      </c>
      <c r="H18" s="116" t="s">
        <v>786</v>
      </c>
      <c r="I18" s="117" t="s">
        <v>276</v>
      </c>
      <c r="J18" s="111" t="s">
        <v>282</v>
      </c>
      <c r="K18" s="128" t="s">
        <v>27</v>
      </c>
      <c r="L18" s="112">
        <v>-5.1348642349377096</v>
      </c>
      <c r="M18" s="118">
        <v>-79.454627037048297</v>
      </c>
    </row>
    <row r="19" spans="1:13" ht="140.25" customHeight="1">
      <c r="A19" s="225">
        <v>154</v>
      </c>
      <c r="B19" s="202" t="s">
        <v>702</v>
      </c>
      <c r="C19" s="113">
        <v>46068</v>
      </c>
      <c r="D19" s="136" t="s">
        <v>703</v>
      </c>
      <c r="E19" s="126" t="s">
        <v>704</v>
      </c>
      <c r="F19" s="114" t="s">
        <v>12</v>
      </c>
      <c r="G19" s="115">
        <v>50</v>
      </c>
      <c r="H19" s="116" t="s">
        <v>787</v>
      </c>
      <c r="I19" s="117" t="s">
        <v>705</v>
      </c>
      <c r="J19" s="130" t="s">
        <v>219</v>
      </c>
      <c r="K19" s="128" t="s">
        <v>27</v>
      </c>
      <c r="L19" s="222">
        <v>-6.0921310000000002</v>
      </c>
      <c r="M19" s="223">
        <v>-78.729090999999997</v>
      </c>
    </row>
    <row r="20" spans="1:13" ht="99.75" customHeight="1">
      <c r="A20" s="225">
        <v>153</v>
      </c>
      <c r="B20" s="205" t="s">
        <v>709</v>
      </c>
      <c r="C20" s="227">
        <v>46068</v>
      </c>
      <c r="D20" s="138" t="s">
        <v>710</v>
      </c>
      <c r="E20" s="129" t="s">
        <v>711</v>
      </c>
      <c r="F20" s="114" t="s">
        <v>12</v>
      </c>
      <c r="G20" s="228" t="s">
        <v>90</v>
      </c>
      <c r="H20" s="229" t="s">
        <v>789</v>
      </c>
      <c r="I20" s="230" t="s">
        <v>700</v>
      </c>
      <c r="J20" s="130" t="s">
        <v>699</v>
      </c>
      <c r="K20" s="128"/>
      <c r="L20" s="112">
        <v>-14.6187</v>
      </c>
      <c r="M20" s="118">
        <v>-74.264200000000002</v>
      </c>
    </row>
    <row r="21" spans="1:13" ht="144" customHeight="1">
      <c r="A21" s="225">
        <v>152</v>
      </c>
      <c r="B21" s="202" t="s">
        <v>707</v>
      </c>
      <c r="C21" s="113">
        <v>46068</v>
      </c>
      <c r="D21" s="136" t="s">
        <v>706</v>
      </c>
      <c r="E21" s="126" t="s">
        <v>708</v>
      </c>
      <c r="F21" s="114" t="s">
        <v>12</v>
      </c>
      <c r="G21" s="115">
        <v>15</v>
      </c>
      <c r="H21" s="116" t="s">
        <v>788</v>
      </c>
      <c r="I21" s="117" t="s">
        <v>712</v>
      </c>
      <c r="J21" s="130" t="s">
        <v>219</v>
      </c>
      <c r="K21" s="128" t="s">
        <v>27</v>
      </c>
      <c r="L21" s="222">
        <v>-6.3338840000000003</v>
      </c>
      <c r="M21" s="223">
        <v>-78.723214999999996</v>
      </c>
    </row>
    <row r="22" spans="1:13" ht="114.75" customHeight="1">
      <c r="A22" s="225">
        <v>151</v>
      </c>
      <c r="B22" s="202" t="s">
        <v>693</v>
      </c>
      <c r="C22" s="113">
        <v>46068</v>
      </c>
      <c r="D22" s="136" t="s">
        <v>694</v>
      </c>
      <c r="E22" s="126" t="s">
        <v>695</v>
      </c>
      <c r="F22" s="114" t="s">
        <v>12</v>
      </c>
      <c r="G22" s="115" t="s">
        <v>90</v>
      </c>
      <c r="H22" s="116" t="s">
        <v>790</v>
      </c>
      <c r="I22" s="117" t="s">
        <v>696</v>
      </c>
      <c r="J22" s="111" t="s">
        <v>127</v>
      </c>
      <c r="K22" s="146" t="s">
        <v>27</v>
      </c>
      <c r="L22" s="166">
        <v>-5.8197999999999999</v>
      </c>
      <c r="M22" s="167">
        <v>-79.460800000000006</v>
      </c>
    </row>
    <row r="23" spans="1:13" ht="109.5" customHeight="1">
      <c r="A23" s="225">
        <v>150</v>
      </c>
      <c r="B23" s="202" t="s">
        <v>720</v>
      </c>
      <c r="C23" s="113">
        <v>46066</v>
      </c>
      <c r="D23" s="135" t="s">
        <v>716</v>
      </c>
      <c r="E23" s="120" t="s">
        <v>719</v>
      </c>
      <c r="F23" s="114" t="s">
        <v>12</v>
      </c>
      <c r="G23" s="232">
        <v>10</v>
      </c>
      <c r="H23" s="116" t="s">
        <v>793</v>
      </c>
      <c r="I23" s="117" t="s">
        <v>717</v>
      </c>
      <c r="J23" s="111" t="s">
        <v>718</v>
      </c>
      <c r="K23" s="128" t="s">
        <v>27</v>
      </c>
      <c r="L23" s="233">
        <v>-13.53196</v>
      </c>
      <c r="M23" s="234">
        <v>-75.505754999999994</v>
      </c>
    </row>
    <row r="24" spans="1:13" ht="109.5" customHeight="1">
      <c r="A24" s="225">
        <v>149</v>
      </c>
      <c r="B24" s="202" t="s">
        <v>692</v>
      </c>
      <c r="C24" s="113">
        <v>46066</v>
      </c>
      <c r="D24" s="136" t="s">
        <v>689</v>
      </c>
      <c r="E24" s="126" t="s">
        <v>690</v>
      </c>
      <c r="F24" s="114" t="s">
        <v>12</v>
      </c>
      <c r="G24" s="115" t="s">
        <v>90</v>
      </c>
      <c r="H24" s="116" t="s">
        <v>792</v>
      </c>
      <c r="I24" s="117" t="s">
        <v>691</v>
      </c>
      <c r="J24" s="111" t="s">
        <v>213</v>
      </c>
      <c r="K24" s="128" t="s">
        <v>27</v>
      </c>
      <c r="L24" s="222">
        <v>-14.444520000000001</v>
      </c>
      <c r="M24" s="223">
        <v>-69.577088000000003</v>
      </c>
    </row>
    <row r="25" spans="1:13" ht="109.5" customHeight="1">
      <c r="A25" s="225">
        <v>148</v>
      </c>
      <c r="B25" s="202" t="s">
        <v>684</v>
      </c>
      <c r="C25" s="113">
        <v>46066</v>
      </c>
      <c r="D25" s="136" t="s">
        <v>155</v>
      </c>
      <c r="E25" s="126" t="s">
        <v>683</v>
      </c>
      <c r="F25" s="114" t="s">
        <v>12</v>
      </c>
      <c r="G25" s="221">
        <v>25</v>
      </c>
      <c r="H25" s="116" t="s">
        <v>791</v>
      </c>
      <c r="I25" s="117" t="s">
        <v>686</v>
      </c>
      <c r="J25" s="111" t="s">
        <v>405</v>
      </c>
      <c r="K25" s="128" t="s">
        <v>27</v>
      </c>
      <c r="L25" s="222">
        <v>-13.82526</v>
      </c>
      <c r="M25" s="223">
        <v>-72.795084000000003</v>
      </c>
    </row>
    <row r="26" spans="1:13" ht="106.5" customHeight="1">
      <c r="A26" s="225">
        <v>147</v>
      </c>
      <c r="B26" s="202" t="s">
        <v>677</v>
      </c>
      <c r="C26" s="113">
        <v>46066</v>
      </c>
      <c r="D26" s="136" t="s">
        <v>675</v>
      </c>
      <c r="E26" s="126" t="s">
        <v>676</v>
      </c>
      <c r="F26" s="114" t="s">
        <v>12</v>
      </c>
      <c r="G26" s="221">
        <v>10</v>
      </c>
      <c r="H26" s="116" t="s">
        <v>794</v>
      </c>
      <c r="I26" s="117" t="s">
        <v>25</v>
      </c>
      <c r="J26" s="111" t="s">
        <v>451</v>
      </c>
      <c r="K26" s="128" t="s">
        <v>27</v>
      </c>
      <c r="L26" s="222">
        <v>-8.6659260000000007</v>
      </c>
      <c r="M26" s="223">
        <v>-78.054916000000006</v>
      </c>
    </row>
    <row r="27" spans="1:13" ht="115.5" customHeight="1">
      <c r="A27" s="225">
        <v>146</v>
      </c>
      <c r="B27" s="202" t="s">
        <v>670</v>
      </c>
      <c r="C27" s="113">
        <v>46065</v>
      </c>
      <c r="D27" s="136" t="s">
        <v>668</v>
      </c>
      <c r="E27" s="126" t="s">
        <v>701</v>
      </c>
      <c r="F27" s="114" t="s">
        <v>12</v>
      </c>
      <c r="G27" s="221">
        <v>25</v>
      </c>
      <c r="H27" s="116" t="s">
        <v>795</v>
      </c>
      <c r="I27" s="117" t="s">
        <v>667</v>
      </c>
      <c r="J27" s="130" t="s">
        <v>219</v>
      </c>
      <c r="K27" s="128" t="s">
        <v>27</v>
      </c>
      <c r="L27" s="222">
        <v>-6.5691990000000002</v>
      </c>
      <c r="M27" s="223">
        <v>-78.853289000000004</v>
      </c>
    </row>
    <row r="28" spans="1:13" ht="129" customHeight="1">
      <c r="A28" s="225">
        <v>145</v>
      </c>
      <c r="B28" s="202" t="s">
        <v>713</v>
      </c>
      <c r="C28" s="113">
        <v>46065</v>
      </c>
      <c r="D28" s="136" t="s">
        <v>516</v>
      </c>
      <c r="E28" s="126" t="s">
        <v>714</v>
      </c>
      <c r="F28" s="114" t="s">
        <v>12</v>
      </c>
      <c r="G28" s="115">
        <v>40</v>
      </c>
      <c r="H28" s="116" t="s">
        <v>796</v>
      </c>
      <c r="I28" s="117" t="s">
        <v>654</v>
      </c>
      <c r="J28" s="130" t="s">
        <v>219</v>
      </c>
      <c r="K28" s="128" t="s">
        <v>27</v>
      </c>
      <c r="L28" s="112">
        <v>-6.1719670000000004</v>
      </c>
      <c r="M28" s="118">
        <v>-78.736815000000007</v>
      </c>
    </row>
    <row r="29" spans="1:13" ht="111.75" customHeight="1">
      <c r="A29" s="225">
        <v>144</v>
      </c>
      <c r="B29" s="202" t="s">
        <v>669</v>
      </c>
      <c r="C29" s="113">
        <v>46065</v>
      </c>
      <c r="D29" s="136" t="s">
        <v>668</v>
      </c>
      <c r="E29" s="126" t="s">
        <v>666</v>
      </c>
      <c r="F29" s="114" t="s">
        <v>12</v>
      </c>
      <c r="G29" s="115">
        <v>20</v>
      </c>
      <c r="H29" s="116" t="s">
        <v>797</v>
      </c>
      <c r="I29" s="117" t="s">
        <v>667</v>
      </c>
      <c r="J29" s="130" t="s">
        <v>219</v>
      </c>
      <c r="K29" s="128" t="s">
        <v>27</v>
      </c>
      <c r="L29" s="222">
        <v>-6.5676740000000002</v>
      </c>
      <c r="M29" s="223">
        <v>-78.812594000000004</v>
      </c>
    </row>
    <row r="30" spans="1:13" ht="93.75" customHeight="1">
      <c r="A30" s="225">
        <v>143</v>
      </c>
      <c r="B30" s="202" t="s">
        <v>664</v>
      </c>
      <c r="C30" s="113">
        <v>46065</v>
      </c>
      <c r="D30" s="136" t="s">
        <v>206</v>
      </c>
      <c r="E30" s="126" t="s">
        <v>665</v>
      </c>
      <c r="F30" s="114" t="s">
        <v>12</v>
      </c>
      <c r="G30" s="115" t="s">
        <v>90</v>
      </c>
      <c r="H30" s="116" t="s">
        <v>798</v>
      </c>
      <c r="I30" s="117" t="s">
        <v>671</v>
      </c>
      <c r="J30" s="111" t="s">
        <v>98</v>
      </c>
      <c r="K30" s="128" t="s">
        <v>27</v>
      </c>
      <c r="L30" s="112">
        <v>-6.3516000000000004</v>
      </c>
      <c r="M30" s="118">
        <v>-78.812899999999999</v>
      </c>
    </row>
    <row r="31" spans="1:13" ht="96.75" customHeight="1">
      <c r="A31" s="225">
        <v>142</v>
      </c>
      <c r="B31" s="202" t="s">
        <v>661</v>
      </c>
      <c r="C31" s="113">
        <v>46065</v>
      </c>
      <c r="D31" s="136" t="s">
        <v>662</v>
      </c>
      <c r="E31" s="126" t="s">
        <v>663</v>
      </c>
      <c r="F31" s="114" t="s">
        <v>12</v>
      </c>
      <c r="G31" s="115">
        <v>60</v>
      </c>
      <c r="H31" s="116" t="s">
        <v>798</v>
      </c>
      <c r="I31" s="117" t="s">
        <v>671</v>
      </c>
      <c r="J31" s="111" t="s">
        <v>98</v>
      </c>
      <c r="K31" s="128" t="s">
        <v>27</v>
      </c>
      <c r="L31" s="112">
        <v>-6.4817999999999998</v>
      </c>
      <c r="M31" s="118">
        <v>-78.863</v>
      </c>
    </row>
    <row r="32" spans="1:13" ht="96.75" customHeight="1">
      <c r="A32" s="225">
        <v>141</v>
      </c>
      <c r="B32" s="146" t="s">
        <v>682</v>
      </c>
      <c r="C32" s="113">
        <v>46064</v>
      </c>
      <c r="D32" s="136" t="s">
        <v>680</v>
      </c>
      <c r="E32" s="120" t="s">
        <v>681</v>
      </c>
      <c r="F32" s="114" t="s">
        <v>12</v>
      </c>
      <c r="G32" s="115" t="s">
        <v>90</v>
      </c>
      <c r="H32" s="116" t="s">
        <v>799</v>
      </c>
      <c r="I32" s="117" t="s">
        <v>25</v>
      </c>
      <c r="J32" s="111" t="s">
        <v>353</v>
      </c>
      <c r="K32" s="128" t="s">
        <v>27</v>
      </c>
      <c r="L32" s="112">
        <v>-16.76408</v>
      </c>
      <c r="M32" s="118">
        <v>-70.986772999999999</v>
      </c>
    </row>
    <row r="33" spans="1:13" ht="115.5" customHeight="1">
      <c r="A33" s="225">
        <v>140</v>
      </c>
      <c r="B33" s="226" t="s">
        <v>656</v>
      </c>
      <c r="C33" s="113">
        <v>46064</v>
      </c>
      <c r="D33" s="136" t="s">
        <v>384</v>
      </c>
      <c r="E33" s="120" t="s">
        <v>655</v>
      </c>
      <c r="F33" s="114" t="s">
        <v>12</v>
      </c>
      <c r="G33" s="115" t="s">
        <v>90</v>
      </c>
      <c r="H33" s="116" t="s">
        <v>800</v>
      </c>
      <c r="I33" s="117" t="s">
        <v>386</v>
      </c>
      <c r="J33" s="111" t="s">
        <v>244</v>
      </c>
      <c r="K33" s="128" t="s">
        <v>27</v>
      </c>
      <c r="L33" s="112">
        <v>-12.031458000000001</v>
      </c>
      <c r="M33" s="118">
        <v>-75.232225999999997</v>
      </c>
    </row>
    <row r="34" spans="1:13" ht="96.75" customHeight="1">
      <c r="A34" s="225">
        <v>139</v>
      </c>
      <c r="B34" s="202" t="s">
        <v>649</v>
      </c>
      <c r="C34" s="113">
        <v>46064</v>
      </c>
      <c r="D34" s="135" t="s">
        <v>650</v>
      </c>
      <c r="E34" s="126" t="s">
        <v>657</v>
      </c>
      <c r="F34" s="114" t="s">
        <v>12</v>
      </c>
      <c r="G34" s="216">
        <v>52</v>
      </c>
      <c r="H34" s="119" t="s">
        <v>802</v>
      </c>
      <c r="I34" s="117" t="s">
        <v>658</v>
      </c>
      <c r="J34" s="111" t="s">
        <v>429</v>
      </c>
      <c r="K34" s="128" t="s">
        <v>27</v>
      </c>
      <c r="L34" s="217">
        <v>-9.0141030000000004</v>
      </c>
      <c r="M34" s="218">
        <v>-78.618981000000005</v>
      </c>
    </row>
    <row r="35" spans="1:13" ht="105.75" customHeight="1">
      <c r="A35" s="225">
        <v>138</v>
      </c>
      <c r="B35" s="202" t="s">
        <v>636</v>
      </c>
      <c r="C35" s="113">
        <v>46063</v>
      </c>
      <c r="D35" s="163" t="s">
        <v>637</v>
      </c>
      <c r="E35" s="120" t="s">
        <v>638</v>
      </c>
      <c r="F35" s="114" t="s">
        <v>12</v>
      </c>
      <c r="G35" s="121" t="s">
        <v>90</v>
      </c>
      <c r="H35" s="116" t="s">
        <v>801</v>
      </c>
      <c r="I35" s="117" t="s">
        <v>258</v>
      </c>
      <c r="J35" s="111" t="s">
        <v>639</v>
      </c>
      <c r="K35" s="146" t="s">
        <v>27</v>
      </c>
      <c r="L35" s="112">
        <v>-14.050751999999999</v>
      </c>
      <c r="M35" s="118">
        <v>-73.483694999999997</v>
      </c>
    </row>
    <row r="36" spans="1:13" ht="96.75" customHeight="1">
      <c r="A36" s="225">
        <v>137</v>
      </c>
      <c r="B36" s="202" t="s">
        <v>645</v>
      </c>
      <c r="C36" s="113">
        <v>46063</v>
      </c>
      <c r="D36" s="135" t="s">
        <v>644</v>
      </c>
      <c r="E36" s="126" t="s">
        <v>643</v>
      </c>
      <c r="F36" s="114" t="s">
        <v>12</v>
      </c>
      <c r="G36" s="216">
        <v>20</v>
      </c>
      <c r="H36" s="190" t="s">
        <v>803</v>
      </c>
      <c r="I36" s="117" t="s">
        <v>659</v>
      </c>
      <c r="J36" s="111" t="s">
        <v>293</v>
      </c>
      <c r="K36" s="128" t="s">
        <v>27</v>
      </c>
      <c r="L36" s="217">
        <v>-12.718859</v>
      </c>
      <c r="M36" s="218">
        <v>-73.885825999999994</v>
      </c>
    </row>
    <row r="37" spans="1:13" ht="96.75" customHeight="1">
      <c r="A37" s="225">
        <v>136</v>
      </c>
      <c r="B37" s="202" t="s">
        <v>646</v>
      </c>
      <c r="C37" s="113">
        <v>46063</v>
      </c>
      <c r="D37" s="135" t="s">
        <v>647</v>
      </c>
      <c r="E37" s="126" t="s">
        <v>648</v>
      </c>
      <c r="F37" s="114" t="s">
        <v>12</v>
      </c>
      <c r="G37" s="216">
        <v>100</v>
      </c>
      <c r="H37" s="190" t="s">
        <v>805</v>
      </c>
      <c r="I37" s="117" t="s">
        <v>660</v>
      </c>
      <c r="J37" s="111" t="s">
        <v>314</v>
      </c>
      <c r="K37" s="128" t="s">
        <v>27</v>
      </c>
      <c r="L37" s="217">
        <v>-7.3492199999999999</v>
      </c>
      <c r="M37" s="218">
        <v>-77.637497999999994</v>
      </c>
    </row>
    <row r="38" spans="1:13" ht="96.75" customHeight="1">
      <c r="A38" s="225">
        <v>135</v>
      </c>
      <c r="B38" s="202" t="s">
        <v>640</v>
      </c>
      <c r="C38" s="113">
        <v>46063</v>
      </c>
      <c r="D38" s="135" t="s">
        <v>641</v>
      </c>
      <c r="E38" s="126" t="s">
        <v>642</v>
      </c>
      <c r="F38" s="114" t="s">
        <v>12</v>
      </c>
      <c r="G38" s="115" t="s">
        <v>90</v>
      </c>
      <c r="H38" s="116" t="s">
        <v>804</v>
      </c>
      <c r="I38" s="117" t="s">
        <v>25</v>
      </c>
      <c r="J38" s="111" t="s">
        <v>220</v>
      </c>
      <c r="K38" s="128" t="s">
        <v>27</v>
      </c>
      <c r="L38" s="112">
        <v>-6.8089180000000002</v>
      </c>
      <c r="M38" s="118">
        <v>-77.936148000000003</v>
      </c>
    </row>
    <row r="39" spans="1:13" ht="89.25">
      <c r="A39" s="225">
        <v>134</v>
      </c>
      <c r="B39" s="202" t="s">
        <v>727</v>
      </c>
      <c r="C39" s="113">
        <v>46062</v>
      </c>
      <c r="D39" s="136" t="s">
        <v>732</v>
      </c>
      <c r="E39" s="126" t="s">
        <v>731</v>
      </c>
      <c r="F39" s="114" t="s">
        <v>12</v>
      </c>
      <c r="G39" s="232">
        <v>165</v>
      </c>
      <c r="H39" s="116" t="s">
        <v>806</v>
      </c>
      <c r="I39" s="117" t="s">
        <v>726</v>
      </c>
      <c r="J39" s="111" t="s">
        <v>429</v>
      </c>
      <c r="K39" s="128" t="s">
        <v>27</v>
      </c>
      <c r="L39" s="233">
        <v>-8.3005119999999994</v>
      </c>
      <c r="M39" s="234">
        <v>-78.007586000000003</v>
      </c>
    </row>
    <row r="40" spans="1:13" ht="96.75" customHeight="1">
      <c r="A40" s="225">
        <v>133</v>
      </c>
      <c r="B40" s="202" t="s">
        <v>632</v>
      </c>
      <c r="C40" s="113">
        <v>46062</v>
      </c>
      <c r="D40" s="136" t="s">
        <v>633</v>
      </c>
      <c r="E40" s="126" t="s">
        <v>634</v>
      </c>
      <c r="F40" s="114" t="s">
        <v>12</v>
      </c>
      <c r="G40" s="115">
        <v>20</v>
      </c>
      <c r="H40" s="116" t="s">
        <v>808</v>
      </c>
      <c r="I40" s="117" t="s">
        <v>635</v>
      </c>
      <c r="J40" s="111" t="s">
        <v>431</v>
      </c>
      <c r="K40" s="128" t="s">
        <v>27</v>
      </c>
      <c r="L40" s="112">
        <v>-7.433681</v>
      </c>
      <c r="M40" s="118">
        <v>-78.792479</v>
      </c>
    </row>
    <row r="41" spans="1:13" ht="96.75" customHeight="1">
      <c r="A41" s="225">
        <v>132</v>
      </c>
      <c r="B41" s="202" t="s">
        <v>610</v>
      </c>
      <c r="C41" s="113">
        <v>46061</v>
      </c>
      <c r="D41" s="163" t="s">
        <v>609</v>
      </c>
      <c r="E41" s="120" t="s">
        <v>698</v>
      </c>
      <c r="F41" s="114" t="s">
        <v>12</v>
      </c>
      <c r="G41" s="161" t="s">
        <v>90</v>
      </c>
      <c r="H41" s="116" t="s">
        <v>807</v>
      </c>
      <c r="I41" s="117" t="s">
        <v>25</v>
      </c>
      <c r="J41" s="111" t="s">
        <v>428</v>
      </c>
      <c r="K41" s="128" t="s">
        <v>27</v>
      </c>
      <c r="L41" s="158">
        <v>-13.380972999999999</v>
      </c>
      <c r="M41" s="162">
        <v>-74.938807999999995</v>
      </c>
    </row>
    <row r="42" spans="1:13" ht="76.5">
      <c r="A42" s="225">
        <v>131</v>
      </c>
      <c r="B42" s="202" t="s">
        <v>608</v>
      </c>
      <c r="C42" s="113">
        <v>46061</v>
      </c>
      <c r="D42" s="163" t="s">
        <v>607</v>
      </c>
      <c r="E42" s="120" t="s">
        <v>631</v>
      </c>
      <c r="F42" s="114" t="s">
        <v>12</v>
      </c>
      <c r="G42" s="161" t="s">
        <v>90</v>
      </c>
      <c r="H42" s="116" t="s">
        <v>807</v>
      </c>
      <c r="I42" s="117" t="s">
        <v>25</v>
      </c>
      <c r="J42" s="111" t="s">
        <v>428</v>
      </c>
      <c r="K42" s="128" t="s">
        <v>27</v>
      </c>
      <c r="L42" s="158">
        <v>-13.380972999999999</v>
      </c>
      <c r="M42" s="162">
        <v>-74.938807999999995</v>
      </c>
    </row>
    <row r="43" spans="1:13" ht="96.75" customHeight="1">
      <c r="A43" s="225">
        <v>130</v>
      </c>
      <c r="B43" s="202" t="s">
        <v>602</v>
      </c>
      <c r="C43" s="113">
        <v>46061</v>
      </c>
      <c r="D43" s="136" t="s">
        <v>600</v>
      </c>
      <c r="E43" s="126" t="s">
        <v>672</v>
      </c>
      <c r="F43" s="114" t="s">
        <v>12</v>
      </c>
      <c r="G43" s="115">
        <v>30</v>
      </c>
      <c r="H43" s="116" t="s">
        <v>810</v>
      </c>
      <c r="I43" s="117" t="s">
        <v>601</v>
      </c>
      <c r="J43" s="111" t="s">
        <v>425</v>
      </c>
      <c r="K43" s="128" t="s">
        <v>27</v>
      </c>
      <c r="L43" s="112">
        <v>-12.9682</v>
      </c>
      <c r="M43" s="118">
        <v>-70.334199999999996</v>
      </c>
    </row>
    <row r="44" spans="1:13" ht="96.75" customHeight="1">
      <c r="A44" s="225">
        <v>129</v>
      </c>
      <c r="B44" s="202" t="s">
        <v>611</v>
      </c>
      <c r="C44" s="113">
        <v>46060</v>
      </c>
      <c r="D44" s="136" t="s">
        <v>533</v>
      </c>
      <c r="E44" s="120" t="s">
        <v>612</v>
      </c>
      <c r="F44" s="114" t="s">
        <v>12</v>
      </c>
      <c r="G44" s="115" t="s">
        <v>90</v>
      </c>
      <c r="H44" s="116" t="s">
        <v>809</v>
      </c>
      <c r="I44" s="117" t="s">
        <v>620</v>
      </c>
      <c r="J44" s="111" t="s">
        <v>604</v>
      </c>
      <c r="K44" s="146" t="s">
        <v>27</v>
      </c>
      <c r="L44" s="112">
        <v>-9.7338280000000008</v>
      </c>
      <c r="M44" s="118">
        <v>-76.091274999999996</v>
      </c>
    </row>
    <row r="45" spans="1:13" ht="96.75" customHeight="1">
      <c r="A45" s="225">
        <v>128</v>
      </c>
      <c r="B45" s="202" t="s">
        <v>606</v>
      </c>
      <c r="C45" s="113">
        <v>46060</v>
      </c>
      <c r="D45" s="136" t="s">
        <v>605</v>
      </c>
      <c r="E45" s="120" t="s">
        <v>603</v>
      </c>
      <c r="F45" s="114" t="s">
        <v>12</v>
      </c>
      <c r="G45" s="115">
        <v>20</v>
      </c>
      <c r="H45" s="116" t="s">
        <v>811</v>
      </c>
      <c r="I45" s="117" t="s">
        <v>419</v>
      </c>
      <c r="J45" s="111" t="s">
        <v>604</v>
      </c>
      <c r="K45" s="128" t="s">
        <v>27</v>
      </c>
      <c r="L45" s="210">
        <v>-10.892319000000001</v>
      </c>
      <c r="M45" s="211">
        <v>75.106019000000003</v>
      </c>
    </row>
    <row r="46" spans="1:13" ht="96.75" customHeight="1">
      <c r="A46" s="225">
        <v>127</v>
      </c>
      <c r="B46" s="202" t="s">
        <v>596</v>
      </c>
      <c r="C46" s="113">
        <v>46060</v>
      </c>
      <c r="D46" s="136" t="s">
        <v>552</v>
      </c>
      <c r="E46" s="126" t="s">
        <v>595</v>
      </c>
      <c r="F46" s="114" t="s">
        <v>12</v>
      </c>
      <c r="G46" s="115">
        <v>10</v>
      </c>
      <c r="H46" s="116" t="s">
        <v>813</v>
      </c>
      <c r="I46" s="117" t="s">
        <v>555</v>
      </c>
      <c r="J46" s="111" t="s">
        <v>127</v>
      </c>
      <c r="K46" s="144"/>
      <c r="L46" s="166">
        <v>-5.8019999999999996</v>
      </c>
      <c r="M46" s="167">
        <v>-79.376000000000005</v>
      </c>
    </row>
    <row r="47" spans="1:13" ht="100.5" customHeight="1">
      <c r="A47" s="225">
        <v>126</v>
      </c>
      <c r="B47" s="202" t="s">
        <v>594</v>
      </c>
      <c r="C47" s="113">
        <v>46060</v>
      </c>
      <c r="D47" s="135" t="s">
        <v>592</v>
      </c>
      <c r="E47" s="126" t="s">
        <v>593</v>
      </c>
      <c r="F47" s="114" t="s">
        <v>12</v>
      </c>
      <c r="G47" s="206">
        <v>50</v>
      </c>
      <c r="H47" s="116" t="s">
        <v>812</v>
      </c>
      <c r="I47" s="117" t="s">
        <v>613</v>
      </c>
      <c r="J47" s="111" t="s">
        <v>429</v>
      </c>
      <c r="K47" s="128" t="s">
        <v>27</v>
      </c>
      <c r="L47" s="208">
        <v>-8.7426960000000005</v>
      </c>
      <c r="M47" s="209">
        <v>-77.899883000000003</v>
      </c>
    </row>
    <row r="48" spans="1:13" ht="100.5" customHeight="1">
      <c r="A48" s="225">
        <v>125</v>
      </c>
      <c r="B48" s="202" t="s">
        <v>579</v>
      </c>
      <c r="C48" s="113">
        <v>46059</v>
      </c>
      <c r="D48" s="135" t="s">
        <v>577</v>
      </c>
      <c r="E48" s="126" t="s">
        <v>578</v>
      </c>
      <c r="F48" s="114" t="s">
        <v>12</v>
      </c>
      <c r="G48" s="115">
        <v>300</v>
      </c>
      <c r="H48" s="116" t="s">
        <v>814</v>
      </c>
      <c r="I48" s="117" t="s">
        <v>294</v>
      </c>
      <c r="J48" s="111" t="s">
        <v>451</v>
      </c>
      <c r="K48" s="128" t="s">
        <v>27</v>
      </c>
      <c r="L48" s="112">
        <v>-8.5827530000000003</v>
      </c>
      <c r="M48" s="118">
        <v>-77.521118999999999</v>
      </c>
    </row>
    <row r="49" spans="1:13" ht="100.5" customHeight="1">
      <c r="A49" s="225">
        <v>124</v>
      </c>
      <c r="B49" s="202" t="s">
        <v>571</v>
      </c>
      <c r="C49" s="113">
        <v>46059</v>
      </c>
      <c r="D49" s="136" t="s">
        <v>580</v>
      </c>
      <c r="E49" s="126" t="s">
        <v>581</v>
      </c>
      <c r="F49" s="114" t="s">
        <v>12</v>
      </c>
      <c r="G49" s="115">
        <v>35</v>
      </c>
      <c r="H49" s="116" t="s">
        <v>816</v>
      </c>
      <c r="I49" s="117" t="s">
        <v>504</v>
      </c>
      <c r="J49" s="111" t="s">
        <v>431</v>
      </c>
      <c r="K49" s="128" t="s">
        <v>27</v>
      </c>
      <c r="L49" s="112">
        <v>-6.2403500000000003</v>
      </c>
      <c r="M49" s="118">
        <v>-78.717327999999995</v>
      </c>
    </row>
    <row r="50" spans="1:13" ht="120" customHeight="1">
      <c r="A50" s="225">
        <v>123</v>
      </c>
      <c r="B50" s="202" t="s">
        <v>617</v>
      </c>
      <c r="C50" s="113">
        <v>46058</v>
      </c>
      <c r="D50" s="135" t="s">
        <v>342</v>
      </c>
      <c r="E50" s="120" t="s">
        <v>615</v>
      </c>
      <c r="F50" s="114" t="s">
        <v>12</v>
      </c>
      <c r="G50" s="115" t="s">
        <v>90</v>
      </c>
      <c r="H50" s="116" t="s">
        <v>815</v>
      </c>
      <c r="I50" s="117" t="s">
        <v>622</v>
      </c>
      <c r="J50" s="111" t="s">
        <v>283</v>
      </c>
      <c r="K50" s="128" t="s">
        <v>27</v>
      </c>
      <c r="L50" s="112">
        <v>-5.3179999999999996</v>
      </c>
      <c r="M50" s="118">
        <v>-79.478099999999998</v>
      </c>
    </row>
    <row r="51" spans="1:13" ht="89.25" customHeight="1">
      <c r="A51" s="225">
        <v>122</v>
      </c>
      <c r="B51" s="202" t="s">
        <v>616</v>
      </c>
      <c r="C51" s="113">
        <v>46058</v>
      </c>
      <c r="D51" s="135" t="s">
        <v>323</v>
      </c>
      <c r="E51" s="120" t="s">
        <v>614</v>
      </c>
      <c r="F51" s="114" t="s">
        <v>12</v>
      </c>
      <c r="G51" s="115" t="s">
        <v>90</v>
      </c>
      <c r="H51" s="116" t="s">
        <v>815</v>
      </c>
      <c r="I51" s="117" t="s">
        <v>622</v>
      </c>
      <c r="J51" s="111" t="s">
        <v>283</v>
      </c>
      <c r="K51" s="128" t="s">
        <v>27</v>
      </c>
      <c r="L51" s="112">
        <v>-5.3828170000000002</v>
      </c>
      <c r="M51" s="118">
        <v>-79.607921000000005</v>
      </c>
    </row>
    <row r="52" spans="1:13" ht="96.75" customHeight="1">
      <c r="A52" s="225">
        <v>121</v>
      </c>
      <c r="B52" s="202" t="s">
        <v>574</v>
      </c>
      <c r="C52" s="113">
        <v>46058</v>
      </c>
      <c r="D52" s="163" t="s">
        <v>575</v>
      </c>
      <c r="E52" s="120" t="s">
        <v>576</v>
      </c>
      <c r="F52" s="114" t="s">
        <v>12</v>
      </c>
      <c r="G52" s="121" t="s">
        <v>90</v>
      </c>
      <c r="H52" s="116" t="s">
        <v>818</v>
      </c>
      <c r="I52" s="117" t="s">
        <v>182</v>
      </c>
      <c r="J52" s="130" t="s">
        <v>211</v>
      </c>
      <c r="K52" s="146" t="s">
        <v>27</v>
      </c>
      <c r="L52" s="112">
        <v>-12.037077999999999</v>
      </c>
      <c r="M52" s="118">
        <v>-76.120215999999999</v>
      </c>
    </row>
    <row r="53" spans="1:13" ht="129" customHeight="1">
      <c r="A53" s="225">
        <v>120</v>
      </c>
      <c r="B53" s="202" t="s">
        <v>562</v>
      </c>
      <c r="C53" s="113">
        <v>46058</v>
      </c>
      <c r="D53" s="134" t="s">
        <v>163</v>
      </c>
      <c r="E53" s="126" t="s">
        <v>567</v>
      </c>
      <c r="F53" s="114" t="s">
        <v>12</v>
      </c>
      <c r="G53" s="115">
        <v>81</v>
      </c>
      <c r="H53" s="119" t="s">
        <v>817</v>
      </c>
      <c r="I53" s="117" t="s">
        <v>75</v>
      </c>
      <c r="J53" s="111" t="s">
        <v>568</v>
      </c>
      <c r="K53" s="128" t="s">
        <v>27</v>
      </c>
      <c r="L53" s="112">
        <v>-9.0378699999999998</v>
      </c>
      <c r="M53" s="118">
        <v>-75.493601999999996</v>
      </c>
    </row>
    <row r="54" spans="1:13" ht="96.75" customHeight="1">
      <c r="A54" s="225">
        <v>119</v>
      </c>
      <c r="B54" s="202" t="s">
        <v>563</v>
      </c>
      <c r="C54" s="113">
        <v>46058</v>
      </c>
      <c r="D54" s="134" t="s">
        <v>163</v>
      </c>
      <c r="E54" s="126" t="s">
        <v>109</v>
      </c>
      <c r="F54" s="114" t="s">
        <v>12</v>
      </c>
      <c r="G54" s="115">
        <v>283</v>
      </c>
      <c r="H54" s="119" t="s">
        <v>817</v>
      </c>
      <c r="I54" s="117" t="s">
        <v>75</v>
      </c>
      <c r="J54" s="111" t="s">
        <v>568</v>
      </c>
      <c r="K54" s="128" t="s">
        <v>27</v>
      </c>
      <c r="L54" s="112">
        <v>-9.0373579999999993</v>
      </c>
      <c r="M54" s="118">
        <v>-75.505527999999998</v>
      </c>
    </row>
    <row r="55" spans="1:13" ht="76.5">
      <c r="A55" s="225">
        <v>118</v>
      </c>
      <c r="B55" s="202" t="s">
        <v>627</v>
      </c>
      <c r="C55" s="113">
        <v>46057</v>
      </c>
      <c r="D55" s="136" t="s">
        <v>623</v>
      </c>
      <c r="E55" s="120" t="s">
        <v>625</v>
      </c>
      <c r="F55" s="114" t="s">
        <v>12</v>
      </c>
      <c r="G55" s="115" t="s">
        <v>90</v>
      </c>
      <c r="H55" s="116" t="s">
        <v>819</v>
      </c>
      <c r="I55" s="117" t="s">
        <v>419</v>
      </c>
      <c r="J55" s="111" t="s">
        <v>604</v>
      </c>
      <c r="K55" s="128" t="s">
        <v>628</v>
      </c>
      <c r="L55" s="210">
        <v>-11.214127</v>
      </c>
      <c r="M55" s="211">
        <v>-74.415918000000005</v>
      </c>
    </row>
    <row r="56" spans="1:13" ht="76.5">
      <c r="A56" s="225">
        <v>117</v>
      </c>
      <c r="B56" s="202" t="s">
        <v>626</v>
      </c>
      <c r="C56" s="113">
        <v>46057</v>
      </c>
      <c r="D56" s="136" t="s">
        <v>623</v>
      </c>
      <c r="E56" s="120" t="s">
        <v>624</v>
      </c>
      <c r="F56" s="114" t="s">
        <v>12</v>
      </c>
      <c r="G56" s="115" t="s">
        <v>90</v>
      </c>
      <c r="H56" s="116" t="s">
        <v>819</v>
      </c>
      <c r="I56" s="117" t="s">
        <v>419</v>
      </c>
      <c r="J56" s="111" t="s">
        <v>604</v>
      </c>
      <c r="K56" s="128" t="s">
        <v>27</v>
      </c>
      <c r="L56" s="210">
        <v>-11.214127</v>
      </c>
      <c r="M56" s="211">
        <v>-74.415918000000005</v>
      </c>
    </row>
    <row r="57" spans="1:13" ht="76.5">
      <c r="A57" s="225">
        <v>116</v>
      </c>
      <c r="B57" s="205" t="s">
        <v>565</v>
      </c>
      <c r="C57" s="113">
        <v>46057</v>
      </c>
      <c r="D57" s="136" t="s">
        <v>154</v>
      </c>
      <c r="E57" s="126" t="s">
        <v>101</v>
      </c>
      <c r="F57" s="114" t="s">
        <v>12</v>
      </c>
      <c r="G57" s="115">
        <v>141</v>
      </c>
      <c r="H57" s="116" t="s">
        <v>820</v>
      </c>
      <c r="I57" s="117" t="s">
        <v>75</v>
      </c>
      <c r="J57" s="111" t="s">
        <v>568</v>
      </c>
      <c r="K57" s="128" t="s">
        <v>27</v>
      </c>
      <c r="L57" s="112">
        <v>-8.8298100000000002</v>
      </c>
      <c r="M57" s="118">
        <v>-75.213064000000003</v>
      </c>
    </row>
    <row r="58" spans="1:13" ht="76.5">
      <c r="A58" s="225">
        <v>115</v>
      </c>
      <c r="B58" s="202" t="s">
        <v>598</v>
      </c>
      <c r="C58" s="113">
        <v>46057</v>
      </c>
      <c r="D58" s="136" t="s">
        <v>597</v>
      </c>
      <c r="E58" s="126" t="s">
        <v>599</v>
      </c>
      <c r="F58" s="114" t="s">
        <v>12</v>
      </c>
      <c r="G58" s="121">
        <v>50</v>
      </c>
      <c r="H58" s="116" t="s">
        <v>822</v>
      </c>
      <c r="I58" s="117" t="s">
        <v>427</v>
      </c>
      <c r="J58" s="111" t="s">
        <v>98</v>
      </c>
      <c r="K58" s="207"/>
      <c r="L58" s="208">
        <v>-7.0927509999999998</v>
      </c>
      <c r="M58" s="209">
        <v>-78.572452999999996</v>
      </c>
    </row>
    <row r="59" spans="1:13" ht="100.5" customHeight="1">
      <c r="A59" s="225">
        <v>114</v>
      </c>
      <c r="B59" s="202" t="s">
        <v>544</v>
      </c>
      <c r="C59" s="113">
        <v>46056</v>
      </c>
      <c r="D59" s="136" t="s">
        <v>543</v>
      </c>
      <c r="E59" s="126" t="s">
        <v>551</v>
      </c>
      <c r="F59" s="114" t="s">
        <v>12</v>
      </c>
      <c r="G59" s="121" t="s">
        <v>90</v>
      </c>
      <c r="H59" s="116" t="s">
        <v>821</v>
      </c>
      <c r="I59" s="116" t="s">
        <v>557</v>
      </c>
      <c r="J59" s="117" t="s">
        <v>545</v>
      </c>
      <c r="K59" s="146" t="s">
        <v>27</v>
      </c>
      <c r="L59" s="112">
        <v>-13.646100000000001</v>
      </c>
      <c r="M59" s="118">
        <v>-70.468299999999999</v>
      </c>
    </row>
    <row r="60" spans="1:13" ht="100.5" customHeight="1">
      <c r="A60" s="225">
        <v>113</v>
      </c>
      <c r="B60" s="202" t="s">
        <v>573</v>
      </c>
      <c r="C60" s="113">
        <v>46056</v>
      </c>
      <c r="D60" s="135" t="s">
        <v>229</v>
      </c>
      <c r="E60" s="126" t="s">
        <v>572</v>
      </c>
      <c r="F60" s="114" t="s">
        <v>12</v>
      </c>
      <c r="G60" s="115">
        <v>20</v>
      </c>
      <c r="H60" s="116" t="s">
        <v>823</v>
      </c>
      <c r="I60" s="117" t="s">
        <v>257</v>
      </c>
      <c r="J60" s="111" t="s">
        <v>568</v>
      </c>
      <c r="K60" s="146" t="s">
        <v>27</v>
      </c>
      <c r="L60" s="112">
        <v>-10.737940999999999</v>
      </c>
      <c r="M60" s="118">
        <v>-75.254650999999996</v>
      </c>
    </row>
    <row r="61" spans="1:13" ht="100.5" customHeight="1">
      <c r="A61" s="225">
        <v>112</v>
      </c>
      <c r="B61" s="202" t="s">
        <v>554</v>
      </c>
      <c r="C61" s="113">
        <v>46056</v>
      </c>
      <c r="D61" s="136" t="s">
        <v>556</v>
      </c>
      <c r="E61" s="126" t="s">
        <v>553</v>
      </c>
      <c r="F61" s="114" t="s">
        <v>12</v>
      </c>
      <c r="G61" s="115" t="s">
        <v>90</v>
      </c>
      <c r="H61" s="116" t="s">
        <v>824</v>
      </c>
      <c r="I61" s="117" t="s">
        <v>555</v>
      </c>
      <c r="J61" s="111" t="s">
        <v>127</v>
      </c>
      <c r="K61" s="128" t="s">
        <v>27</v>
      </c>
      <c r="L61" s="203">
        <v>-5.7978810000000003</v>
      </c>
      <c r="M61" s="204">
        <v>-79.377106999999995</v>
      </c>
    </row>
    <row r="62" spans="1:13" ht="100.5" customHeight="1">
      <c r="A62" s="225">
        <v>111</v>
      </c>
      <c r="B62" s="202" t="s">
        <v>547</v>
      </c>
      <c r="C62" s="113">
        <v>46056</v>
      </c>
      <c r="D62" s="136" t="s">
        <v>548</v>
      </c>
      <c r="E62" s="120" t="s">
        <v>549</v>
      </c>
      <c r="F62" s="114" t="s">
        <v>12</v>
      </c>
      <c r="G62" s="115">
        <v>580</v>
      </c>
      <c r="H62" s="116" t="s">
        <v>825</v>
      </c>
      <c r="I62" s="117" t="s">
        <v>584</v>
      </c>
      <c r="J62" s="111" t="s">
        <v>213</v>
      </c>
      <c r="K62" s="128" t="s">
        <v>27</v>
      </c>
      <c r="L62" s="112">
        <v>-14.192017999999999</v>
      </c>
      <c r="M62" s="118">
        <v>-69.273840000000007</v>
      </c>
    </row>
    <row r="63" spans="1:13" ht="100.5" customHeight="1">
      <c r="A63" s="225">
        <v>110</v>
      </c>
      <c r="B63" s="202" t="s">
        <v>532</v>
      </c>
      <c r="C63" s="113">
        <v>46056</v>
      </c>
      <c r="D63" s="136" t="s">
        <v>533</v>
      </c>
      <c r="E63" s="120" t="s">
        <v>534</v>
      </c>
      <c r="F63" s="114" t="s">
        <v>12</v>
      </c>
      <c r="G63" s="115">
        <v>100</v>
      </c>
      <c r="H63" s="116" t="s">
        <v>826</v>
      </c>
      <c r="I63" s="117" t="s">
        <v>558</v>
      </c>
      <c r="J63" s="111" t="s">
        <v>285</v>
      </c>
      <c r="K63" s="128" t="s">
        <v>27</v>
      </c>
      <c r="L63" s="112">
        <v>-9.8050549999999994</v>
      </c>
      <c r="M63" s="118">
        <v>-76.068413000000007</v>
      </c>
    </row>
    <row r="64" spans="1:13" ht="105.75" customHeight="1">
      <c r="A64" s="225">
        <v>109</v>
      </c>
      <c r="B64" s="197" t="s">
        <v>531</v>
      </c>
      <c r="C64" s="113">
        <v>46055</v>
      </c>
      <c r="D64" s="136" t="s">
        <v>397</v>
      </c>
      <c r="E64" s="120" t="s">
        <v>530</v>
      </c>
      <c r="F64" s="114" t="s">
        <v>12</v>
      </c>
      <c r="G64" s="115">
        <v>50</v>
      </c>
      <c r="H64" s="116" t="s">
        <v>828</v>
      </c>
      <c r="I64" s="117" t="s">
        <v>559</v>
      </c>
      <c r="J64" s="111" t="s">
        <v>293</v>
      </c>
      <c r="K64" s="128" t="s">
        <v>27</v>
      </c>
      <c r="L64" s="112">
        <v>-12.598998</v>
      </c>
      <c r="M64" s="118">
        <v>-73.830695000000006</v>
      </c>
    </row>
    <row r="65" spans="1:13" ht="115.5" customHeight="1">
      <c r="A65" s="225">
        <v>108</v>
      </c>
      <c r="B65" s="197" t="s">
        <v>527</v>
      </c>
      <c r="C65" s="113">
        <v>46055</v>
      </c>
      <c r="D65" s="135" t="s">
        <v>526</v>
      </c>
      <c r="E65" s="126" t="s">
        <v>586</v>
      </c>
      <c r="F65" s="114" t="s">
        <v>12</v>
      </c>
      <c r="G65" s="115">
        <v>25</v>
      </c>
      <c r="H65" s="116" t="s">
        <v>827</v>
      </c>
      <c r="I65" s="117" t="s">
        <v>25</v>
      </c>
      <c r="J65" s="111" t="s">
        <v>220</v>
      </c>
      <c r="K65" s="128" t="s">
        <v>27</v>
      </c>
      <c r="L65" s="112">
        <v>-6.310772</v>
      </c>
      <c r="M65" s="118">
        <v>-78.106030000000004</v>
      </c>
    </row>
    <row r="66" spans="1:13" ht="98.25" customHeight="1">
      <c r="A66" s="225">
        <v>107</v>
      </c>
      <c r="B66" s="197" t="s">
        <v>525</v>
      </c>
      <c r="C66" s="113">
        <v>46055</v>
      </c>
      <c r="D66" s="135" t="s">
        <v>524</v>
      </c>
      <c r="E66" s="126" t="s">
        <v>585</v>
      </c>
      <c r="F66" s="114" t="s">
        <v>12</v>
      </c>
      <c r="G66" s="199">
        <v>25</v>
      </c>
      <c r="H66" s="116" t="s">
        <v>829</v>
      </c>
      <c r="I66" s="117" t="s">
        <v>560</v>
      </c>
      <c r="J66" s="111" t="s">
        <v>405</v>
      </c>
      <c r="K66" s="128" t="s">
        <v>27</v>
      </c>
      <c r="L66" s="200">
        <v>-14.067361</v>
      </c>
      <c r="M66" s="201">
        <v>-72.571194000000006</v>
      </c>
    </row>
    <row r="67" spans="1:13" ht="96.75" customHeight="1">
      <c r="A67" s="225">
        <v>106</v>
      </c>
      <c r="B67" s="197" t="s">
        <v>520</v>
      </c>
      <c r="C67" s="113">
        <v>46055</v>
      </c>
      <c r="D67" s="163" t="s">
        <v>518</v>
      </c>
      <c r="E67" s="120" t="s">
        <v>519</v>
      </c>
      <c r="F67" s="114" t="s">
        <v>12</v>
      </c>
      <c r="G67" s="115">
        <v>50</v>
      </c>
      <c r="H67" s="116" t="s">
        <v>831</v>
      </c>
      <c r="I67" s="117" t="s">
        <v>561</v>
      </c>
      <c r="J67" s="130" t="s">
        <v>343</v>
      </c>
      <c r="K67" s="128" t="s">
        <v>27</v>
      </c>
      <c r="L67" s="112">
        <v>-9.1523640000000004</v>
      </c>
      <c r="M67" s="118">
        <v>-75.973313000000005</v>
      </c>
    </row>
    <row r="68" spans="1:13" ht="95.25" customHeight="1">
      <c r="A68" s="225">
        <v>105</v>
      </c>
      <c r="B68" s="197" t="s">
        <v>517</v>
      </c>
      <c r="C68" s="113">
        <v>46055</v>
      </c>
      <c r="D68" s="136" t="s">
        <v>516</v>
      </c>
      <c r="E68" s="120" t="s">
        <v>515</v>
      </c>
      <c r="F68" s="114" t="s">
        <v>12</v>
      </c>
      <c r="G68" s="115">
        <v>20</v>
      </c>
      <c r="H68" s="116" t="s">
        <v>830</v>
      </c>
      <c r="I68" s="117" t="s">
        <v>654</v>
      </c>
      <c r="J68" s="130" t="s">
        <v>219</v>
      </c>
      <c r="K68" s="128" t="s">
        <v>27</v>
      </c>
      <c r="L68" s="112">
        <v>-6.1516489999999999</v>
      </c>
      <c r="M68" s="118">
        <v>-78.685432000000006</v>
      </c>
    </row>
    <row r="69" spans="1:13" ht="103.5" customHeight="1">
      <c r="A69" s="225">
        <v>104</v>
      </c>
      <c r="B69" s="202" t="s">
        <v>535</v>
      </c>
      <c r="C69" s="198">
        <v>46054</v>
      </c>
      <c r="D69" s="136" t="s">
        <v>536</v>
      </c>
      <c r="E69" s="126" t="s">
        <v>590</v>
      </c>
      <c r="F69" s="114" t="s">
        <v>12</v>
      </c>
      <c r="G69" s="121" t="s">
        <v>90</v>
      </c>
      <c r="H69" s="116" t="s">
        <v>832</v>
      </c>
      <c r="I69" s="117" t="s">
        <v>25</v>
      </c>
      <c r="J69" s="111" t="s">
        <v>212</v>
      </c>
      <c r="K69" s="128" t="s">
        <v>27</v>
      </c>
      <c r="L69" s="112">
        <v>-11.77</v>
      </c>
      <c r="M69" s="118">
        <v>-74.116</v>
      </c>
    </row>
    <row r="70" spans="1:13" ht="86.25" customHeight="1">
      <c r="A70" s="225">
        <v>103</v>
      </c>
      <c r="B70" s="197" t="s">
        <v>513</v>
      </c>
      <c r="C70" s="198">
        <v>46054</v>
      </c>
      <c r="D70" s="136" t="s">
        <v>206</v>
      </c>
      <c r="E70" s="126" t="s">
        <v>514</v>
      </c>
      <c r="F70" s="114" t="s">
        <v>12</v>
      </c>
      <c r="G70" s="121">
        <v>50</v>
      </c>
      <c r="H70" s="116" t="s">
        <v>834</v>
      </c>
      <c r="I70" s="117" t="s">
        <v>427</v>
      </c>
      <c r="J70" s="111" t="s">
        <v>98</v>
      </c>
      <c r="K70" s="128" t="s">
        <v>27</v>
      </c>
      <c r="L70" s="112">
        <v>-6.3550000000000004</v>
      </c>
      <c r="M70" s="118">
        <v>-78.811800000000005</v>
      </c>
    </row>
    <row r="71" spans="1:13" ht="105.75" customHeight="1">
      <c r="A71" s="225">
        <v>102</v>
      </c>
      <c r="B71" s="197" t="s">
        <v>501</v>
      </c>
      <c r="C71" s="113">
        <v>46053</v>
      </c>
      <c r="D71" s="136" t="s">
        <v>410</v>
      </c>
      <c r="E71" s="126" t="s">
        <v>502</v>
      </c>
      <c r="F71" s="114" t="s">
        <v>12</v>
      </c>
      <c r="G71" s="115">
        <v>160</v>
      </c>
      <c r="H71" s="116" t="s">
        <v>833</v>
      </c>
      <c r="I71" s="117" t="s">
        <v>325</v>
      </c>
      <c r="J71" s="111" t="s">
        <v>213</v>
      </c>
      <c r="K71" s="128" t="s">
        <v>27</v>
      </c>
      <c r="L71" s="112">
        <v>-14.314204999999999</v>
      </c>
      <c r="M71" s="118">
        <v>-69.454548000000003</v>
      </c>
    </row>
    <row r="72" spans="1:13" ht="93" customHeight="1">
      <c r="A72" s="225">
        <v>101</v>
      </c>
      <c r="B72" s="197" t="s">
        <v>493</v>
      </c>
      <c r="C72" s="113">
        <v>46052</v>
      </c>
      <c r="D72" s="136" t="s">
        <v>172</v>
      </c>
      <c r="E72" s="126" t="s">
        <v>591</v>
      </c>
      <c r="F72" s="114" t="s">
        <v>12</v>
      </c>
      <c r="G72" s="115">
        <v>800</v>
      </c>
      <c r="H72" s="116" t="s">
        <v>835</v>
      </c>
      <c r="I72" s="117" t="s">
        <v>500</v>
      </c>
      <c r="J72" s="111" t="s">
        <v>286</v>
      </c>
      <c r="K72" s="128" t="s">
        <v>27</v>
      </c>
      <c r="L72" s="112">
        <v>-10.110395</v>
      </c>
      <c r="M72" s="118">
        <v>-75.673355999999998</v>
      </c>
    </row>
    <row r="73" spans="1:13" ht="117" customHeight="1">
      <c r="A73" s="225">
        <v>100</v>
      </c>
      <c r="B73" s="197" t="s">
        <v>475</v>
      </c>
      <c r="C73" s="113">
        <v>46052</v>
      </c>
      <c r="D73" s="136" t="s">
        <v>424</v>
      </c>
      <c r="E73" s="126" t="s">
        <v>673</v>
      </c>
      <c r="F73" s="114" t="s">
        <v>12</v>
      </c>
      <c r="G73" s="115">
        <v>30</v>
      </c>
      <c r="H73" s="116" t="s">
        <v>837</v>
      </c>
      <c r="I73" s="117" t="s">
        <v>570</v>
      </c>
      <c r="J73" s="111" t="s">
        <v>425</v>
      </c>
      <c r="K73" s="128" t="s">
        <v>27</v>
      </c>
      <c r="L73" s="112">
        <v>-13.63076</v>
      </c>
      <c r="M73" s="118">
        <v>-71.072991999999999</v>
      </c>
    </row>
    <row r="74" spans="1:13" ht="114" customHeight="1">
      <c r="A74" s="225">
        <v>99</v>
      </c>
      <c r="B74" s="197" t="s">
        <v>485</v>
      </c>
      <c r="C74" s="113">
        <v>46052</v>
      </c>
      <c r="D74" s="136" t="s">
        <v>486</v>
      </c>
      <c r="E74" s="120" t="s">
        <v>487</v>
      </c>
      <c r="F74" s="114" t="s">
        <v>12</v>
      </c>
      <c r="G74" s="115" t="s">
        <v>90</v>
      </c>
      <c r="H74" s="116" t="s">
        <v>836</v>
      </c>
      <c r="I74" s="117" t="s">
        <v>488</v>
      </c>
      <c r="J74" s="111" t="s">
        <v>489</v>
      </c>
      <c r="K74" s="128" t="s">
        <v>27</v>
      </c>
      <c r="L74" s="112">
        <v>-17.426928</v>
      </c>
      <c r="M74" s="118">
        <v>-69.935142999999997</v>
      </c>
    </row>
    <row r="75" spans="1:13" ht="89.25">
      <c r="A75" s="225">
        <v>98</v>
      </c>
      <c r="B75" s="197" t="s">
        <v>499</v>
      </c>
      <c r="C75" s="113">
        <v>46051</v>
      </c>
      <c r="D75" s="136" t="s">
        <v>417</v>
      </c>
      <c r="E75" s="120" t="s">
        <v>678</v>
      </c>
      <c r="F75" s="114" t="s">
        <v>12</v>
      </c>
      <c r="G75" s="115">
        <v>20</v>
      </c>
      <c r="H75" s="116" t="s">
        <v>838</v>
      </c>
      <c r="I75" s="117" t="s">
        <v>503</v>
      </c>
      <c r="J75" s="111" t="s">
        <v>244</v>
      </c>
      <c r="K75" s="128" t="s">
        <v>27</v>
      </c>
      <c r="L75" s="194">
        <v>-10.892528</v>
      </c>
      <c r="M75" s="195">
        <v>-74.931653999999995</v>
      </c>
    </row>
    <row r="76" spans="1:13" ht="76.5">
      <c r="A76" s="225">
        <v>97</v>
      </c>
      <c r="B76" s="202" t="s">
        <v>537</v>
      </c>
      <c r="C76" s="113">
        <v>46051</v>
      </c>
      <c r="D76" s="136" t="s">
        <v>538</v>
      </c>
      <c r="E76" s="126" t="s">
        <v>539</v>
      </c>
      <c r="F76" s="114" t="s">
        <v>12</v>
      </c>
      <c r="G76" s="199">
        <v>120</v>
      </c>
      <c r="H76" s="116" t="s">
        <v>839</v>
      </c>
      <c r="I76" s="117" t="s">
        <v>25</v>
      </c>
      <c r="J76" s="111" t="s">
        <v>437</v>
      </c>
      <c r="K76" s="128" t="s">
        <v>27</v>
      </c>
      <c r="L76" s="200">
        <v>-14.379644000000001</v>
      </c>
      <c r="M76" s="201">
        <v>-75.093508999999997</v>
      </c>
    </row>
    <row r="77" spans="1:13" ht="76.5">
      <c r="A77" s="225">
        <v>96</v>
      </c>
      <c r="B77" s="197" t="s">
        <v>529</v>
      </c>
      <c r="C77" s="113">
        <v>46051</v>
      </c>
      <c r="D77" s="136" t="s">
        <v>445</v>
      </c>
      <c r="E77" s="126" t="s">
        <v>528</v>
      </c>
      <c r="F77" s="114" t="s">
        <v>12</v>
      </c>
      <c r="G77" s="199">
        <v>200</v>
      </c>
      <c r="H77" s="116" t="s">
        <v>840</v>
      </c>
      <c r="I77" s="117" t="s">
        <v>25</v>
      </c>
      <c r="J77" s="111" t="s">
        <v>353</v>
      </c>
      <c r="K77" s="128" t="s">
        <v>27</v>
      </c>
      <c r="L77" s="200">
        <v>-17.612556000000001</v>
      </c>
      <c r="M77" s="201">
        <v>-69.774265999999997</v>
      </c>
    </row>
    <row r="78" spans="1:13" ht="117" customHeight="1">
      <c r="A78" s="225">
        <v>95</v>
      </c>
      <c r="B78" s="197" t="s">
        <v>484</v>
      </c>
      <c r="C78" s="113">
        <v>46051</v>
      </c>
      <c r="D78" s="134" t="s">
        <v>482</v>
      </c>
      <c r="E78" s="120" t="s">
        <v>483</v>
      </c>
      <c r="F78" s="114" t="s">
        <v>12</v>
      </c>
      <c r="G78" s="115">
        <v>20</v>
      </c>
      <c r="H78" s="116" t="s">
        <v>841</v>
      </c>
      <c r="I78" s="117" t="s">
        <v>409</v>
      </c>
      <c r="J78" s="111" t="s">
        <v>405</v>
      </c>
      <c r="K78" s="128" t="s">
        <v>27</v>
      </c>
      <c r="L78" s="112">
        <v>-14.5022</v>
      </c>
      <c r="M78" s="118">
        <v>-71.315299999999993</v>
      </c>
    </row>
    <row r="79" spans="1:13" ht="76.5">
      <c r="A79" s="225">
        <v>94</v>
      </c>
      <c r="B79" s="197" t="s">
        <v>494</v>
      </c>
      <c r="C79" s="113">
        <v>46051</v>
      </c>
      <c r="D79" s="135" t="s">
        <v>495</v>
      </c>
      <c r="E79" s="120" t="s">
        <v>496</v>
      </c>
      <c r="F79" s="114" t="s">
        <v>12</v>
      </c>
      <c r="G79" s="115">
        <v>20</v>
      </c>
      <c r="H79" s="116" t="s">
        <v>843</v>
      </c>
      <c r="I79" s="117" t="s">
        <v>276</v>
      </c>
      <c r="J79" s="111" t="s">
        <v>282</v>
      </c>
      <c r="K79" s="128" t="s">
        <v>27</v>
      </c>
      <c r="L79" s="112">
        <v>-5.1216049999999997</v>
      </c>
      <c r="M79" s="118">
        <v>-79.460644000000002</v>
      </c>
    </row>
    <row r="80" spans="1:13" ht="102.75" customHeight="1">
      <c r="A80" s="225">
        <v>93</v>
      </c>
      <c r="B80" s="197" t="s">
        <v>466</v>
      </c>
      <c r="C80" s="113">
        <v>46051</v>
      </c>
      <c r="D80" s="136" t="s">
        <v>467</v>
      </c>
      <c r="E80" s="126" t="s">
        <v>469</v>
      </c>
      <c r="F80" s="114" t="s">
        <v>12</v>
      </c>
      <c r="G80" s="115">
        <v>30</v>
      </c>
      <c r="H80" s="116" t="s">
        <v>842</v>
      </c>
      <c r="I80" s="117" t="s">
        <v>468</v>
      </c>
      <c r="J80" s="111" t="s">
        <v>431</v>
      </c>
      <c r="K80" s="128" t="s">
        <v>27</v>
      </c>
      <c r="L80" s="112">
        <v>-5.3221980000000002</v>
      </c>
      <c r="M80" s="118">
        <v>-79.287218999999993</v>
      </c>
    </row>
    <row r="81" spans="1:13" ht="102.75" customHeight="1">
      <c r="A81" s="225">
        <v>92</v>
      </c>
      <c r="B81" s="197" t="s">
        <v>498</v>
      </c>
      <c r="C81" s="113">
        <v>46050</v>
      </c>
      <c r="D81" s="136" t="s">
        <v>417</v>
      </c>
      <c r="E81" s="120" t="s">
        <v>497</v>
      </c>
      <c r="F81" s="114" t="s">
        <v>12</v>
      </c>
      <c r="G81" s="193">
        <v>60</v>
      </c>
      <c r="H81" s="116" t="s">
        <v>844</v>
      </c>
      <c r="I81" s="117" t="s">
        <v>509</v>
      </c>
      <c r="J81" s="111" t="s">
        <v>212</v>
      </c>
      <c r="K81" s="128" t="s">
        <v>27</v>
      </c>
      <c r="L81" s="194">
        <v>-10.916411999999999</v>
      </c>
      <c r="M81" s="195">
        <v>-74.886126000000004</v>
      </c>
    </row>
    <row r="82" spans="1:13" ht="102">
      <c r="A82" s="225">
        <v>91</v>
      </c>
      <c r="B82" s="197" t="s">
        <v>470</v>
      </c>
      <c r="C82" s="113">
        <v>46050</v>
      </c>
      <c r="D82" s="136" t="s">
        <v>155</v>
      </c>
      <c r="E82" s="126" t="s">
        <v>471</v>
      </c>
      <c r="F82" s="114" t="s">
        <v>12</v>
      </c>
      <c r="G82" s="115">
        <v>70</v>
      </c>
      <c r="H82" s="116" t="s">
        <v>845</v>
      </c>
      <c r="I82" s="117" t="s">
        <v>478</v>
      </c>
      <c r="J82" s="111" t="s">
        <v>405</v>
      </c>
      <c r="K82" s="128" t="s">
        <v>27</v>
      </c>
      <c r="L82" s="112">
        <v>-13.76042</v>
      </c>
      <c r="M82" s="118">
        <v>-72.883431999999999</v>
      </c>
    </row>
    <row r="83" spans="1:13" ht="114" customHeight="1">
      <c r="A83" s="225">
        <v>90</v>
      </c>
      <c r="B83" s="197" t="s">
        <v>465</v>
      </c>
      <c r="C83" s="113">
        <v>46050</v>
      </c>
      <c r="D83" s="136" t="s">
        <v>411</v>
      </c>
      <c r="E83" s="126" t="s">
        <v>464</v>
      </c>
      <c r="F83" s="114" t="s">
        <v>12</v>
      </c>
      <c r="G83" s="115">
        <v>50</v>
      </c>
      <c r="H83" s="116" t="s">
        <v>846</v>
      </c>
      <c r="I83" s="117" t="s">
        <v>479</v>
      </c>
      <c r="J83" s="111" t="s">
        <v>378</v>
      </c>
      <c r="K83" s="128" t="s">
        <v>27</v>
      </c>
      <c r="L83" s="112">
        <v>-4.792948</v>
      </c>
      <c r="M83" s="118">
        <v>-78.170235000000005</v>
      </c>
    </row>
    <row r="84" spans="1:13" ht="114" customHeight="1">
      <c r="A84" s="225">
        <v>89</v>
      </c>
      <c r="B84" s="197" t="s">
        <v>461</v>
      </c>
      <c r="C84" s="113">
        <v>46050</v>
      </c>
      <c r="D84" s="136" t="s">
        <v>460</v>
      </c>
      <c r="E84" s="120" t="s">
        <v>511</v>
      </c>
      <c r="F84" s="114" t="s">
        <v>12</v>
      </c>
      <c r="G84" s="115">
        <v>35</v>
      </c>
      <c r="H84" s="116" t="s">
        <v>847</v>
      </c>
      <c r="I84" s="117" t="s">
        <v>25</v>
      </c>
      <c r="J84" s="111" t="s">
        <v>404</v>
      </c>
      <c r="K84" s="144" t="s">
        <v>27</v>
      </c>
      <c r="L84" s="112">
        <v>-13.767265</v>
      </c>
      <c r="M84" s="118">
        <v>-72.299885000000003</v>
      </c>
    </row>
    <row r="85" spans="1:13" ht="100.5" customHeight="1">
      <c r="A85" s="225">
        <v>88</v>
      </c>
      <c r="B85" s="197" t="s">
        <v>441</v>
      </c>
      <c r="C85" s="113">
        <v>46050</v>
      </c>
      <c r="D85" s="136" t="s">
        <v>442</v>
      </c>
      <c r="E85" s="126" t="s">
        <v>476</v>
      </c>
      <c r="F85" s="114" t="s">
        <v>12</v>
      </c>
      <c r="G85" s="115" t="s">
        <v>90</v>
      </c>
      <c r="H85" s="116" t="s">
        <v>848</v>
      </c>
      <c r="I85" s="117" t="s">
        <v>25</v>
      </c>
      <c r="J85" s="111" t="s">
        <v>437</v>
      </c>
      <c r="K85" s="128" t="s">
        <v>27</v>
      </c>
      <c r="L85" s="112">
        <v>-15.512831</v>
      </c>
      <c r="M85" s="118">
        <v>-74.838633999999999</v>
      </c>
    </row>
    <row r="86" spans="1:13" ht="135.75" customHeight="1">
      <c r="A86" s="225">
        <v>87</v>
      </c>
      <c r="B86" s="202" t="s">
        <v>618</v>
      </c>
      <c r="C86" s="113">
        <v>46049</v>
      </c>
      <c r="D86" s="136" t="s">
        <v>160</v>
      </c>
      <c r="E86" s="120" t="s">
        <v>619</v>
      </c>
      <c r="F86" s="114" t="s">
        <v>12</v>
      </c>
      <c r="G86" s="115">
        <v>10</v>
      </c>
      <c r="H86" s="116" t="s">
        <v>849</v>
      </c>
      <c r="I86" s="117" t="s">
        <v>25</v>
      </c>
      <c r="J86" s="111" t="s">
        <v>353</v>
      </c>
      <c r="K86" s="128" t="s">
        <v>27</v>
      </c>
      <c r="L86" s="112">
        <v>-16.777283000000001</v>
      </c>
      <c r="M86" s="118">
        <v>-70.906430999999998</v>
      </c>
    </row>
    <row r="87" spans="1:13" ht="89.25">
      <c r="A87" s="225">
        <v>86</v>
      </c>
      <c r="B87" s="197" t="s">
        <v>436</v>
      </c>
      <c r="C87" s="113">
        <v>46049</v>
      </c>
      <c r="D87" s="135" t="s">
        <v>356</v>
      </c>
      <c r="E87" s="126" t="s">
        <v>439</v>
      </c>
      <c r="F87" s="114" t="s">
        <v>12</v>
      </c>
      <c r="G87" s="159">
        <v>140</v>
      </c>
      <c r="H87" s="116" t="s">
        <v>850</v>
      </c>
      <c r="I87" s="117" t="s">
        <v>569</v>
      </c>
      <c r="J87" s="111" t="s">
        <v>568</v>
      </c>
      <c r="K87" s="128" t="s">
        <v>27</v>
      </c>
      <c r="L87" s="112">
        <v>-9.7616650000000007</v>
      </c>
      <c r="M87" s="118">
        <v>-75.508792</v>
      </c>
    </row>
    <row r="88" spans="1:13" ht="96" customHeight="1">
      <c r="A88" s="225">
        <v>85</v>
      </c>
      <c r="B88" s="197" t="s">
        <v>492</v>
      </c>
      <c r="C88" s="113">
        <v>46049</v>
      </c>
      <c r="D88" s="154" t="s">
        <v>490</v>
      </c>
      <c r="E88" s="120" t="s">
        <v>491</v>
      </c>
      <c r="F88" s="114" t="s">
        <v>12</v>
      </c>
      <c r="G88" s="121" t="s">
        <v>90</v>
      </c>
      <c r="H88" s="116" t="s">
        <v>851</v>
      </c>
      <c r="I88" s="117" t="s">
        <v>25</v>
      </c>
      <c r="J88" s="111" t="s">
        <v>314</v>
      </c>
      <c r="K88" s="128" t="s">
        <v>27</v>
      </c>
      <c r="L88" s="112">
        <v>-8.1931670000000008</v>
      </c>
      <c r="M88" s="118">
        <v>-77.964049000000003</v>
      </c>
    </row>
    <row r="89" spans="1:13" ht="106.5" customHeight="1">
      <c r="A89" s="225">
        <v>84</v>
      </c>
      <c r="B89" s="197" t="s">
        <v>480</v>
      </c>
      <c r="C89" s="113">
        <v>46049</v>
      </c>
      <c r="D89" s="154" t="s">
        <v>472</v>
      </c>
      <c r="E89" s="120" t="s">
        <v>473</v>
      </c>
      <c r="F89" s="114" t="s">
        <v>12</v>
      </c>
      <c r="G89" s="121" t="s">
        <v>90</v>
      </c>
      <c r="H89" s="116" t="s">
        <v>852</v>
      </c>
      <c r="I89" s="117" t="s">
        <v>25</v>
      </c>
      <c r="J89" s="111" t="s">
        <v>451</v>
      </c>
      <c r="K89" s="128" t="s">
        <v>27</v>
      </c>
      <c r="L89" s="112">
        <v>-8.0034109999999998</v>
      </c>
      <c r="M89" s="118">
        <v>-78.313627999999994</v>
      </c>
    </row>
    <row r="90" spans="1:13" ht="106.5" customHeight="1">
      <c r="A90" s="225">
        <v>83</v>
      </c>
      <c r="B90" s="197" t="s">
        <v>449</v>
      </c>
      <c r="C90" s="113">
        <v>46049</v>
      </c>
      <c r="D90" s="134" t="s">
        <v>450</v>
      </c>
      <c r="E90" s="120" t="s">
        <v>589</v>
      </c>
      <c r="F90" s="114" t="s">
        <v>12</v>
      </c>
      <c r="G90" s="115">
        <v>150</v>
      </c>
      <c r="H90" s="116" t="s">
        <v>854</v>
      </c>
      <c r="I90" s="117" t="s">
        <v>481</v>
      </c>
      <c r="J90" s="111" t="s">
        <v>451</v>
      </c>
      <c r="K90" s="128" t="s">
        <v>27</v>
      </c>
      <c r="L90" s="112">
        <v>-8.5167059999999992</v>
      </c>
      <c r="M90" s="118">
        <v>-77.295800999999997</v>
      </c>
    </row>
    <row r="91" spans="1:13" ht="106.5" customHeight="1">
      <c r="A91" s="225">
        <v>82</v>
      </c>
      <c r="B91" s="197" t="s">
        <v>448</v>
      </c>
      <c r="C91" s="113">
        <v>46049</v>
      </c>
      <c r="D91" s="136" t="s">
        <v>417</v>
      </c>
      <c r="E91" s="120" t="s">
        <v>507</v>
      </c>
      <c r="F91" s="114" t="s">
        <v>12</v>
      </c>
      <c r="G91" s="193">
        <v>10</v>
      </c>
      <c r="H91" s="116" t="s">
        <v>853</v>
      </c>
      <c r="I91" s="117" t="s">
        <v>419</v>
      </c>
      <c r="J91" s="111" t="s">
        <v>244</v>
      </c>
      <c r="K91" s="128" t="s">
        <v>27</v>
      </c>
      <c r="L91" s="194">
        <v>-10.900788</v>
      </c>
      <c r="M91" s="195">
        <v>-74.904053000000005</v>
      </c>
    </row>
    <row r="92" spans="1:13" ht="106.5" customHeight="1">
      <c r="A92" s="225">
        <v>81</v>
      </c>
      <c r="B92" s="197" t="s">
        <v>447</v>
      </c>
      <c r="C92" s="113">
        <v>46049</v>
      </c>
      <c r="D92" s="136" t="s">
        <v>445</v>
      </c>
      <c r="E92" s="120" t="s">
        <v>446</v>
      </c>
      <c r="F92" s="114" t="s">
        <v>12</v>
      </c>
      <c r="G92" s="115" t="s">
        <v>90</v>
      </c>
      <c r="H92" s="116" t="s">
        <v>856</v>
      </c>
      <c r="I92" s="117" t="s">
        <v>25</v>
      </c>
      <c r="J92" s="111" t="s">
        <v>353</v>
      </c>
      <c r="K92" s="128" t="s">
        <v>27</v>
      </c>
      <c r="L92" s="194">
        <v>-17.8005057175689</v>
      </c>
      <c r="M92" s="195">
        <v>-69.986257483057699</v>
      </c>
    </row>
    <row r="93" spans="1:13" ht="106.5" customHeight="1">
      <c r="A93" s="225">
        <v>80</v>
      </c>
      <c r="B93" s="197" t="s">
        <v>432</v>
      </c>
      <c r="C93" s="113">
        <v>46049</v>
      </c>
      <c r="D93" s="135" t="s">
        <v>508</v>
      </c>
      <c r="E93" s="126" t="s">
        <v>430</v>
      </c>
      <c r="F93" s="114" t="s">
        <v>12</v>
      </c>
      <c r="G93" s="115">
        <v>65</v>
      </c>
      <c r="H93" s="116" t="s">
        <v>855</v>
      </c>
      <c r="I93" s="117" t="s">
        <v>440</v>
      </c>
      <c r="J93" s="111" t="s">
        <v>431</v>
      </c>
      <c r="K93" s="128" t="s">
        <v>27</v>
      </c>
      <c r="L93" s="112">
        <v>-5.4207290204882304</v>
      </c>
      <c r="M93" s="118">
        <v>-79.080920262737294</v>
      </c>
    </row>
    <row r="94" spans="1:13" ht="106.5" customHeight="1">
      <c r="A94" s="225">
        <v>79</v>
      </c>
      <c r="B94" s="202" t="s">
        <v>423</v>
      </c>
      <c r="C94" s="113">
        <v>46048</v>
      </c>
      <c r="D94" s="136" t="s">
        <v>424</v>
      </c>
      <c r="E94" s="126" t="s">
        <v>685</v>
      </c>
      <c r="F94" s="114" t="s">
        <v>12</v>
      </c>
      <c r="G94" s="115">
        <v>120</v>
      </c>
      <c r="H94" s="116" t="s">
        <v>857</v>
      </c>
      <c r="I94" s="117" t="s">
        <v>630</v>
      </c>
      <c r="J94" s="111" t="s">
        <v>425</v>
      </c>
      <c r="K94" s="128" t="s">
        <v>27</v>
      </c>
      <c r="L94" s="166">
        <v>-13.513500000000001</v>
      </c>
      <c r="M94" s="167">
        <v>-70.899799999999999</v>
      </c>
    </row>
    <row r="95" spans="1:13" ht="100.5" customHeight="1">
      <c r="A95" s="225">
        <v>78</v>
      </c>
      <c r="B95" s="197" t="s">
        <v>455</v>
      </c>
      <c r="C95" s="113">
        <v>46048</v>
      </c>
      <c r="D95" s="135" t="s">
        <v>456</v>
      </c>
      <c r="E95" s="120" t="s">
        <v>457</v>
      </c>
      <c r="F95" s="114" t="s">
        <v>12</v>
      </c>
      <c r="G95" s="115">
        <v>120</v>
      </c>
      <c r="H95" s="116" t="s">
        <v>858</v>
      </c>
      <c r="I95" s="117" t="s">
        <v>25</v>
      </c>
      <c r="J95" s="111" t="s">
        <v>283</v>
      </c>
      <c r="K95" s="128" t="s">
        <v>27</v>
      </c>
      <c r="L95" s="112">
        <v>-4.2780189999999996</v>
      </c>
      <c r="M95" s="118">
        <v>-81.203856000000002</v>
      </c>
    </row>
    <row r="96" spans="1:13" ht="108" customHeight="1">
      <c r="A96" s="225">
        <v>77</v>
      </c>
      <c r="B96" s="197" t="s">
        <v>458</v>
      </c>
      <c r="C96" s="113">
        <v>46048</v>
      </c>
      <c r="D96" s="135" t="s">
        <v>456</v>
      </c>
      <c r="E96" s="120" t="s">
        <v>459</v>
      </c>
      <c r="F96" s="114" t="s">
        <v>12</v>
      </c>
      <c r="G96" s="115">
        <v>120</v>
      </c>
      <c r="H96" s="116" t="s">
        <v>858</v>
      </c>
      <c r="I96" s="117" t="s">
        <v>25</v>
      </c>
      <c r="J96" s="111" t="s">
        <v>283</v>
      </c>
      <c r="K96" s="128" t="s">
        <v>27</v>
      </c>
      <c r="L96" s="112">
        <v>-4.3365830000000001</v>
      </c>
      <c r="M96" s="118">
        <v>-81.135981000000001</v>
      </c>
    </row>
    <row r="97" spans="1:13" ht="76.5">
      <c r="A97" s="225">
        <v>76</v>
      </c>
      <c r="B97" s="197" t="s">
        <v>435</v>
      </c>
      <c r="C97" s="113">
        <v>46048</v>
      </c>
      <c r="D97" s="135" t="s">
        <v>434</v>
      </c>
      <c r="E97" s="126" t="s">
        <v>688</v>
      </c>
      <c r="F97" s="114" t="s">
        <v>12</v>
      </c>
      <c r="G97" s="115" t="s">
        <v>90</v>
      </c>
      <c r="H97" s="116" t="s">
        <v>859</v>
      </c>
      <c r="I97" s="117" t="s">
        <v>25</v>
      </c>
      <c r="J97" s="111" t="s">
        <v>437</v>
      </c>
      <c r="K97" s="128" t="s">
        <v>27</v>
      </c>
      <c r="L97" s="112">
        <v>-13.420954999999999</v>
      </c>
      <c r="M97" s="118">
        <v>-75.965509999999995</v>
      </c>
    </row>
    <row r="98" spans="1:13" ht="103.5" customHeight="1">
      <c r="A98" s="225">
        <v>75</v>
      </c>
      <c r="B98" s="197" t="s">
        <v>420</v>
      </c>
      <c r="C98" s="113">
        <v>46048</v>
      </c>
      <c r="D98" s="135" t="s">
        <v>421</v>
      </c>
      <c r="E98" s="126" t="s">
        <v>422</v>
      </c>
      <c r="F98" s="114" t="s">
        <v>12</v>
      </c>
      <c r="G98" s="115">
        <v>500</v>
      </c>
      <c r="H98" s="116" t="s">
        <v>860</v>
      </c>
      <c r="I98" s="117" t="s">
        <v>426</v>
      </c>
      <c r="J98" s="111" t="s">
        <v>286</v>
      </c>
      <c r="K98" s="128" t="s">
        <v>27</v>
      </c>
      <c r="L98" s="112">
        <v>-10.303898</v>
      </c>
      <c r="M98" s="118">
        <v>-75.972622000000001</v>
      </c>
    </row>
    <row r="99" spans="1:13" ht="103.5" customHeight="1">
      <c r="A99" s="225">
        <v>74</v>
      </c>
      <c r="B99" s="197" t="s">
        <v>413</v>
      </c>
      <c r="C99" s="113">
        <v>46045</v>
      </c>
      <c r="D99" s="136" t="s">
        <v>411</v>
      </c>
      <c r="E99" s="126" t="s">
        <v>412</v>
      </c>
      <c r="F99" s="114" t="s">
        <v>12</v>
      </c>
      <c r="G99" s="115">
        <v>20</v>
      </c>
      <c r="H99" s="116" t="s">
        <v>861</v>
      </c>
      <c r="I99" s="117" t="s">
        <v>377</v>
      </c>
      <c r="J99" s="111" t="s">
        <v>378</v>
      </c>
      <c r="K99" s="128" t="s">
        <v>27</v>
      </c>
      <c r="L99" s="191">
        <v>-4.8466279999999999</v>
      </c>
      <c r="M99" s="192">
        <v>78.173344999999998</v>
      </c>
    </row>
    <row r="100" spans="1:13" ht="103.5" customHeight="1">
      <c r="A100" s="225">
        <v>73</v>
      </c>
      <c r="B100" s="197" t="s">
        <v>463</v>
      </c>
      <c r="C100" s="113">
        <v>46044</v>
      </c>
      <c r="D100" s="135" t="s">
        <v>359</v>
      </c>
      <c r="E100" s="126" t="s">
        <v>462</v>
      </c>
      <c r="F100" s="114" t="s">
        <v>12</v>
      </c>
      <c r="G100" s="115">
        <v>50</v>
      </c>
      <c r="H100" s="116" t="s">
        <v>862</v>
      </c>
      <c r="I100" s="117" t="s">
        <v>25</v>
      </c>
      <c r="J100" s="111" t="s">
        <v>353</v>
      </c>
      <c r="K100" s="128" t="s">
        <v>27</v>
      </c>
      <c r="L100" s="112">
        <v>-16.646674999999998</v>
      </c>
      <c r="M100" s="118">
        <v>-71.014674999999997</v>
      </c>
    </row>
    <row r="101" spans="1:13" ht="85.5" customHeight="1">
      <c r="A101" s="225">
        <v>72</v>
      </c>
      <c r="B101" s="197" t="s">
        <v>444</v>
      </c>
      <c r="C101" s="113">
        <v>46044</v>
      </c>
      <c r="D101" s="134" t="s">
        <v>443</v>
      </c>
      <c r="E101" s="120" t="s">
        <v>679</v>
      </c>
      <c r="F101" s="114" t="s">
        <v>12</v>
      </c>
      <c r="G101" s="193"/>
      <c r="H101" s="116" t="s">
        <v>863</v>
      </c>
      <c r="I101" s="117" t="s">
        <v>25</v>
      </c>
      <c r="J101" s="130" t="s">
        <v>211</v>
      </c>
      <c r="K101" s="128" t="s">
        <v>27</v>
      </c>
      <c r="L101" s="194">
        <v>-12.493069999999999</v>
      </c>
      <c r="M101" s="195">
        <v>-75.910574999999994</v>
      </c>
    </row>
    <row r="102" spans="1:13" ht="105.75" customHeight="1">
      <c r="A102" s="225">
        <v>71</v>
      </c>
      <c r="B102" s="197" t="s">
        <v>401</v>
      </c>
      <c r="C102" s="113">
        <v>46044</v>
      </c>
      <c r="D102" s="134" t="s">
        <v>403</v>
      </c>
      <c r="E102" s="120" t="s">
        <v>402</v>
      </c>
      <c r="F102" s="114" t="s">
        <v>12</v>
      </c>
      <c r="G102" s="115">
        <v>150</v>
      </c>
      <c r="H102" s="116" t="s">
        <v>864</v>
      </c>
      <c r="I102" s="117" t="s">
        <v>25</v>
      </c>
      <c r="J102" s="111" t="s">
        <v>404</v>
      </c>
      <c r="K102" s="128" t="s">
        <v>27</v>
      </c>
      <c r="L102" s="112">
        <v>-13.485531</v>
      </c>
      <c r="M102" s="118">
        <v>-72.923355000000001</v>
      </c>
    </row>
    <row r="103" spans="1:13" ht="111" customHeight="1">
      <c r="A103" s="225">
        <v>70</v>
      </c>
      <c r="B103" s="197" t="s">
        <v>406</v>
      </c>
      <c r="C103" s="113">
        <v>46044</v>
      </c>
      <c r="D103" s="134" t="s">
        <v>407</v>
      </c>
      <c r="E103" s="120" t="s">
        <v>408</v>
      </c>
      <c r="F103" s="114" t="s">
        <v>12</v>
      </c>
      <c r="G103" s="115">
        <v>860</v>
      </c>
      <c r="H103" s="116" t="s">
        <v>865</v>
      </c>
      <c r="I103" s="117" t="s">
        <v>409</v>
      </c>
      <c r="J103" s="111" t="s">
        <v>405</v>
      </c>
      <c r="K103" s="128" t="s">
        <v>27</v>
      </c>
      <c r="L103" s="112">
        <v>-13.110654</v>
      </c>
      <c r="M103" s="118">
        <v>-72.600886000000003</v>
      </c>
    </row>
    <row r="104" spans="1:13" ht="76.5">
      <c r="A104" s="225">
        <v>69</v>
      </c>
      <c r="B104" s="197" t="s">
        <v>398</v>
      </c>
      <c r="C104" s="113">
        <v>46044</v>
      </c>
      <c r="D104" s="135" t="s">
        <v>399</v>
      </c>
      <c r="E104" s="120" t="s">
        <v>587</v>
      </c>
      <c r="F104" s="114" t="s">
        <v>12</v>
      </c>
      <c r="G104" s="161">
        <v>120</v>
      </c>
      <c r="H104" s="116" t="s">
        <v>867</v>
      </c>
      <c r="I104" s="117" t="s">
        <v>400</v>
      </c>
      <c r="J104" s="111" t="s">
        <v>282</v>
      </c>
      <c r="K104" s="128" t="s">
        <v>27</v>
      </c>
      <c r="L104" s="158">
        <v>-5.9958628999999997</v>
      </c>
      <c r="M104" s="162">
        <v>-80.578648999999999</v>
      </c>
    </row>
    <row r="105" spans="1:13" ht="76.5">
      <c r="A105" s="225">
        <v>68</v>
      </c>
      <c r="B105" s="197" t="s">
        <v>416</v>
      </c>
      <c r="C105" s="113">
        <v>46042</v>
      </c>
      <c r="D105" s="136" t="s">
        <v>417</v>
      </c>
      <c r="E105" s="120" t="s">
        <v>418</v>
      </c>
      <c r="F105" s="114" t="s">
        <v>12</v>
      </c>
      <c r="G105" s="115" t="s">
        <v>90</v>
      </c>
      <c r="H105" s="116" t="s">
        <v>866</v>
      </c>
      <c r="I105" s="117" t="s">
        <v>419</v>
      </c>
      <c r="J105" s="111" t="s">
        <v>244</v>
      </c>
      <c r="K105" s="128" t="s">
        <v>27</v>
      </c>
      <c r="L105" s="112">
        <v>-10.870471999999999</v>
      </c>
      <c r="M105" s="118">
        <v>-75.074770000000001</v>
      </c>
    </row>
    <row r="106" spans="1:13" ht="89.25">
      <c r="A106" s="225">
        <v>67</v>
      </c>
      <c r="B106" s="197" t="s">
        <v>387</v>
      </c>
      <c r="C106" s="113">
        <v>46042</v>
      </c>
      <c r="D106" s="135" t="s">
        <v>388</v>
      </c>
      <c r="E106" s="126" t="s">
        <v>389</v>
      </c>
      <c r="F106" s="114" t="s">
        <v>12</v>
      </c>
      <c r="G106" s="164">
        <v>100</v>
      </c>
      <c r="H106" s="116" t="s">
        <v>868</v>
      </c>
      <c r="I106" s="117" t="s">
        <v>540</v>
      </c>
      <c r="J106" s="111" t="s">
        <v>286</v>
      </c>
      <c r="K106" s="128" t="s">
        <v>27</v>
      </c>
      <c r="L106" s="150">
        <v>-9.2132000000000005</v>
      </c>
      <c r="M106" s="165">
        <v>-76.233599999999996</v>
      </c>
    </row>
    <row r="107" spans="1:13" ht="86.25" customHeight="1">
      <c r="A107" s="225">
        <v>66</v>
      </c>
      <c r="B107" s="197" t="s">
        <v>383</v>
      </c>
      <c r="C107" s="113">
        <v>46042</v>
      </c>
      <c r="D107" s="136" t="s">
        <v>384</v>
      </c>
      <c r="E107" s="120" t="s">
        <v>385</v>
      </c>
      <c r="F107" s="114" t="s">
        <v>12</v>
      </c>
      <c r="G107" s="115" t="s">
        <v>90</v>
      </c>
      <c r="H107" s="116" t="s">
        <v>870</v>
      </c>
      <c r="I107" s="117" t="s">
        <v>386</v>
      </c>
      <c r="J107" s="111" t="s">
        <v>244</v>
      </c>
      <c r="K107" s="128" t="s">
        <v>27</v>
      </c>
      <c r="L107" s="112">
        <v>-12.031338</v>
      </c>
      <c r="M107" s="118">
        <v>-75.232104000000007</v>
      </c>
    </row>
    <row r="108" spans="1:13" ht="76.5">
      <c r="A108" s="225">
        <v>65</v>
      </c>
      <c r="B108" s="197" t="s">
        <v>394</v>
      </c>
      <c r="C108" s="113">
        <v>46041</v>
      </c>
      <c r="D108" s="135" t="s">
        <v>395</v>
      </c>
      <c r="E108" s="126" t="s">
        <v>396</v>
      </c>
      <c r="F108" s="114" t="s">
        <v>12</v>
      </c>
      <c r="G108" s="115">
        <v>50</v>
      </c>
      <c r="H108" s="116" t="s">
        <v>869</v>
      </c>
      <c r="I108" s="117" t="s">
        <v>25</v>
      </c>
      <c r="J108" s="111" t="s">
        <v>353</v>
      </c>
      <c r="K108" s="128" t="s">
        <v>27</v>
      </c>
      <c r="L108" s="155">
        <v>-16.646018000000002</v>
      </c>
      <c r="M108" s="160">
        <v>-71.144598000000002</v>
      </c>
    </row>
    <row r="109" spans="1:13" ht="153">
      <c r="A109" s="225">
        <v>64</v>
      </c>
      <c r="B109" s="197" t="s">
        <v>379</v>
      </c>
      <c r="C109" s="113">
        <v>46041</v>
      </c>
      <c r="D109" s="135" t="s">
        <v>380</v>
      </c>
      <c r="E109" s="126" t="s">
        <v>687</v>
      </c>
      <c r="F109" s="114" t="s">
        <v>12</v>
      </c>
      <c r="G109" s="115">
        <v>30</v>
      </c>
      <c r="H109" s="116" t="s">
        <v>871</v>
      </c>
      <c r="I109" s="117" t="s">
        <v>381</v>
      </c>
      <c r="J109" s="111" t="s">
        <v>382</v>
      </c>
      <c r="K109" s="128" t="s">
        <v>27</v>
      </c>
      <c r="L109" s="112">
        <v>-5.3376330000000003</v>
      </c>
      <c r="M109" s="118">
        <v>-78.796869999999998</v>
      </c>
    </row>
    <row r="110" spans="1:13" ht="97.5" customHeight="1">
      <c r="A110" s="225">
        <v>63</v>
      </c>
      <c r="B110" s="197" t="s">
        <v>369</v>
      </c>
      <c r="C110" s="113">
        <v>46041</v>
      </c>
      <c r="D110" s="136" t="s">
        <v>370</v>
      </c>
      <c r="E110" s="120" t="s">
        <v>371</v>
      </c>
      <c r="F110" s="114" t="s">
        <v>12</v>
      </c>
      <c r="G110" s="115">
        <v>50</v>
      </c>
      <c r="H110" s="116" t="s">
        <v>872</v>
      </c>
      <c r="I110" s="117" t="s">
        <v>25</v>
      </c>
      <c r="J110" s="111" t="s">
        <v>372</v>
      </c>
      <c r="K110" s="128" t="s">
        <v>27</v>
      </c>
      <c r="L110" s="112">
        <v>-17.152782999999999</v>
      </c>
      <c r="M110" s="118">
        <v>-71.786897999999994</v>
      </c>
    </row>
    <row r="111" spans="1:13" ht="89.25">
      <c r="A111" s="225">
        <v>62</v>
      </c>
      <c r="B111" s="197" t="s">
        <v>357</v>
      </c>
      <c r="C111" s="113">
        <v>46040</v>
      </c>
      <c r="D111" s="135" t="s">
        <v>356</v>
      </c>
      <c r="E111" s="126" t="s">
        <v>358</v>
      </c>
      <c r="F111" s="114" t="s">
        <v>12</v>
      </c>
      <c r="G111" s="159">
        <v>100</v>
      </c>
      <c r="H111" s="116" t="s">
        <v>873</v>
      </c>
      <c r="I111" s="117" t="s">
        <v>433</v>
      </c>
      <c r="J111" s="111" t="s">
        <v>568</v>
      </c>
      <c r="K111" s="128" t="s">
        <v>27</v>
      </c>
      <c r="L111" s="155">
        <v>-9.9110420000000001</v>
      </c>
      <c r="M111" s="160">
        <v>-75.530193999999995</v>
      </c>
    </row>
    <row r="112" spans="1:13" ht="76.5">
      <c r="A112" s="225">
        <v>61</v>
      </c>
      <c r="B112" s="197" t="s">
        <v>366</v>
      </c>
      <c r="C112" s="113">
        <v>46038</v>
      </c>
      <c r="D112" s="135" t="s">
        <v>367</v>
      </c>
      <c r="E112" s="126" t="s">
        <v>368</v>
      </c>
      <c r="F112" s="114" t="s">
        <v>12</v>
      </c>
      <c r="G112" s="115">
        <v>1</v>
      </c>
      <c r="H112" s="116" t="s">
        <v>876</v>
      </c>
      <c r="I112" s="117" t="s">
        <v>25</v>
      </c>
      <c r="J112" s="111" t="s">
        <v>212</v>
      </c>
      <c r="K112" s="128" t="s">
        <v>27</v>
      </c>
      <c r="L112" s="155">
        <v>-11.39315</v>
      </c>
      <c r="M112" s="160">
        <v>-74.751786999999993</v>
      </c>
    </row>
    <row r="113" spans="1:13" ht="76.5">
      <c r="A113" s="225">
        <v>60</v>
      </c>
      <c r="B113" s="197" t="s">
        <v>355</v>
      </c>
      <c r="C113" s="113">
        <v>46038</v>
      </c>
      <c r="D113" s="135" t="s">
        <v>352</v>
      </c>
      <c r="E113" s="126" t="s">
        <v>354</v>
      </c>
      <c r="F113" s="114" t="s">
        <v>12</v>
      </c>
      <c r="G113" s="115" t="s">
        <v>90</v>
      </c>
      <c r="H113" s="116" t="s">
        <v>875</v>
      </c>
      <c r="I113" s="117" t="s">
        <v>25</v>
      </c>
      <c r="J113" s="111" t="s">
        <v>353</v>
      </c>
      <c r="K113" s="128" t="s">
        <v>27</v>
      </c>
      <c r="L113" s="112">
        <v>-16.817536</v>
      </c>
      <c r="M113" s="118">
        <v>-70.892966000000001</v>
      </c>
    </row>
    <row r="114" spans="1:13" ht="85.5" customHeight="1">
      <c r="A114" s="225">
        <v>59</v>
      </c>
      <c r="B114" s="197" t="s">
        <v>363</v>
      </c>
      <c r="C114" s="113">
        <v>46037</v>
      </c>
      <c r="D114" s="135" t="s">
        <v>338</v>
      </c>
      <c r="E114" s="126" t="s">
        <v>364</v>
      </c>
      <c r="F114" s="114" t="s">
        <v>12</v>
      </c>
      <c r="G114" s="115">
        <v>300</v>
      </c>
      <c r="H114" s="116" t="s">
        <v>874</v>
      </c>
      <c r="I114" s="117" t="s">
        <v>365</v>
      </c>
      <c r="J114" s="111" t="s">
        <v>280</v>
      </c>
      <c r="K114" s="128" t="s">
        <v>27</v>
      </c>
      <c r="L114" s="112">
        <v>-10.978031</v>
      </c>
      <c r="M114" s="118">
        <v>-74.266900000000007</v>
      </c>
    </row>
    <row r="115" spans="1:13" ht="94.5" customHeight="1">
      <c r="A115" s="225">
        <v>58</v>
      </c>
      <c r="B115" s="197" t="s">
        <v>332</v>
      </c>
      <c r="C115" s="113">
        <v>46037</v>
      </c>
      <c r="D115" s="136" t="s">
        <v>344</v>
      </c>
      <c r="E115" s="126" t="s">
        <v>346</v>
      </c>
      <c r="F115" s="114" t="s">
        <v>12</v>
      </c>
      <c r="G115" s="115">
        <v>100</v>
      </c>
      <c r="H115" s="116" t="s">
        <v>877</v>
      </c>
      <c r="I115" s="117" t="s">
        <v>345</v>
      </c>
      <c r="J115" s="111" t="s">
        <v>127</v>
      </c>
      <c r="K115" s="128" t="s">
        <v>27</v>
      </c>
      <c r="L115" s="166">
        <v>-5.9168000000000003</v>
      </c>
      <c r="M115" s="167">
        <v>-78.0214</v>
      </c>
    </row>
    <row r="116" spans="1:13" ht="89.25">
      <c r="A116" s="225">
        <v>57</v>
      </c>
      <c r="B116" s="197" t="s">
        <v>349</v>
      </c>
      <c r="C116" s="113">
        <v>46037</v>
      </c>
      <c r="D116" s="154" t="s">
        <v>347</v>
      </c>
      <c r="E116" s="126" t="s">
        <v>351</v>
      </c>
      <c r="F116" s="114" t="s">
        <v>12</v>
      </c>
      <c r="G116" s="115" t="s">
        <v>90</v>
      </c>
      <c r="H116" s="116" t="s">
        <v>880</v>
      </c>
      <c r="I116" s="117" t="s">
        <v>350</v>
      </c>
      <c r="J116" s="111" t="s">
        <v>348</v>
      </c>
      <c r="K116" s="128" t="s">
        <v>27</v>
      </c>
      <c r="L116" s="112">
        <v>-5.4343629779472797</v>
      </c>
      <c r="M116" s="118">
        <v>-79.769169688224807</v>
      </c>
    </row>
    <row r="117" spans="1:13" ht="86.25" customHeight="1">
      <c r="A117" s="225">
        <v>56</v>
      </c>
      <c r="B117" s="197" t="s">
        <v>339</v>
      </c>
      <c r="C117" s="113">
        <v>46037</v>
      </c>
      <c r="D117" s="135" t="s">
        <v>340</v>
      </c>
      <c r="E117" s="126" t="s">
        <v>341</v>
      </c>
      <c r="F117" s="114" t="s">
        <v>12</v>
      </c>
      <c r="G117" s="115">
        <v>200</v>
      </c>
      <c r="H117" s="116" t="s">
        <v>879</v>
      </c>
      <c r="I117" s="117" t="s">
        <v>258</v>
      </c>
      <c r="J117" s="130" t="s">
        <v>211</v>
      </c>
      <c r="K117" s="128" t="s">
        <v>27</v>
      </c>
      <c r="L117" s="112">
        <v>-12.125878999999999</v>
      </c>
      <c r="M117" s="118">
        <v>-76.193769000000003</v>
      </c>
    </row>
    <row r="118" spans="1:13" ht="76.5">
      <c r="A118" s="225">
        <v>55</v>
      </c>
      <c r="B118" s="197" t="s">
        <v>333</v>
      </c>
      <c r="C118" s="113">
        <v>46037</v>
      </c>
      <c r="D118" s="135" t="s">
        <v>334</v>
      </c>
      <c r="E118" s="126" t="s">
        <v>337</v>
      </c>
      <c r="F118" s="114" t="s">
        <v>12</v>
      </c>
      <c r="G118" s="115">
        <v>300</v>
      </c>
      <c r="H118" s="116" t="s">
        <v>878</v>
      </c>
      <c r="I118" s="117" t="s">
        <v>25</v>
      </c>
      <c r="J118" s="111" t="s">
        <v>280</v>
      </c>
      <c r="K118" s="128" t="s">
        <v>27</v>
      </c>
      <c r="L118" s="112">
        <v>-10.786257000000001</v>
      </c>
      <c r="M118" s="118">
        <v>-73.763780999999994</v>
      </c>
    </row>
    <row r="119" spans="1:13" ht="106.5" customHeight="1">
      <c r="A119" s="225">
        <v>54</v>
      </c>
      <c r="B119" s="197" t="s">
        <v>328</v>
      </c>
      <c r="C119" s="113">
        <v>46037</v>
      </c>
      <c r="D119" s="135" t="s">
        <v>326</v>
      </c>
      <c r="E119" s="126" t="s">
        <v>327</v>
      </c>
      <c r="F119" s="114" t="s">
        <v>12</v>
      </c>
      <c r="G119" s="115">
        <v>20</v>
      </c>
      <c r="H119" s="116" t="s">
        <v>881</v>
      </c>
      <c r="I119" s="117" t="s">
        <v>25</v>
      </c>
      <c r="J119" s="111" t="s">
        <v>280</v>
      </c>
      <c r="K119" s="128" t="s">
        <v>27</v>
      </c>
      <c r="L119" s="112">
        <v>-12.131539</v>
      </c>
      <c r="M119" s="118">
        <v>-75.170634000000007</v>
      </c>
    </row>
    <row r="120" spans="1:13" ht="76.5">
      <c r="A120" s="225">
        <v>53</v>
      </c>
      <c r="B120" s="197" t="s">
        <v>454</v>
      </c>
      <c r="C120" s="113">
        <v>46036</v>
      </c>
      <c r="D120" s="136" t="s">
        <v>452</v>
      </c>
      <c r="E120" s="126" t="s">
        <v>477</v>
      </c>
      <c r="F120" s="114" t="s">
        <v>12</v>
      </c>
      <c r="G120" s="115"/>
      <c r="H120" s="116" t="s">
        <v>882</v>
      </c>
      <c r="I120" s="117" t="s">
        <v>453</v>
      </c>
      <c r="J120" s="111" t="s">
        <v>283</v>
      </c>
      <c r="K120" s="128" t="s">
        <v>27</v>
      </c>
      <c r="L120" s="112">
        <v>-3.7696040000000002</v>
      </c>
      <c r="M120" s="118">
        <v>-80.796075999999999</v>
      </c>
    </row>
    <row r="121" spans="1:13" ht="76.5">
      <c r="A121" s="225">
        <v>52</v>
      </c>
      <c r="B121" s="197" t="s">
        <v>438</v>
      </c>
      <c r="C121" s="113">
        <v>46036</v>
      </c>
      <c r="D121" s="136" t="s">
        <v>424</v>
      </c>
      <c r="E121" s="126" t="s">
        <v>674</v>
      </c>
      <c r="F121" s="114" t="s">
        <v>12</v>
      </c>
      <c r="G121" s="115">
        <v>30</v>
      </c>
      <c r="H121" s="116" t="s">
        <v>883</v>
      </c>
      <c r="I121" s="117" t="s">
        <v>542</v>
      </c>
      <c r="J121" s="111" t="s">
        <v>425</v>
      </c>
      <c r="K121" s="128" t="s">
        <v>27</v>
      </c>
      <c r="L121" s="166">
        <v>-13.5892704874983</v>
      </c>
      <c r="M121" s="167">
        <v>-70.977620780468001</v>
      </c>
    </row>
    <row r="122" spans="1:13" ht="93.75" customHeight="1">
      <c r="A122" s="225">
        <v>51</v>
      </c>
      <c r="B122" s="197" t="s">
        <v>319</v>
      </c>
      <c r="C122" s="113">
        <v>46036</v>
      </c>
      <c r="D122" s="135" t="s">
        <v>320</v>
      </c>
      <c r="E122" s="126" t="s">
        <v>321</v>
      </c>
      <c r="F122" s="114" t="s">
        <v>12</v>
      </c>
      <c r="G122" s="115">
        <v>40</v>
      </c>
      <c r="H122" s="116" t="s">
        <v>885</v>
      </c>
      <c r="I122" s="117" t="s">
        <v>324</v>
      </c>
      <c r="J122" s="111" t="s">
        <v>220</v>
      </c>
      <c r="K122" s="128" t="s">
        <v>27</v>
      </c>
      <c r="L122" s="112">
        <v>-6.3806010000000004</v>
      </c>
      <c r="M122" s="118">
        <v>-77.905387000000005</v>
      </c>
    </row>
    <row r="123" spans="1:13" ht="76.5">
      <c r="A123" s="225">
        <v>50</v>
      </c>
      <c r="B123" s="197" t="s">
        <v>315</v>
      </c>
      <c r="C123" s="113">
        <v>46035</v>
      </c>
      <c r="D123" s="135" t="s">
        <v>316</v>
      </c>
      <c r="E123" s="126" t="s">
        <v>318</v>
      </c>
      <c r="F123" s="114" t="s">
        <v>12</v>
      </c>
      <c r="G123" s="115"/>
      <c r="H123" s="116" t="s">
        <v>884</v>
      </c>
      <c r="I123" s="117" t="s">
        <v>541</v>
      </c>
      <c r="J123" s="111" t="s">
        <v>317</v>
      </c>
      <c r="K123" s="128" t="s">
        <v>27</v>
      </c>
      <c r="L123" s="112">
        <v>-6.9163399999999999</v>
      </c>
      <c r="M123" s="118">
        <v>-78.187225999999995</v>
      </c>
    </row>
    <row r="124" spans="1:13" ht="89.25">
      <c r="A124" s="225">
        <v>49</v>
      </c>
      <c r="B124" s="197" t="s">
        <v>300</v>
      </c>
      <c r="C124" s="113">
        <v>46035</v>
      </c>
      <c r="D124" s="135" t="s">
        <v>301</v>
      </c>
      <c r="E124" s="126" t="s">
        <v>299</v>
      </c>
      <c r="F124" s="114" t="s">
        <v>12</v>
      </c>
      <c r="G124" s="115">
        <v>200</v>
      </c>
      <c r="H124" s="116" t="s">
        <v>886</v>
      </c>
      <c r="I124" s="117" t="s">
        <v>521</v>
      </c>
      <c r="J124" s="111" t="s">
        <v>568</v>
      </c>
      <c r="K124" s="128" t="s">
        <v>27</v>
      </c>
      <c r="L124" s="112">
        <v>-10.312896</v>
      </c>
      <c r="M124" s="118">
        <v>-75.540772000000004</v>
      </c>
    </row>
    <row r="125" spans="1:13" ht="76.5">
      <c r="A125" s="225">
        <v>48</v>
      </c>
      <c r="B125" s="197" t="s">
        <v>295</v>
      </c>
      <c r="C125" s="113">
        <v>46034</v>
      </c>
      <c r="D125" s="135" t="s">
        <v>297</v>
      </c>
      <c r="E125" s="126" t="s">
        <v>296</v>
      </c>
      <c r="F125" s="114" t="s">
        <v>12</v>
      </c>
      <c r="G125" s="115">
        <v>20</v>
      </c>
      <c r="H125" s="116" t="s">
        <v>887</v>
      </c>
      <c r="I125" s="117" t="s">
        <v>294</v>
      </c>
      <c r="J125" s="111" t="s">
        <v>653</v>
      </c>
      <c r="K125" s="128" t="s">
        <v>27</v>
      </c>
      <c r="L125" s="112">
        <v>-8.6742120000000007</v>
      </c>
      <c r="M125" s="118">
        <v>-78.135292000000007</v>
      </c>
    </row>
    <row r="126" spans="1:13" ht="76.5">
      <c r="A126" s="225">
        <v>47</v>
      </c>
      <c r="B126" s="197" t="s">
        <v>360</v>
      </c>
      <c r="C126" s="113">
        <v>46031</v>
      </c>
      <c r="D126" s="135" t="s">
        <v>361</v>
      </c>
      <c r="E126" s="126" t="s">
        <v>362</v>
      </c>
      <c r="F126" s="114" t="s">
        <v>12</v>
      </c>
      <c r="G126" s="164">
        <v>50</v>
      </c>
      <c r="H126" s="116" t="s">
        <v>888</v>
      </c>
      <c r="I126" s="117" t="s">
        <v>621</v>
      </c>
      <c r="J126" s="111" t="s">
        <v>286</v>
      </c>
      <c r="K126" s="128" t="s">
        <v>27</v>
      </c>
      <c r="L126" s="150">
        <v>-10.435058</v>
      </c>
      <c r="M126" s="165">
        <v>-76.436604000000003</v>
      </c>
    </row>
    <row r="127" spans="1:13" ht="76.5">
      <c r="A127" s="225">
        <v>46</v>
      </c>
      <c r="B127" s="197" t="s">
        <v>307</v>
      </c>
      <c r="C127" s="113">
        <v>46028</v>
      </c>
      <c r="D127" s="134" t="s">
        <v>302</v>
      </c>
      <c r="E127" s="120" t="s">
        <v>322</v>
      </c>
      <c r="F127" s="114" t="s">
        <v>12</v>
      </c>
      <c r="G127" s="115">
        <v>30</v>
      </c>
      <c r="H127" s="116" t="s">
        <v>889</v>
      </c>
      <c r="I127" s="117" t="s">
        <v>25</v>
      </c>
      <c r="J127" s="111" t="s">
        <v>404</v>
      </c>
      <c r="K127" s="128" t="s">
        <v>27</v>
      </c>
      <c r="L127" s="112">
        <v>-12.651439</v>
      </c>
      <c r="M127" s="118">
        <v>-72.651438999999996</v>
      </c>
    </row>
    <row r="128" spans="1:13" ht="76.5">
      <c r="A128" s="225">
        <v>45</v>
      </c>
      <c r="B128" s="197" t="s">
        <v>306</v>
      </c>
      <c r="C128" s="113">
        <v>46028</v>
      </c>
      <c r="D128" s="134" t="s">
        <v>302</v>
      </c>
      <c r="E128" s="120" t="s">
        <v>506</v>
      </c>
      <c r="F128" s="114" t="s">
        <v>12</v>
      </c>
      <c r="G128" s="115">
        <v>30</v>
      </c>
      <c r="H128" s="116" t="s">
        <v>890</v>
      </c>
      <c r="I128" s="117" t="s">
        <v>25</v>
      </c>
      <c r="J128" s="111" t="s">
        <v>404</v>
      </c>
      <c r="K128" s="128" t="s">
        <v>27</v>
      </c>
      <c r="L128" s="112">
        <v>-12.829685</v>
      </c>
      <c r="M128" s="118">
        <v>-72.695312000000001</v>
      </c>
    </row>
    <row r="129" spans="1:13" ht="76.5">
      <c r="A129" s="225">
        <v>44</v>
      </c>
      <c r="B129" s="197" t="s">
        <v>305</v>
      </c>
      <c r="C129" s="113">
        <v>46028</v>
      </c>
      <c r="D129" s="134" t="s">
        <v>279</v>
      </c>
      <c r="E129" s="120" t="s">
        <v>505</v>
      </c>
      <c r="F129" s="114" t="s">
        <v>12</v>
      </c>
      <c r="G129" s="115">
        <v>50</v>
      </c>
      <c r="H129" s="116" t="s">
        <v>891</v>
      </c>
      <c r="I129" s="117" t="s">
        <v>25</v>
      </c>
      <c r="J129" s="111" t="s">
        <v>404</v>
      </c>
      <c r="K129" s="128" t="s">
        <v>27</v>
      </c>
      <c r="L129" s="112">
        <v>-12.469692</v>
      </c>
      <c r="M129" s="118">
        <v>-72.636891000000006</v>
      </c>
    </row>
    <row r="130" spans="1:13" ht="76.5">
      <c r="A130" s="225">
        <v>43</v>
      </c>
      <c r="B130" s="197" t="s">
        <v>304</v>
      </c>
      <c r="C130" s="113">
        <v>46028</v>
      </c>
      <c r="D130" s="134" t="s">
        <v>279</v>
      </c>
      <c r="E130" s="120" t="s">
        <v>303</v>
      </c>
      <c r="F130" s="114" t="s">
        <v>12</v>
      </c>
      <c r="G130" s="115">
        <v>30</v>
      </c>
      <c r="H130" s="116" t="s">
        <v>891</v>
      </c>
      <c r="I130" s="117" t="s">
        <v>25</v>
      </c>
      <c r="J130" s="111" t="s">
        <v>404</v>
      </c>
      <c r="K130" s="128" t="s">
        <v>27</v>
      </c>
      <c r="L130" s="112">
        <v>-12.773763000000001</v>
      </c>
      <c r="M130" s="118">
        <v>-72.618403999999998</v>
      </c>
    </row>
    <row r="131" spans="1:13" ht="102">
      <c r="A131" s="225">
        <v>42</v>
      </c>
      <c r="B131" s="197" t="s">
        <v>335</v>
      </c>
      <c r="C131" s="113">
        <v>46023</v>
      </c>
      <c r="D131" s="135" t="s">
        <v>338</v>
      </c>
      <c r="E131" s="126" t="s">
        <v>336</v>
      </c>
      <c r="F131" s="114" t="s">
        <v>12</v>
      </c>
      <c r="G131" s="115" t="s">
        <v>90</v>
      </c>
      <c r="H131" s="116" t="s">
        <v>892</v>
      </c>
      <c r="I131" s="117" t="s">
        <v>393</v>
      </c>
      <c r="J131" s="111" t="s">
        <v>280</v>
      </c>
      <c r="K131" s="128" t="s">
        <v>27</v>
      </c>
      <c r="L131" s="112">
        <v>-10.9032</v>
      </c>
      <c r="M131" s="118">
        <v>-74.0501</v>
      </c>
    </row>
    <row r="132" spans="1:13" ht="111" customHeight="1">
      <c r="A132" s="225">
        <v>41</v>
      </c>
      <c r="B132" s="197" t="s">
        <v>270</v>
      </c>
      <c r="C132" s="113">
        <v>46022</v>
      </c>
      <c r="D132" s="135" t="s">
        <v>269</v>
      </c>
      <c r="E132" s="126" t="s">
        <v>271</v>
      </c>
      <c r="F132" s="114" t="s">
        <v>12</v>
      </c>
      <c r="G132" s="115">
        <v>100</v>
      </c>
      <c r="H132" s="116" t="s">
        <v>893</v>
      </c>
      <c r="I132" s="117" t="s">
        <v>25</v>
      </c>
      <c r="J132" s="111" t="s">
        <v>286</v>
      </c>
      <c r="K132" s="128" t="s">
        <v>27</v>
      </c>
      <c r="L132" s="112">
        <v>-9.3019759999999998</v>
      </c>
      <c r="M132" s="145">
        <v>-76.006518</v>
      </c>
    </row>
    <row r="133" spans="1:13" ht="102">
      <c r="A133" s="225">
        <v>40</v>
      </c>
      <c r="B133" s="197" t="s">
        <v>268</v>
      </c>
      <c r="C133" s="113">
        <v>46021</v>
      </c>
      <c r="D133" s="135" t="s">
        <v>266</v>
      </c>
      <c r="E133" s="129" t="s">
        <v>275</v>
      </c>
      <c r="F133" s="114" t="s">
        <v>12</v>
      </c>
      <c r="G133" s="115" t="s">
        <v>90</v>
      </c>
      <c r="H133" s="116" t="s">
        <v>894</v>
      </c>
      <c r="I133" s="117" t="s">
        <v>267</v>
      </c>
      <c r="J133" s="111" t="s">
        <v>212</v>
      </c>
      <c r="K133" s="128" t="s">
        <v>27</v>
      </c>
      <c r="L133" s="127">
        <v>-11.869448999999999</v>
      </c>
      <c r="M133" s="168">
        <v>-75.283023</v>
      </c>
    </row>
    <row r="134" spans="1:13" ht="89.25">
      <c r="A134" s="225">
        <v>39</v>
      </c>
      <c r="B134" s="197" t="s">
        <v>254</v>
      </c>
      <c r="C134" s="113">
        <v>46012</v>
      </c>
      <c r="D134" s="138" t="s">
        <v>255</v>
      </c>
      <c r="E134" s="129" t="s">
        <v>256</v>
      </c>
      <c r="F134" s="114" t="s">
        <v>12</v>
      </c>
      <c r="G134" s="115" t="s">
        <v>90</v>
      </c>
      <c r="H134" s="116" t="s">
        <v>895</v>
      </c>
      <c r="I134" s="120" t="s">
        <v>25</v>
      </c>
      <c r="J134" s="111" t="s">
        <v>212</v>
      </c>
      <c r="K134" s="144" t="s">
        <v>27</v>
      </c>
      <c r="L134" s="127">
        <v>-11.795396</v>
      </c>
      <c r="M134" s="168">
        <v>-74.216868000000005</v>
      </c>
    </row>
    <row r="135" spans="1:13" ht="89.25">
      <c r="A135" s="225">
        <v>38</v>
      </c>
      <c r="B135" s="197" t="s">
        <v>250</v>
      </c>
      <c r="C135" s="113">
        <v>46008</v>
      </c>
      <c r="D135" s="134" t="s">
        <v>251</v>
      </c>
      <c r="E135" s="126" t="s">
        <v>252</v>
      </c>
      <c r="F135" s="114" t="s">
        <v>12</v>
      </c>
      <c r="G135" s="115">
        <v>700</v>
      </c>
      <c r="H135" s="119" t="s">
        <v>896</v>
      </c>
      <c r="I135" s="120" t="s">
        <v>25</v>
      </c>
      <c r="J135" s="111" t="s">
        <v>283</v>
      </c>
      <c r="K135" s="128" t="s">
        <v>27</v>
      </c>
      <c r="L135" s="172">
        <v>-4.8349710000000004</v>
      </c>
      <c r="M135" s="173">
        <v>-80.898822999999993</v>
      </c>
    </row>
    <row r="136" spans="1:13" ht="114.75">
      <c r="A136" s="225">
        <v>37</v>
      </c>
      <c r="B136" s="197" t="s">
        <v>248</v>
      </c>
      <c r="C136" s="113">
        <v>46004</v>
      </c>
      <c r="D136" s="135" t="s">
        <v>246</v>
      </c>
      <c r="E136" s="126" t="s">
        <v>247</v>
      </c>
      <c r="F136" s="114" t="s">
        <v>12</v>
      </c>
      <c r="G136" s="115">
        <v>15</v>
      </c>
      <c r="H136" s="116" t="s">
        <v>897</v>
      </c>
      <c r="I136" s="117" t="s">
        <v>25</v>
      </c>
      <c r="J136" s="111" t="s">
        <v>286</v>
      </c>
      <c r="K136" s="128" t="s">
        <v>27</v>
      </c>
      <c r="L136" s="112">
        <v>-9.5248849999999994</v>
      </c>
      <c r="M136" s="145">
        <v>-76.847874000000004</v>
      </c>
    </row>
    <row r="137" spans="1:13" ht="89.25">
      <c r="A137" s="225">
        <v>36</v>
      </c>
      <c r="B137" s="197" t="s">
        <v>240</v>
      </c>
      <c r="C137" s="113">
        <v>46004</v>
      </c>
      <c r="D137" s="134" t="s">
        <v>245</v>
      </c>
      <c r="E137" s="120" t="s">
        <v>241</v>
      </c>
      <c r="F137" s="114" t="s">
        <v>12</v>
      </c>
      <c r="G137" s="174">
        <v>15</v>
      </c>
      <c r="H137" s="116" t="s">
        <v>927</v>
      </c>
      <c r="I137" s="117" t="s">
        <v>25</v>
      </c>
      <c r="J137" s="111" t="s">
        <v>286</v>
      </c>
      <c r="K137" s="128" t="s">
        <v>27</v>
      </c>
      <c r="L137" s="175">
        <v>-9.5282929999999997</v>
      </c>
      <c r="M137" s="176">
        <v>-76.886339000000007</v>
      </c>
    </row>
    <row r="138" spans="1:13" ht="89.25">
      <c r="A138" s="225">
        <v>35</v>
      </c>
      <c r="B138" s="197" t="s">
        <v>235</v>
      </c>
      <c r="C138" s="113">
        <v>46004</v>
      </c>
      <c r="D138" s="134" t="s">
        <v>245</v>
      </c>
      <c r="E138" s="120" t="s">
        <v>237</v>
      </c>
      <c r="F138" s="114" t="s">
        <v>12</v>
      </c>
      <c r="G138" s="174">
        <v>15</v>
      </c>
      <c r="H138" s="116" t="s">
        <v>898</v>
      </c>
      <c r="I138" s="117" t="s">
        <v>25</v>
      </c>
      <c r="J138" s="111" t="s">
        <v>286</v>
      </c>
      <c r="K138" s="128" t="s">
        <v>27</v>
      </c>
      <c r="L138" s="175">
        <v>-9.5272120000000005</v>
      </c>
      <c r="M138" s="176">
        <v>-76.884100000000004</v>
      </c>
    </row>
    <row r="139" spans="1:13" ht="89.25">
      <c r="A139" s="225">
        <v>34</v>
      </c>
      <c r="B139" s="197" t="s">
        <v>239</v>
      </c>
      <c r="C139" s="113">
        <v>46004</v>
      </c>
      <c r="D139" s="134" t="s">
        <v>236</v>
      </c>
      <c r="E139" s="120" t="s">
        <v>260</v>
      </c>
      <c r="F139" s="114" t="s">
        <v>12</v>
      </c>
      <c r="G139" s="174">
        <v>15</v>
      </c>
      <c r="H139" s="116" t="s">
        <v>898</v>
      </c>
      <c r="I139" s="117" t="s">
        <v>25</v>
      </c>
      <c r="J139" s="111" t="s">
        <v>286</v>
      </c>
      <c r="K139" s="128" t="s">
        <v>27</v>
      </c>
      <c r="L139" s="175">
        <v>-9.5209820000000001</v>
      </c>
      <c r="M139" s="176">
        <v>-76.849485999999999</v>
      </c>
    </row>
    <row r="140" spans="1:13" ht="89.25">
      <c r="A140" s="225">
        <v>33</v>
      </c>
      <c r="B140" s="197" t="s">
        <v>238</v>
      </c>
      <c r="C140" s="113">
        <v>46004</v>
      </c>
      <c r="D140" s="134" t="s">
        <v>236</v>
      </c>
      <c r="E140" s="120" t="s">
        <v>259</v>
      </c>
      <c r="F140" s="114" t="s">
        <v>12</v>
      </c>
      <c r="G140" s="174">
        <v>15</v>
      </c>
      <c r="H140" s="116" t="s">
        <v>898</v>
      </c>
      <c r="I140" s="117" t="s">
        <v>25</v>
      </c>
      <c r="J140" s="111" t="s">
        <v>286</v>
      </c>
      <c r="K140" s="128" t="s">
        <v>27</v>
      </c>
      <c r="L140" s="175">
        <v>-9.5233589999999992</v>
      </c>
      <c r="M140" s="176">
        <v>-76.848616000000007</v>
      </c>
    </row>
    <row r="141" spans="1:13" ht="89.25">
      <c r="A141" s="225">
        <v>32</v>
      </c>
      <c r="B141" s="197" t="s">
        <v>232</v>
      </c>
      <c r="C141" s="113">
        <v>46002</v>
      </c>
      <c r="D141" s="135" t="s">
        <v>230</v>
      </c>
      <c r="E141" s="129" t="s">
        <v>231</v>
      </c>
      <c r="F141" s="114" t="s">
        <v>12</v>
      </c>
      <c r="G141" s="177">
        <v>20</v>
      </c>
      <c r="H141" s="116" t="s">
        <v>899</v>
      </c>
      <c r="I141" s="117" t="s">
        <v>233</v>
      </c>
      <c r="J141" s="111" t="s">
        <v>212</v>
      </c>
      <c r="K141" s="128" t="s">
        <v>27</v>
      </c>
      <c r="L141" s="127">
        <v>-10.94354</v>
      </c>
      <c r="M141" s="168">
        <v>-74.856499999999997</v>
      </c>
    </row>
    <row r="142" spans="1:13" ht="102">
      <c r="A142" s="225">
        <v>31</v>
      </c>
      <c r="B142" s="197" t="s">
        <v>224</v>
      </c>
      <c r="C142" s="113">
        <v>45996</v>
      </c>
      <c r="D142" s="134" t="s">
        <v>225</v>
      </c>
      <c r="E142" s="126" t="s">
        <v>226</v>
      </c>
      <c r="F142" s="114" t="s">
        <v>12</v>
      </c>
      <c r="G142" s="115">
        <v>30</v>
      </c>
      <c r="H142" s="116" t="s">
        <v>900</v>
      </c>
      <c r="I142" s="117" t="s">
        <v>234</v>
      </c>
      <c r="J142" s="111" t="s">
        <v>405</v>
      </c>
      <c r="K142" s="128" t="s">
        <v>27</v>
      </c>
      <c r="L142" s="112">
        <v>-14.866379999999999</v>
      </c>
      <c r="M142" s="118">
        <v>-70.762979000000001</v>
      </c>
    </row>
    <row r="143" spans="1:13" ht="76.5">
      <c r="A143" s="225">
        <v>30</v>
      </c>
      <c r="B143" s="197" t="s">
        <v>223</v>
      </c>
      <c r="C143" s="113">
        <v>45994</v>
      </c>
      <c r="D143" s="135" t="s">
        <v>221</v>
      </c>
      <c r="E143" s="129" t="s">
        <v>222</v>
      </c>
      <c r="F143" s="114" t="s">
        <v>12</v>
      </c>
      <c r="G143" s="115" t="s">
        <v>90</v>
      </c>
      <c r="H143" s="116" t="s">
        <v>901</v>
      </c>
      <c r="I143" s="117"/>
      <c r="J143" s="111" t="s">
        <v>283</v>
      </c>
      <c r="K143" s="128" t="s">
        <v>27</v>
      </c>
      <c r="L143" s="178">
        <v>-4.8787770000000004</v>
      </c>
      <c r="M143" s="179">
        <v>-80.697954999999993</v>
      </c>
    </row>
    <row r="144" spans="1:13" ht="76.5">
      <c r="A144" s="225">
        <v>29</v>
      </c>
      <c r="B144" s="197" t="s">
        <v>214</v>
      </c>
      <c r="C144" s="113">
        <v>45985</v>
      </c>
      <c r="D144" s="134" t="s">
        <v>215</v>
      </c>
      <c r="E144" s="120" t="s">
        <v>218</v>
      </c>
      <c r="F144" s="114" t="s">
        <v>12</v>
      </c>
      <c r="G144" s="169">
        <v>150</v>
      </c>
      <c r="H144" s="116" t="s">
        <v>902</v>
      </c>
      <c r="I144" s="117" t="s">
        <v>25</v>
      </c>
      <c r="J144" s="111" t="s">
        <v>283</v>
      </c>
      <c r="K144" s="128" t="s">
        <v>27</v>
      </c>
      <c r="L144" s="180">
        <v>-4.6016630000000003</v>
      </c>
      <c r="M144" s="181">
        <v>-81.163043000000002</v>
      </c>
    </row>
    <row r="145" spans="1:13" ht="76.5">
      <c r="A145" s="225">
        <v>28</v>
      </c>
      <c r="B145" s="197" t="s">
        <v>202</v>
      </c>
      <c r="C145" s="113">
        <v>45968</v>
      </c>
      <c r="D145" s="135" t="s">
        <v>203</v>
      </c>
      <c r="E145" s="126" t="s">
        <v>204</v>
      </c>
      <c r="F145" s="114" t="s">
        <v>12</v>
      </c>
      <c r="G145" s="182">
        <v>230</v>
      </c>
      <c r="H145" s="119" t="s">
        <v>904</v>
      </c>
      <c r="I145" s="117" t="s">
        <v>25</v>
      </c>
      <c r="J145" s="130" t="s">
        <v>284</v>
      </c>
      <c r="K145" s="133" t="s">
        <v>27</v>
      </c>
      <c r="L145" s="112">
        <v>-3.7094</v>
      </c>
      <c r="M145" s="118">
        <v>-73.247231999999997</v>
      </c>
    </row>
    <row r="146" spans="1:13" ht="76.5">
      <c r="A146" s="225">
        <v>27</v>
      </c>
      <c r="B146" s="197" t="s">
        <v>197</v>
      </c>
      <c r="C146" s="113">
        <v>45968</v>
      </c>
      <c r="D146" s="135" t="s">
        <v>198</v>
      </c>
      <c r="E146" s="126" t="s">
        <v>199</v>
      </c>
      <c r="F146" s="114" t="s">
        <v>12</v>
      </c>
      <c r="G146" s="182">
        <v>90</v>
      </c>
      <c r="H146" s="119" t="s">
        <v>903</v>
      </c>
      <c r="I146" s="117" t="s">
        <v>25</v>
      </c>
      <c r="J146" s="130" t="s">
        <v>284</v>
      </c>
      <c r="K146" s="133" t="s">
        <v>27</v>
      </c>
      <c r="L146" s="112">
        <v>-6.5900540000000003</v>
      </c>
      <c r="M146" s="118">
        <v>-76.308547000000004</v>
      </c>
    </row>
    <row r="147" spans="1:13" ht="102">
      <c r="A147" s="225">
        <v>26</v>
      </c>
      <c r="B147" s="197" t="s">
        <v>194</v>
      </c>
      <c r="C147" s="113">
        <v>45965</v>
      </c>
      <c r="D147" s="134" t="s">
        <v>192</v>
      </c>
      <c r="E147" s="120" t="s">
        <v>193</v>
      </c>
      <c r="F147" s="114" t="s">
        <v>12</v>
      </c>
      <c r="G147" s="174">
        <v>100</v>
      </c>
      <c r="H147" s="116" t="s">
        <v>905</v>
      </c>
      <c r="I147" s="117" t="s">
        <v>195</v>
      </c>
      <c r="J147" s="111" t="s">
        <v>285</v>
      </c>
      <c r="K147" s="128" t="s">
        <v>27</v>
      </c>
      <c r="L147" s="175">
        <v>-9.9083609999999993</v>
      </c>
      <c r="M147" s="176">
        <v>-76.383140999999995</v>
      </c>
    </row>
    <row r="148" spans="1:13" ht="114.75">
      <c r="A148" s="225">
        <v>25</v>
      </c>
      <c r="B148" s="197" t="s">
        <v>191</v>
      </c>
      <c r="C148" s="113">
        <v>45965</v>
      </c>
      <c r="D148" s="134" t="s">
        <v>155</v>
      </c>
      <c r="E148" s="126" t="s">
        <v>190</v>
      </c>
      <c r="F148" s="114" t="s">
        <v>12</v>
      </c>
      <c r="G148" s="115">
        <v>335</v>
      </c>
      <c r="H148" s="116" t="s">
        <v>907</v>
      </c>
      <c r="I148" s="117" t="s">
        <v>196</v>
      </c>
      <c r="J148" s="111" t="s">
        <v>405</v>
      </c>
      <c r="K148" s="128" t="s">
        <v>27</v>
      </c>
      <c r="L148" s="112">
        <v>-13.867858</v>
      </c>
      <c r="M148" s="118">
        <v>-72.773049999999998</v>
      </c>
    </row>
    <row r="149" spans="1:13" ht="102">
      <c r="A149" s="225">
        <v>24</v>
      </c>
      <c r="B149" s="197" t="s">
        <v>176</v>
      </c>
      <c r="C149" s="113">
        <v>45951</v>
      </c>
      <c r="D149" s="136" t="s">
        <v>173</v>
      </c>
      <c r="E149" s="126" t="s">
        <v>277</v>
      </c>
      <c r="F149" s="114" t="s">
        <v>12</v>
      </c>
      <c r="G149" s="115">
        <v>40</v>
      </c>
      <c r="H149" s="116" t="s">
        <v>906</v>
      </c>
      <c r="I149" s="117" t="s">
        <v>25</v>
      </c>
      <c r="J149" s="130" t="s">
        <v>314</v>
      </c>
      <c r="K149" s="133" t="s">
        <v>27</v>
      </c>
      <c r="L149" s="112">
        <v>-8.1125399999999992</v>
      </c>
      <c r="M149" s="118">
        <v>-78.179596000000004</v>
      </c>
    </row>
    <row r="150" spans="1:13" ht="89.25">
      <c r="A150" s="225">
        <v>23</v>
      </c>
      <c r="B150" s="197" t="s">
        <v>174</v>
      </c>
      <c r="C150" s="113">
        <v>45951</v>
      </c>
      <c r="D150" s="136" t="s">
        <v>173</v>
      </c>
      <c r="E150" s="126" t="s">
        <v>175</v>
      </c>
      <c r="F150" s="114" t="s">
        <v>12</v>
      </c>
      <c r="G150" s="115">
        <v>40</v>
      </c>
      <c r="H150" s="116" t="s">
        <v>908</v>
      </c>
      <c r="I150" s="117" t="s">
        <v>25</v>
      </c>
      <c r="J150" s="130" t="s">
        <v>314</v>
      </c>
      <c r="K150" s="133" t="s">
        <v>27</v>
      </c>
      <c r="L150" s="112">
        <v>-8.0804749999999999</v>
      </c>
      <c r="M150" s="118">
        <v>-78.158652000000004</v>
      </c>
    </row>
    <row r="151" spans="1:13" ht="76.5">
      <c r="A151" s="225">
        <v>22</v>
      </c>
      <c r="B151" s="197" t="s">
        <v>171</v>
      </c>
      <c r="C151" s="113">
        <v>45950</v>
      </c>
      <c r="D151" s="136" t="s">
        <v>172</v>
      </c>
      <c r="E151" s="126" t="s">
        <v>169</v>
      </c>
      <c r="F151" s="114" t="s">
        <v>12</v>
      </c>
      <c r="G151" s="169">
        <v>45</v>
      </c>
      <c r="H151" s="116" t="s">
        <v>909</v>
      </c>
      <c r="I151" s="117" t="s">
        <v>25</v>
      </c>
      <c r="J151" s="111" t="s">
        <v>287</v>
      </c>
      <c r="K151" s="128" t="s">
        <v>27</v>
      </c>
      <c r="L151" s="170">
        <v>-10.079893999999999</v>
      </c>
      <c r="M151" s="171">
        <v>-75.685351999999995</v>
      </c>
    </row>
    <row r="152" spans="1:13" ht="76.5">
      <c r="A152" s="225">
        <v>21</v>
      </c>
      <c r="B152" s="197" t="s">
        <v>170</v>
      </c>
      <c r="C152" s="113">
        <v>45950</v>
      </c>
      <c r="D152" s="136" t="s">
        <v>172</v>
      </c>
      <c r="E152" s="126" t="s">
        <v>177</v>
      </c>
      <c r="F152" s="114" t="s">
        <v>12</v>
      </c>
      <c r="G152" s="169">
        <v>25</v>
      </c>
      <c r="H152" s="116" t="s">
        <v>910</v>
      </c>
      <c r="I152" s="117" t="s">
        <v>182</v>
      </c>
      <c r="J152" s="111" t="s">
        <v>287</v>
      </c>
      <c r="K152" s="128" t="s">
        <v>27</v>
      </c>
      <c r="L152" s="170">
        <v>-10.192494999999999</v>
      </c>
      <c r="M152" s="171">
        <v>-75.700658000000004</v>
      </c>
    </row>
    <row r="153" spans="1:13" ht="76.5">
      <c r="A153" s="225">
        <v>20</v>
      </c>
      <c r="B153" s="197" t="s">
        <v>205</v>
      </c>
      <c r="C153" s="113">
        <v>45934</v>
      </c>
      <c r="D153" s="134" t="s">
        <v>206</v>
      </c>
      <c r="E153" s="120" t="s">
        <v>207</v>
      </c>
      <c r="F153" s="114" t="s">
        <v>12</v>
      </c>
      <c r="G153" s="115" t="s">
        <v>90</v>
      </c>
      <c r="H153" s="116" t="s">
        <v>911</v>
      </c>
      <c r="I153" s="117" t="s">
        <v>208</v>
      </c>
      <c r="J153" s="130" t="s">
        <v>219</v>
      </c>
      <c r="K153" s="128" t="s">
        <v>27</v>
      </c>
      <c r="L153" s="140">
        <v>-6.362101</v>
      </c>
      <c r="M153" s="141">
        <v>-78.789235000000005</v>
      </c>
    </row>
    <row r="154" spans="1:13" ht="89.25">
      <c r="A154" s="225">
        <v>19</v>
      </c>
      <c r="B154" s="197" t="s">
        <v>147</v>
      </c>
      <c r="C154" s="113">
        <v>45922</v>
      </c>
      <c r="D154" s="135" t="s">
        <v>156</v>
      </c>
      <c r="E154" s="129" t="s">
        <v>146</v>
      </c>
      <c r="F154" s="114" t="s">
        <v>12</v>
      </c>
      <c r="G154" s="177">
        <v>40</v>
      </c>
      <c r="H154" s="116" t="s">
        <v>912</v>
      </c>
      <c r="I154" s="117" t="s">
        <v>25</v>
      </c>
      <c r="J154" s="111" t="s">
        <v>212</v>
      </c>
      <c r="K154" s="133" t="s">
        <v>27</v>
      </c>
      <c r="L154" s="127">
        <v>-11.897277000000001</v>
      </c>
      <c r="M154" s="168">
        <v>-73.946527000000003</v>
      </c>
    </row>
    <row r="155" spans="1:13" ht="76.5">
      <c r="A155" s="225">
        <v>18</v>
      </c>
      <c r="B155" s="197" t="s">
        <v>143</v>
      </c>
      <c r="C155" s="113">
        <v>45874</v>
      </c>
      <c r="D155" s="135" t="s">
        <v>157</v>
      </c>
      <c r="E155" s="129" t="s">
        <v>141</v>
      </c>
      <c r="F155" s="114" t="s">
        <v>12</v>
      </c>
      <c r="G155" s="183">
        <v>100</v>
      </c>
      <c r="H155" s="116" t="s">
        <v>913</v>
      </c>
      <c r="I155" s="117" t="s">
        <v>25</v>
      </c>
      <c r="J155" s="111" t="s">
        <v>283</v>
      </c>
      <c r="K155" s="144" t="s">
        <v>27</v>
      </c>
      <c r="L155" s="184">
        <v>-4.5186000000000002</v>
      </c>
      <c r="M155" s="185">
        <v>-80.465699999999998</v>
      </c>
    </row>
    <row r="156" spans="1:13" ht="76.5">
      <c r="A156" s="225">
        <v>17</v>
      </c>
      <c r="B156" s="197" t="s">
        <v>142</v>
      </c>
      <c r="C156" s="113">
        <v>45874</v>
      </c>
      <c r="D156" s="135" t="s">
        <v>157</v>
      </c>
      <c r="E156" s="129" t="s">
        <v>144</v>
      </c>
      <c r="F156" s="114" t="s">
        <v>12</v>
      </c>
      <c r="G156" s="115" t="s">
        <v>90</v>
      </c>
      <c r="H156" s="116" t="s">
        <v>913</v>
      </c>
      <c r="I156" s="117" t="s">
        <v>25</v>
      </c>
      <c r="J156" s="111" t="s">
        <v>283</v>
      </c>
      <c r="K156" s="144" t="s">
        <v>27</v>
      </c>
      <c r="L156" s="184">
        <v>-4.5281710000000004</v>
      </c>
      <c r="M156" s="185">
        <v>-80.476138000000006</v>
      </c>
    </row>
    <row r="157" spans="1:13" ht="76.5">
      <c r="A157" s="225">
        <v>16</v>
      </c>
      <c r="B157" s="197" t="s">
        <v>140</v>
      </c>
      <c r="C157" s="113">
        <v>45874</v>
      </c>
      <c r="D157" s="135" t="s">
        <v>158</v>
      </c>
      <c r="E157" s="129" t="s">
        <v>183</v>
      </c>
      <c r="F157" s="114" t="s">
        <v>12</v>
      </c>
      <c r="G157" s="183">
        <v>50</v>
      </c>
      <c r="H157" s="116" t="s">
        <v>913</v>
      </c>
      <c r="I157" s="117" t="s">
        <v>25</v>
      </c>
      <c r="J157" s="111" t="s">
        <v>283</v>
      </c>
      <c r="K157" s="144" t="s">
        <v>27</v>
      </c>
      <c r="L157" s="184">
        <v>-4.9224969999999999</v>
      </c>
      <c r="M157" s="185">
        <v>-80.624437</v>
      </c>
    </row>
    <row r="158" spans="1:13" ht="76.5">
      <c r="A158" s="225">
        <v>15</v>
      </c>
      <c r="B158" s="197" t="s">
        <v>139</v>
      </c>
      <c r="C158" s="113">
        <v>45874</v>
      </c>
      <c r="D158" s="135" t="s">
        <v>158</v>
      </c>
      <c r="E158" s="129" t="s">
        <v>184</v>
      </c>
      <c r="F158" s="114" t="s">
        <v>12</v>
      </c>
      <c r="G158" s="183">
        <v>50</v>
      </c>
      <c r="H158" s="116" t="s">
        <v>913</v>
      </c>
      <c r="I158" s="117" t="s">
        <v>25</v>
      </c>
      <c r="J158" s="111" t="s">
        <v>283</v>
      </c>
      <c r="K158" s="144" t="s">
        <v>27</v>
      </c>
      <c r="L158" s="184">
        <v>-4.9216959999999998</v>
      </c>
      <c r="M158" s="185">
        <v>-80.626599999999996</v>
      </c>
    </row>
    <row r="159" spans="1:13" ht="114.75">
      <c r="A159" s="225">
        <v>14</v>
      </c>
      <c r="B159" s="197" t="s">
        <v>128</v>
      </c>
      <c r="C159" s="113">
        <v>45759</v>
      </c>
      <c r="D159" s="136" t="s">
        <v>159</v>
      </c>
      <c r="E159" s="126" t="s">
        <v>153</v>
      </c>
      <c r="F159" s="114" t="s">
        <v>12</v>
      </c>
      <c r="G159" s="115">
        <v>100</v>
      </c>
      <c r="H159" s="116" t="s">
        <v>914</v>
      </c>
      <c r="I159" s="117" t="s">
        <v>131</v>
      </c>
      <c r="J159" s="111" t="s">
        <v>127</v>
      </c>
      <c r="K159" s="144" t="s">
        <v>27</v>
      </c>
      <c r="L159" s="166">
        <v>-5.8245511958332701</v>
      </c>
      <c r="M159" s="167">
        <v>-78.257423043250995</v>
      </c>
    </row>
    <row r="160" spans="1:13" ht="76.5">
      <c r="A160" s="225">
        <v>13</v>
      </c>
      <c r="B160" s="197" t="s">
        <v>125</v>
      </c>
      <c r="C160" s="113">
        <v>45736</v>
      </c>
      <c r="D160" s="136" t="s">
        <v>160</v>
      </c>
      <c r="E160" s="126" t="s">
        <v>126</v>
      </c>
      <c r="F160" s="114" t="s">
        <v>12</v>
      </c>
      <c r="G160" s="115">
        <v>50</v>
      </c>
      <c r="H160" s="116" t="s">
        <v>915</v>
      </c>
      <c r="I160" s="117" t="s">
        <v>26</v>
      </c>
      <c r="J160" s="111" t="s">
        <v>152</v>
      </c>
      <c r="K160" s="144" t="s">
        <v>27</v>
      </c>
      <c r="L160" s="112">
        <v>-17.076312000000001</v>
      </c>
      <c r="M160" s="118">
        <v>-70.840873000000002</v>
      </c>
    </row>
    <row r="161" spans="1:13" ht="165.75">
      <c r="A161" s="225">
        <v>12</v>
      </c>
      <c r="B161" s="197" t="s">
        <v>121</v>
      </c>
      <c r="C161" s="113">
        <v>45719</v>
      </c>
      <c r="D161" s="134" t="s">
        <v>161</v>
      </c>
      <c r="E161" s="126" t="s">
        <v>122</v>
      </c>
      <c r="F161" s="114" t="s">
        <v>12</v>
      </c>
      <c r="G161" s="115">
        <v>30</v>
      </c>
      <c r="H161" s="116" t="s">
        <v>916</v>
      </c>
      <c r="I161" s="117" t="s">
        <v>123</v>
      </c>
      <c r="J161" s="130" t="s">
        <v>119</v>
      </c>
      <c r="K161" s="186" t="s">
        <v>27</v>
      </c>
      <c r="L161" s="112">
        <v>-7.6699510000000002</v>
      </c>
      <c r="M161" s="118">
        <v>-77.848448000000005</v>
      </c>
    </row>
    <row r="162" spans="1:13" ht="102">
      <c r="A162" s="225">
        <v>11</v>
      </c>
      <c r="B162" s="197" t="s">
        <v>118</v>
      </c>
      <c r="C162" s="113">
        <v>45670</v>
      </c>
      <c r="D162" s="134" t="s">
        <v>162</v>
      </c>
      <c r="E162" s="126" t="s">
        <v>129</v>
      </c>
      <c r="F162" s="114" t="s">
        <v>12</v>
      </c>
      <c r="G162" s="187">
        <v>200</v>
      </c>
      <c r="H162" s="119" t="s">
        <v>917</v>
      </c>
      <c r="I162" s="117" t="s">
        <v>134</v>
      </c>
      <c r="J162" s="111" t="s">
        <v>185</v>
      </c>
      <c r="K162" s="186" t="s">
        <v>27</v>
      </c>
      <c r="L162" s="188">
        <v>-17.151049</v>
      </c>
      <c r="M162" s="189">
        <v>-71.785892000000004</v>
      </c>
    </row>
    <row r="163" spans="1:13" ht="76.5">
      <c r="A163" s="225">
        <v>10</v>
      </c>
      <c r="B163" s="197" t="s">
        <v>91</v>
      </c>
      <c r="C163" s="113">
        <v>45024</v>
      </c>
      <c r="D163" s="134" t="s">
        <v>164</v>
      </c>
      <c r="E163" s="126" t="s">
        <v>96</v>
      </c>
      <c r="F163" s="114" t="s">
        <v>12</v>
      </c>
      <c r="G163" s="115">
        <v>30</v>
      </c>
      <c r="H163" s="116" t="s">
        <v>918</v>
      </c>
      <c r="I163" s="117" t="s">
        <v>87</v>
      </c>
      <c r="J163" s="111" t="s">
        <v>127</v>
      </c>
      <c r="K163" s="231"/>
      <c r="L163" s="112">
        <v>-5.9253954853169102</v>
      </c>
      <c r="M163" s="118">
        <v>-79.551036357879596</v>
      </c>
    </row>
    <row r="164" spans="1:13" ht="63.75">
      <c r="A164" s="225">
        <v>9</v>
      </c>
      <c r="B164" s="197" t="s">
        <v>89</v>
      </c>
      <c r="C164" s="113">
        <v>45024</v>
      </c>
      <c r="D164" s="134" t="s">
        <v>165</v>
      </c>
      <c r="E164" s="126" t="s">
        <v>111</v>
      </c>
      <c r="F164" s="114" t="s">
        <v>12</v>
      </c>
      <c r="G164" s="115">
        <v>200</v>
      </c>
      <c r="H164" s="190" t="s">
        <v>919</v>
      </c>
      <c r="I164" s="117" t="s">
        <v>87</v>
      </c>
      <c r="J164" s="111" t="s">
        <v>127</v>
      </c>
      <c r="K164" s="231"/>
      <c r="L164" s="112">
        <v>-6.4113724456344103</v>
      </c>
      <c r="M164" s="118">
        <v>-76.619019806384998</v>
      </c>
    </row>
    <row r="165" spans="1:13" ht="99" customHeight="1">
      <c r="A165" s="225">
        <v>8</v>
      </c>
      <c r="B165" s="197" t="s">
        <v>94</v>
      </c>
      <c r="C165" s="113">
        <v>45021</v>
      </c>
      <c r="D165" s="134" t="s">
        <v>166</v>
      </c>
      <c r="E165" s="137" t="s">
        <v>95</v>
      </c>
      <c r="F165" s="114" t="s">
        <v>12</v>
      </c>
      <c r="G165" s="115">
        <v>20</v>
      </c>
      <c r="H165" s="116" t="s">
        <v>922</v>
      </c>
      <c r="I165" s="117" t="s">
        <v>130</v>
      </c>
      <c r="J165" s="111" t="s">
        <v>127</v>
      </c>
      <c r="K165" s="128" t="s">
        <v>27</v>
      </c>
      <c r="L165" s="112">
        <v>-5.6072516903480301</v>
      </c>
      <c r="M165" s="118">
        <v>-79.897191524505601</v>
      </c>
    </row>
    <row r="166" spans="1:13" ht="63.75">
      <c r="A166" s="225">
        <v>7</v>
      </c>
      <c r="B166" s="197" t="s">
        <v>88</v>
      </c>
      <c r="C166" s="113">
        <v>45014</v>
      </c>
      <c r="D166" s="134" t="s">
        <v>167</v>
      </c>
      <c r="E166" s="137" t="s">
        <v>103</v>
      </c>
      <c r="F166" s="114" t="s">
        <v>12</v>
      </c>
      <c r="G166" s="115">
        <v>45</v>
      </c>
      <c r="H166" s="116" t="s">
        <v>921</v>
      </c>
      <c r="I166" s="117" t="s">
        <v>87</v>
      </c>
      <c r="J166" s="111" t="s">
        <v>127</v>
      </c>
      <c r="K166" s="231"/>
      <c r="L166" s="112">
        <v>-5.8556340786628898</v>
      </c>
      <c r="M166" s="118">
        <v>-77.985540926456395</v>
      </c>
    </row>
    <row r="167" spans="1:13" ht="100.5" customHeight="1">
      <c r="A167" s="225">
        <v>6</v>
      </c>
      <c r="B167" s="197" t="s">
        <v>92</v>
      </c>
      <c r="C167" s="113">
        <v>45010</v>
      </c>
      <c r="D167" s="134" t="s">
        <v>189</v>
      </c>
      <c r="E167" s="126" t="s">
        <v>105</v>
      </c>
      <c r="F167" s="114" t="s">
        <v>12</v>
      </c>
      <c r="G167" s="115" t="s">
        <v>90</v>
      </c>
      <c r="H167" s="116" t="s">
        <v>920</v>
      </c>
      <c r="I167" s="117" t="s">
        <v>87</v>
      </c>
      <c r="J167" s="111" t="s">
        <v>127</v>
      </c>
      <c r="K167" s="231"/>
      <c r="L167" s="112">
        <v>-5.88631502237057</v>
      </c>
      <c r="M167" s="118">
        <v>-78.180116415023804</v>
      </c>
    </row>
    <row r="168" spans="1:13" ht="76.5">
      <c r="A168" s="225">
        <v>5</v>
      </c>
      <c r="B168" s="197" t="s">
        <v>93</v>
      </c>
      <c r="C168" s="113">
        <v>44999</v>
      </c>
      <c r="D168" s="134" t="s">
        <v>189</v>
      </c>
      <c r="E168" s="126" t="s">
        <v>104</v>
      </c>
      <c r="F168" s="114" t="s">
        <v>12</v>
      </c>
      <c r="G168" s="115">
        <v>15</v>
      </c>
      <c r="H168" s="116" t="s">
        <v>923</v>
      </c>
      <c r="I168" s="117" t="s">
        <v>87</v>
      </c>
      <c r="J168" s="111" t="s">
        <v>127</v>
      </c>
      <c r="K168" s="231"/>
      <c r="L168" s="112">
        <v>-5.8581101753540397</v>
      </c>
      <c r="M168" s="118">
        <v>-78.225035369396196</v>
      </c>
    </row>
    <row r="169" spans="1:13" ht="76.5">
      <c r="A169" s="225">
        <v>4</v>
      </c>
      <c r="B169" s="197" t="s">
        <v>29</v>
      </c>
      <c r="C169" s="113">
        <v>44240</v>
      </c>
      <c r="D169" s="136" t="s">
        <v>160</v>
      </c>
      <c r="E169" s="126" t="s">
        <v>124</v>
      </c>
      <c r="F169" s="114" t="s">
        <v>12</v>
      </c>
      <c r="G169" s="115">
        <v>40</v>
      </c>
      <c r="H169" s="116" t="s">
        <v>915</v>
      </c>
      <c r="I169" s="117" t="s">
        <v>26</v>
      </c>
      <c r="J169" s="111" t="s">
        <v>112</v>
      </c>
      <c r="K169" s="186" t="s">
        <v>27</v>
      </c>
      <c r="L169" s="112">
        <v>-17.07</v>
      </c>
      <c r="M169" s="118">
        <v>-70.850999999999999</v>
      </c>
    </row>
    <row r="170" spans="1:13" ht="127.5">
      <c r="A170" s="225">
        <v>3</v>
      </c>
      <c r="B170" s="197" t="s">
        <v>28</v>
      </c>
      <c r="C170" s="113">
        <v>43889</v>
      </c>
      <c r="D170" s="136" t="s">
        <v>160</v>
      </c>
      <c r="E170" s="126" t="s">
        <v>278</v>
      </c>
      <c r="F170" s="114" t="s">
        <v>12</v>
      </c>
      <c r="G170" s="115">
        <v>63</v>
      </c>
      <c r="H170" s="116" t="s">
        <v>924</v>
      </c>
      <c r="I170" s="117" t="s">
        <v>26</v>
      </c>
      <c r="J170" s="111" t="s">
        <v>112</v>
      </c>
      <c r="K170" s="186" t="s">
        <v>27</v>
      </c>
      <c r="L170" s="112">
        <v>-17.068999999999999</v>
      </c>
      <c r="M170" s="118">
        <v>-70.849999999999994</v>
      </c>
    </row>
    <row r="171" spans="1:13" ht="114.75">
      <c r="A171" s="225">
        <v>2</v>
      </c>
      <c r="B171" s="197" t="s">
        <v>99</v>
      </c>
      <c r="C171" s="113">
        <v>43539</v>
      </c>
      <c r="D171" s="136" t="s">
        <v>168</v>
      </c>
      <c r="E171" s="126" t="s">
        <v>100</v>
      </c>
      <c r="F171" s="114" t="s">
        <v>12</v>
      </c>
      <c r="G171" s="121" t="s">
        <v>90</v>
      </c>
      <c r="H171" s="116" t="s">
        <v>925</v>
      </c>
      <c r="I171" s="117" t="s">
        <v>97</v>
      </c>
      <c r="J171" s="111" t="s">
        <v>98</v>
      </c>
      <c r="K171" s="186" t="s">
        <v>27</v>
      </c>
      <c r="L171" s="112">
        <v>-7.9779999999999998</v>
      </c>
      <c r="M171" s="118">
        <v>-78.646000000000001</v>
      </c>
    </row>
    <row r="172" spans="1:13" ht="102">
      <c r="A172" s="225">
        <v>1</v>
      </c>
      <c r="B172" s="197" t="s">
        <v>186</v>
      </c>
      <c r="C172" s="113">
        <v>43531</v>
      </c>
      <c r="D172" s="136" t="s">
        <v>187</v>
      </c>
      <c r="E172" s="126" t="s">
        <v>281</v>
      </c>
      <c r="F172" s="114" t="s">
        <v>12</v>
      </c>
      <c r="G172" s="121">
        <v>60</v>
      </c>
      <c r="H172" s="116" t="s">
        <v>926</v>
      </c>
      <c r="I172" s="116" t="s">
        <v>188</v>
      </c>
      <c r="J172" s="117" t="s">
        <v>545</v>
      </c>
      <c r="K172" s="231"/>
      <c r="L172" s="112">
        <v>-13.802</v>
      </c>
      <c r="M172" s="118">
        <v>-70.474999999999994</v>
      </c>
    </row>
    <row r="173" spans="1:13">
      <c r="A173" s="270" t="s">
        <v>102</v>
      </c>
      <c r="B173" s="270"/>
      <c r="C173" s="270"/>
      <c r="D173" s="270"/>
      <c r="E173" s="270"/>
      <c r="F173" s="40"/>
      <c r="L173"/>
      <c r="M173"/>
    </row>
    <row r="190" spans="6:6">
      <c r="F190" s="214"/>
    </row>
  </sheetData>
  <mergeCells count="3">
    <mergeCell ref="D1:K1"/>
    <mergeCell ref="D2:K2"/>
    <mergeCell ref="A173:E173"/>
  </mergeCells>
  <phoneticPr fontId="117" type="noConversion"/>
  <hyperlinks>
    <hyperlink ref="K170" r:id="rId1" xr:uid="{00000000-0004-0000-0100-000000000000}"/>
    <hyperlink ref="K169" r:id="rId2" xr:uid="{00000000-0004-0000-0100-000001000000}"/>
    <hyperlink ref="K171" r:id="rId3" xr:uid="{00000000-0004-0000-0100-000002000000}"/>
    <hyperlink ref="B162" r:id="rId4" xr:uid="{00000000-0004-0000-0100-000003000000}"/>
    <hyperlink ref="K162" r:id="rId5" xr:uid="{00000000-0004-0000-0100-000004000000}"/>
    <hyperlink ref="B161" r:id="rId6" xr:uid="{00000000-0004-0000-0100-000005000000}"/>
    <hyperlink ref="B160" r:id="rId7" xr:uid="{00000000-0004-0000-0100-000006000000}"/>
    <hyperlink ref="K160" r:id="rId8" xr:uid="{00000000-0004-0000-0100-000007000000}"/>
    <hyperlink ref="B165" r:id="rId9" xr:uid="{00000000-0004-0000-0100-000008000000}"/>
    <hyperlink ref="B167" r:id="rId10" xr:uid="{00000000-0004-0000-0100-000009000000}"/>
    <hyperlink ref="B168" r:id="rId11" xr:uid="{00000000-0004-0000-0100-00000A000000}"/>
    <hyperlink ref="B164" r:id="rId12" xr:uid="{00000000-0004-0000-0100-00000B000000}"/>
    <hyperlink ref="B170" r:id="rId13" xr:uid="{00000000-0004-0000-0100-00000C000000}"/>
    <hyperlink ref="B169" r:id="rId14" xr:uid="{00000000-0004-0000-0100-00000D000000}"/>
    <hyperlink ref="B166" r:id="rId15" xr:uid="{00000000-0004-0000-0100-00000E000000}"/>
    <hyperlink ref="B171" r:id="rId16" xr:uid="{00000000-0004-0000-0100-00000F000000}"/>
    <hyperlink ref="B163" r:id="rId17" xr:uid="{00000000-0004-0000-0100-000010000000}"/>
    <hyperlink ref="K159" r:id="rId18" xr:uid="{00000000-0004-0000-0100-000011000000}"/>
    <hyperlink ref="B159" r:id="rId19" xr:uid="{00000000-0004-0000-0100-000012000000}"/>
    <hyperlink ref="K161" r:id="rId20" xr:uid="{00000000-0004-0000-0100-000013000000}"/>
    <hyperlink ref="B158" r:id="rId21" xr:uid="{00000000-0004-0000-0100-000014000000}"/>
    <hyperlink ref="B157" r:id="rId22" xr:uid="{00000000-0004-0000-0100-000015000000}"/>
    <hyperlink ref="B156" r:id="rId23" xr:uid="{00000000-0004-0000-0100-000016000000}"/>
    <hyperlink ref="B155" r:id="rId24" xr:uid="{00000000-0004-0000-0100-000017000000}"/>
    <hyperlink ref="K155" r:id="rId25" xr:uid="{00000000-0004-0000-0100-000018000000}"/>
    <hyperlink ref="K156" r:id="rId26" xr:uid="{00000000-0004-0000-0100-000019000000}"/>
    <hyperlink ref="K157" r:id="rId27" xr:uid="{00000000-0004-0000-0100-00001A000000}"/>
    <hyperlink ref="K158" r:id="rId28" xr:uid="{00000000-0004-0000-0100-00001B000000}"/>
    <hyperlink ref="B154" r:id="rId29" xr:uid="{00000000-0004-0000-0100-00001C000000}"/>
    <hyperlink ref="K154" r:id="rId30" xr:uid="{00000000-0004-0000-0100-00001D000000}"/>
    <hyperlink ref="B152" r:id="rId31" xr:uid="{00000000-0004-0000-0100-00001E000000}"/>
    <hyperlink ref="B151" r:id="rId32" xr:uid="{00000000-0004-0000-0100-00001F000000}"/>
    <hyperlink ref="K151" r:id="rId33" xr:uid="{00000000-0004-0000-0100-000020000000}"/>
    <hyperlink ref="K152" r:id="rId34" xr:uid="{00000000-0004-0000-0100-000021000000}"/>
    <hyperlink ref="B150" r:id="rId35" xr:uid="{00000000-0004-0000-0100-000022000000}"/>
    <hyperlink ref="K150" r:id="rId36" xr:uid="{00000000-0004-0000-0100-000023000000}"/>
    <hyperlink ref="B149" r:id="rId37" xr:uid="{00000000-0004-0000-0100-000024000000}"/>
    <hyperlink ref="K149" r:id="rId38" xr:uid="{00000000-0004-0000-0100-000025000000}"/>
    <hyperlink ref="B172" r:id="rId39" xr:uid="{00000000-0004-0000-0100-000026000000}"/>
    <hyperlink ref="B148" r:id="rId40" xr:uid="{00000000-0004-0000-0100-000027000000}"/>
    <hyperlink ref="B147" r:id="rId41" xr:uid="{00000000-0004-0000-0100-000028000000}"/>
    <hyperlink ref="K148" r:id="rId42" xr:uid="{00000000-0004-0000-0100-000029000000}"/>
    <hyperlink ref="K147" r:id="rId43" xr:uid="{00000000-0004-0000-0100-00002A000000}"/>
    <hyperlink ref="B146" r:id="rId44" xr:uid="{00000000-0004-0000-0100-00002B000000}"/>
    <hyperlink ref="K146" r:id="rId45" xr:uid="{00000000-0004-0000-0100-00002C000000}"/>
    <hyperlink ref="B145" r:id="rId46" xr:uid="{00000000-0004-0000-0100-00002D000000}"/>
    <hyperlink ref="K145" r:id="rId47" xr:uid="{00000000-0004-0000-0100-00002E000000}"/>
    <hyperlink ref="B153" r:id="rId48" xr:uid="{00000000-0004-0000-0100-00002F000000}"/>
    <hyperlink ref="K153" r:id="rId49" xr:uid="{00000000-0004-0000-0100-000030000000}"/>
    <hyperlink ref="B144" r:id="rId50" xr:uid="{00000000-0004-0000-0100-000031000000}"/>
    <hyperlink ref="K144" r:id="rId51" xr:uid="{00000000-0004-0000-0100-000032000000}"/>
    <hyperlink ref="B143" r:id="rId52" xr:uid="{00000000-0004-0000-0100-000033000000}"/>
    <hyperlink ref="K143" r:id="rId53" xr:uid="{00000000-0004-0000-0100-000034000000}"/>
    <hyperlink ref="B142" r:id="rId54" xr:uid="{00000000-0004-0000-0100-000035000000}"/>
    <hyperlink ref="K142" r:id="rId55" xr:uid="{00000000-0004-0000-0100-000036000000}"/>
    <hyperlink ref="B141" r:id="rId56" xr:uid="{00000000-0004-0000-0100-000037000000}"/>
    <hyperlink ref="K141" r:id="rId57" xr:uid="{00000000-0004-0000-0100-000038000000}"/>
    <hyperlink ref="B138" r:id="rId58" xr:uid="{00000000-0004-0000-0100-000039000000}"/>
    <hyperlink ref="K138" r:id="rId59" xr:uid="{00000000-0004-0000-0100-00003A000000}"/>
    <hyperlink ref="B140" r:id="rId60" xr:uid="{00000000-0004-0000-0100-00003B000000}"/>
    <hyperlink ref="K140" r:id="rId61" xr:uid="{00000000-0004-0000-0100-00003C000000}"/>
    <hyperlink ref="B139" r:id="rId62" xr:uid="{00000000-0004-0000-0100-00003D000000}"/>
    <hyperlink ref="K139" r:id="rId63" xr:uid="{00000000-0004-0000-0100-00003E000000}"/>
    <hyperlink ref="B137" r:id="rId64" xr:uid="{00000000-0004-0000-0100-00003F000000}"/>
    <hyperlink ref="K137" r:id="rId65" xr:uid="{00000000-0004-0000-0100-000040000000}"/>
    <hyperlink ref="B136" r:id="rId66" xr:uid="{00000000-0004-0000-0100-000041000000}"/>
    <hyperlink ref="K136" r:id="rId67" xr:uid="{00000000-0004-0000-0100-000042000000}"/>
    <hyperlink ref="B135" r:id="rId68" xr:uid="{00000000-0004-0000-0100-000043000000}"/>
    <hyperlink ref="K135" r:id="rId69" xr:uid="{00000000-0004-0000-0100-000044000000}"/>
    <hyperlink ref="K165" r:id="rId70" xr:uid="{00000000-0004-0000-0100-000045000000}"/>
    <hyperlink ref="B134" r:id="rId71" xr:uid="{00000000-0004-0000-0100-000046000000}"/>
    <hyperlink ref="K134" r:id="rId72" xr:uid="{00000000-0004-0000-0100-000047000000}"/>
    <hyperlink ref="B133" r:id="rId73" xr:uid="{00000000-0004-0000-0100-000048000000}"/>
    <hyperlink ref="B132" r:id="rId74" xr:uid="{00000000-0004-0000-0100-000049000000}"/>
    <hyperlink ref="K132" r:id="rId75" xr:uid="{00000000-0004-0000-0100-00004A000000}"/>
    <hyperlink ref="K133" r:id="rId76" xr:uid="{00000000-0004-0000-0100-00004B000000}"/>
    <hyperlink ref="A173" r:id="rId77" xr:uid="{00000000-0004-0000-0100-00004E000000}"/>
    <hyperlink ref="B125" r:id="rId78" xr:uid="{00000000-0004-0000-0100-000051000000}"/>
    <hyperlink ref="K125" r:id="rId79" xr:uid="{00000000-0004-0000-0100-000052000000}"/>
    <hyperlink ref="B124" r:id="rId80" xr:uid="{00000000-0004-0000-0100-000053000000}"/>
    <hyperlink ref="B130" r:id="rId81" xr:uid="{00000000-0004-0000-0100-000054000000}"/>
    <hyperlink ref="B129" r:id="rId82" xr:uid="{00000000-0004-0000-0100-000055000000}"/>
    <hyperlink ref="B128" r:id="rId83" xr:uid="{00000000-0004-0000-0100-000056000000}"/>
    <hyperlink ref="B127" r:id="rId84" xr:uid="{00000000-0004-0000-0100-000057000000}"/>
    <hyperlink ref="K124" r:id="rId85" xr:uid="{00000000-0004-0000-0100-000058000000}"/>
    <hyperlink ref="B123" r:id="rId86" xr:uid="{00000000-0004-0000-0100-000059000000}"/>
    <hyperlink ref="B122" r:id="rId87" xr:uid="{00000000-0004-0000-0100-00005A000000}"/>
    <hyperlink ref="K122" r:id="rId88" xr:uid="{00000000-0004-0000-0100-00005B000000}"/>
    <hyperlink ref="K123" r:id="rId89" xr:uid="{00000000-0004-0000-0100-00005C000000}"/>
    <hyperlink ref="K127" r:id="rId90" xr:uid="{00000000-0004-0000-0100-00005D000000}"/>
    <hyperlink ref="K128" r:id="rId91" xr:uid="{00000000-0004-0000-0100-00005E000000}"/>
    <hyperlink ref="K129" r:id="rId92" xr:uid="{00000000-0004-0000-0100-00005F000000}"/>
    <hyperlink ref="K130" r:id="rId93" xr:uid="{00000000-0004-0000-0100-000060000000}"/>
    <hyperlink ref="B119" r:id="rId94" xr:uid="{00000000-0004-0000-0100-000061000000}"/>
    <hyperlink ref="B115" r:id="rId95" xr:uid="{00000000-0004-0000-0100-000062000000}"/>
    <hyperlink ref="K115" r:id="rId96" xr:uid="{00000000-0004-0000-0100-000063000000}"/>
    <hyperlink ref="B118" r:id="rId97" xr:uid="{00000000-0004-0000-0100-000064000000}"/>
    <hyperlink ref="K118" r:id="rId98" xr:uid="{00000000-0004-0000-0100-000065000000}"/>
    <hyperlink ref="B131" r:id="rId99" xr:uid="{00000000-0004-0000-0100-000066000000}"/>
    <hyperlink ref="K131" r:id="rId100" xr:uid="{00000000-0004-0000-0100-000067000000}"/>
    <hyperlink ref="B117" r:id="rId101" xr:uid="{00000000-0004-0000-0100-000068000000}"/>
    <hyperlink ref="K117" r:id="rId102" xr:uid="{00000000-0004-0000-0100-000069000000}"/>
    <hyperlink ref="K119" r:id="rId103" xr:uid="{00000000-0004-0000-0100-00006C000000}"/>
    <hyperlink ref="B116" r:id="rId104" xr:uid="{00000000-0004-0000-0100-00006D000000}"/>
    <hyperlink ref="K116" r:id="rId105" xr:uid="{00000000-0004-0000-0100-00006E000000}"/>
    <hyperlink ref="B113" r:id="rId106" xr:uid="{00000000-0004-0000-0100-00006F000000}"/>
    <hyperlink ref="K113" r:id="rId107" xr:uid="{00000000-0004-0000-0100-000070000000}"/>
    <hyperlink ref="B111" r:id="rId108" xr:uid="{00000000-0004-0000-0100-000071000000}"/>
    <hyperlink ref="K111" r:id="rId109" xr:uid="{00000000-0004-0000-0100-000072000000}"/>
    <hyperlink ref="B126" r:id="rId110" xr:uid="{00000000-0004-0000-0100-000073000000}"/>
    <hyperlink ref="K126" r:id="rId111" xr:uid="{00000000-0004-0000-0100-000074000000}"/>
    <hyperlink ref="B114" r:id="rId112" xr:uid="{00000000-0004-0000-0100-000075000000}"/>
    <hyperlink ref="K114" r:id="rId113" xr:uid="{00000000-0004-0000-0100-000076000000}"/>
    <hyperlink ref="B112" r:id="rId114" xr:uid="{00000000-0004-0000-0100-000077000000}"/>
    <hyperlink ref="K112" r:id="rId115" xr:uid="{00000000-0004-0000-0100-000078000000}"/>
    <hyperlink ref="B110" r:id="rId116" xr:uid="{00000000-0004-0000-0100-000079000000}"/>
    <hyperlink ref="K110" r:id="rId117" xr:uid="{00000000-0004-0000-0100-00007A000000}"/>
    <hyperlink ref="B109" r:id="rId118" xr:uid="{00000000-0004-0000-0100-00007B000000}"/>
    <hyperlink ref="K109" r:id="rId119" xr:uid="{00000000-0004-0000-0100-00007C000000}"/>
    <hyperlink ref="B107" r:id="rId120" xr:uid="{00000000-0004-0000-0100-00007D000000}"/>
    <hyperlink ref="K107" r:id="rId121" xr:uid="{00000000-0004-0000-0100-00007E000000}"/>
    <hyperlink ref="B106" r:id="rId122" xr:uid="{00000000-0004-0000-0100-000081000000}"/>
    <hyperlink ref="K106" r:id="rId123" xr:uid="{00000000-0004-0000-0100-000082000000}"/>
    <hyperlink ref="B108" r:id="rId124" xr:uid="{00000000-0004-0000-0100-000083000000}"/>
    <hyperlink ref="K108" r:id="rId125" xr:uid="{00000000-0004-0000-0100-000084000000}"/>
    <hyperlink ref="B104" r:id="rId126" xr:uid="{00000000-0004-0000-0100-000085000000}"/>
    <hyperlink ref="K104" r:id="rId127" xr:uid="{00000000-0004-0000-0100-000086000000}"/>
    <hyperlink ref="B102" r:id="rId128" xr:uid="{00000000-0004-0000-0100-000087000000}"/>
    <hyperlink ref="K102" r:id="rId129" xr:uid="{00000000-0004-0000-0100-000088000000}"/>
    <hyperlink ref="B103" r:id="rId130" xr:uid="{00000000-0004-0000-0100-000089000000}"/>
    <hyperlink ref="K103" r:id="rId131" xr:uid="{00000000-0004-0000-0100-00008A000000}"/>
    <hyperlink ref="B99" r:id="rId132" xr:uid="{00000000-0004-0000-0100-00008B000000}"/>
    <hyperlink ref="K99" r:id="rId133" xr:uid="{00000000-0004-0000-0100-00008C000000}"/>
    <hyperlink ref="B105" r:id="rId134" xr:uid="{00000000-0004-0000-0100-00008D000000}"/>
    <hyperlink ref="K105" r:id="rId135" xr:uid="{00000000-0004-0000-0100-00008E000000}"/>
    <hyperlink ref="B98" r:id="rId136" xr:uid="{00000000-0004-0000-0100-00008F000000}"/>
    <hyperlink ref="K98" r:id="rId137" xr:uid="{00000000-0004-0000-0100-000090000000}"/>
    <hyperlink ref="B93" r:id="rId138" xr:uid="{00000000-0004-0000-0100-000094000000}"/>
    <hyperlink ref="K93" r:id="rId139" xr:uid="{00000000-0004-0000-0100-000095000000}"/>
    <hyperlink ref="K97" r:id="rId140" xr:uid="{00000000-0004-0000-0100-000097000000}"/>
    <hyperlink ref="B97" r:id="rId141" xr:uid="{00000000-0004-0000-0100-000098000000}"/>
    <hyperlink ref="B87" r:id="rId142" xr:uid="{00000000-0004-0000-0100-000099000000}"/>
    <hyperlink ref="K87" r:id="rId143" xr:uid="{00000000-0004-0000-0100-00009A000000}"/>
    <hyperlink ref="B121" r:id="rId144" xr:uid="{00000000-0004-0000-0100-00009B000000}"/>
    <hyperlink ref="K121" r:id="rId145" xr:uid="{00000000-0004-0000-0100-00009C000000}"/>
    <hyperlink ref="B85" r:id="rId146" xr:uid="{00000000-0004-0000-0100-00009D000000}"/>
    <hyperlink ref="B101" r:id="rId147" xr:uid="{00000000-0004-0000-0100-00009E000000}"/>
    <hyperlink ref="B92" r:id="rId148" xr:uid="{00000000-0004-0000-0100-00009F000000}"/>
    <hyperlink ref="B91" r:id="rId149" xr:uid="{00000000-0004-0000-0100-0000A0000000}"/>
    <hyperlink ref="B90" r:id="rId150" xr:uid="{00000000-0004-0000-0100-0000A1000000}"/>
    <hyperlink ref="K90" r:id="rId151" xr:uid="{00000000-0004-0000-0100-0000A2000000}"/>
    <hyperlink ref="B120" r:id="rId152" xr:uid="{00000000-0004-0000-0100-0000A3000000}"/>
    <hyperlink ref="B96" r:id="rId153" xr:uid="{00000000-0004-0000-0100-0000A4000000}"/>
    <hyperlink ref="K96" r:id="rId154" xr:uid="{00000000-0004-0000-0100-0000A5000000}"/>
    <hyperlink ref="B95" r:id="rId155" xr:uid="{00000000-0004-0000-0100-0000A6000000}"/>
    <hyperlink ref="K95" r:id="rId156" xr:uid="{00000000-0004-0000-0100-0000A7000000}"/>
    <hyperlink ref="B84" r:id="rId157" xr:uid="{00000000-0004-0000-0100-0000A8000000}"/>
    <hyperlink ref="K92" r:id="rId158" xr:uid="{00000000-0004-0000-0100-0000A9000000}"/>
    <hyperlink ref="B100" r:id="rId159" xr:uid="{00000000-0004-0000-0100-0000AA000000}"/>
    <hyperlink ref="K100" r:id="rId160" xr:uid="{00000000-0004-0000-0100-0000AB000000}"/>
    <hyperlink ref="K84" r:id="rId161" xr:uid="{00000000-0004-0000-0100-0000AC000000}"/>
    <hyperlink ref="K85" r:id="rId162" xr:uid="{00000000-0004-0000-0100-0000AD000000}"/>
    <hyperlink ref="K91" r:id="rId163" xr:uid="{00000000-0004-0000-0100-0000AE000000}"/>
    <hyperlink ref="K101" r:id="rId164" xr:uid="{00000000-0004-0000-0100-0000AF000000}"/>
    <hyperlink ref="K120" r:id="rId165" xr:uid="{00000000-0004-0000-0100-0000B0000000}"/>
    <hyperlink ref="B83" r:id="rId166" xr:uid="{00000000-0004-0000-0100-0000B1000000}"/>
    <hyperlink ref="K83" r:id="rId167" xr:uid="{00000000-0004-0000-0100-0000B2000000}"/>
    <hyperlink ref="B80" r:id="rId168" xr:uid="{00000000-0004-0000-0100-0000B3000000}"/>
    <hyperlink ref="B82" r:id="rId169" xr:uid="{00000000-0004-0000-0100-0000B4000000}"/>
    <hyperlink ref="B73" r:id="rId170" xr:uid="{00000000-0004-0000-0100-0000B5000000}"/>
    <hyperlink ref="K80" r:id="rId171" xr:uid="{00000000-0004-0000-0100-0000B6000000}"/>
    <hyperlink ref="K82" r:id="rId172" xr:uid="{00000000-0004-0000-0100-0000B7000000}"/>
    <hyperlink ref="B89" r:id="rId173" display="VIALES-005213" xr:uid="{00000000-0004-0000-0100-0000B8000000}"/>
    <hyperlink ref="K89" r:id="rId174" xr:uid="{00000000-0004-0000-0100-0000B9000000}"/>
    <hyperlink ref="B78" r:id="rId175" xr:uid="{00000000-0004-0000-0100-0000BA000000}"/>
    <hyperlink ref="K78" r:id="rId176" xr:uid="{00000000-0004-0000-0100-0000BB000000}"/>
    <hyperlink ref="B74" r:id="rId177" xr:uid="{00000000-0004-0000-0100-0000BC000000}"/>
    <hyperlink ref="K73" r:id="rId178" xr:uid="{00000000-0004-0000-0100-0000BD000000}"/>
    <hyperlink ref="B72" r:id="rId179" xr:uid="{00000000-0004-0000-0100-0000BE000000}"/>
    <hyperlink ref="K72" r:id="rId180" xr:uid="{00000000-0004-0000-0100-0000BF000000}"/>
    <hyperlink ref="B88" r:id="rId181" xr:uid="{00000000-0004-0000-0100-0000C0000000}"/>
    <hyperlink ref="K88" r:id="rId182" xr:uid="{00000000-0004-0000-0100-0000C1000000}"/>
    <hyperlink ref="B79" r:id="rId183" xr:uid="{00000000-0004-0000-0100-0000C2000000}"/>
    <hyperlink ref="K79" r:id="rId184" xr:uid="{00000000-0004-0000-0100-0000C3000000}"/>
    <hyperlink ref="B81" r:id="rId185" xr:uid="{00000000-0004-0000-0100-0000C4000000}"/>
    <hyperlink ref="B75" r:id="rId186" xr:uid="{00000000-0004-0000-0100-0000C5000000}"/>
    <hyperlink ref="K74" r:id="rId187" xr:uid="{00000000-0004-0000-0100-0000C6000000}"/>
    <hyperlink ref="B71" r:id="rId188" xr:uid="{00000000-0004-0000-0100-0000C7000000}"/>
    <hyperlink ref="K81" r:id="rId189" xr:uid="{00000000-0004-0000-0100-0000C8000000}"/>
    <hyperlink ref="K75" r:id="rId190" xr:uid="{00000000-0004-0000-0100-0000C9000000}"/>
    <hyperlink ref="K71" r:id="rId191" xr:uid="{00000000-0004-0000-0100-0000CA000000}"/>
    <hyperlink ref="K70" r:id="rId192" xr:uid="{00000000-0004-0000-0100-0000CB000000}"/>
    <hyperlink ref="B70" r:id="rId193" xr:uid="{00000000-0004-0000-0100-0000CC000000}"/>
    <hyperlink ref="B67" r:id="rId194" xr:uid="{00000000-0004-0000-0100-0000CD000000}"/>
    <hyperlink ref="B66" r:id="rId195" xr:uid="{00000000-0004-0000-0100-0000CE000000}"/>
    <hyperlink ref="B65" r:id="rId196" xr:uid="{00000000-0004-0000-0100-0000CF000000}"/>
    <hyperlink ref="B77" r:id="rId197" xr:uid="{00000000-0004-0000-0100-0000D0000000}"/>
    <hyperlink ref="K66" r:id="rId198" xr:uid="{00000000-0004-0000-0100-0000D2000000}"/>
    <hyperlink ref="B64" r:id="rId199" xr:uid="{00000000-0004-0000-0100-0000D3000000}"/>
    <hyperlink ref="K64" r:id="rId200" xr:uid="{00000000-0004-0000-0100-0000D4000000}"/>
    <hyperlink ref="K77" r:id="rId201" xr:uid="{00000000-0004-0000-0100-0000D5000000}"/>
    <hyperlink ref="B63" r:id="rId202" xr:uid="{00000000-0004-0000-0100-0000D6000000}"/>
    <hyperlink ref="K63" r:id="rId203" xr:uid="{00000000-0004-0000-0100-0000D7000000}"/>
    <hyperlink ref="B69" r:id="rId204" xr:uid="{00000000-0004-0000-0100-0000D8000000}"/>
    <hyperlink ref="B76" r:id="rId205" xr:uid="{00000000-0004-0000-0100-0000D9000000}"/>
    <hyperlink ref="K65" r:id="rId206" xr:uid="{00000000-0004-0000-0100-0000DB000000}"/>
    <hyperlink ref="B94" r:id="rId207" xr:uid="{00000000-0004-0000-0100-0000DC000000}"/>
    <hyperlink ref="K94" r:id="rId208" xr:uid="{00000000-0004-0000-0100-0000DD000000}"/>
    <hyperlink ref="B59" r:id="rId209" xr:uid="{00000000-0004-0000-0100-0000DE000000}"/>
    <hyperlink ref="K59" r:id="rId210" xr:uid="{00000000-0004-0000-0100-0000DF000000}"/>
    <hyperlink ref="B8" r:id="rId211" xr:uid="{00000000-0004-0000-0100-0000E0000000}"/>
    <hyperlink ref="K8" r:id="rId212" xr:uid="{00000000-0004-0000-0100-0000E1000000}"/>
    <hyperlink ref="B62" r:id="rId213" xr:uid="{00000000-0004-0000-0100-0000E2000000}"/>
    <hyperlink ref="K62" r:id="rId214" xr:uid="{00000000-0004-0000-0100-0000E3000000}"/>
    <hyperlink ref="B61" r:id="rId215" xr:uid="{00000000-0004-0000-0100-0000E4000000}"/>
    <hyperlink ref="K61" r:id="rId216" xr:uid="{00000000-0004-0000-0100-0000E5000000}"/>
    <hyperlink ref="K67" r:id="rId217" xr:uid="{00000000-0004-0000-0100-0000E8000000}"/>
    <hyperlink ref="K69" r:id="rId218" xr:uid="{00000000-0004-0000-0100-0000E9000000}"/>
    <hyperlink ref="K76" r:id="rId219" xr:uid="{00000000-0004-0000-0100-0000EA000000}"/>
    <hyperlink ref="B53" r:id="rId220" xr:uid="{00000000-0004-0000-0100-0000EF000000}"/>
    <hyperlink ref="B57" r:id="rId221" xr:uid="{00000000-0004-0000-0100-0000F0000000}"/>
    <hyperlink ref="K57" r:id="rId222" xr:uid="{00000000-0004-0000-0100-0000F1000000}"/>
    <hyperlink ref="K53" r:id="rId223" xr:uid="{00000000-0004-0000-0100-0000F2000000}"/>
    <hyperlink ref="K54" r:id="rId224" xr:uid="{00000000-0004-0000-0100-0000F3000000}"/>
    <hyperlink ref="K68" r:id="rId225" xr:uid="{00000000-0004-0000-0100-0000F5000000}"/>
    <hyperlink ref="B68" r:id="rId226" xr:uid="{00000000-0004-0000-0100-0000F6000000}"/>
    <hyperlink ref="B49" r:id="rId227" xr:uid="{00000000-0004-0000-0100-0000F7000000}"/>
    <hyperlink ref="K49" r:id="rId228" xr:uid="{00000000-0004-0000-0100-0000F8000000}"/>
    <hyperlink ref="B60" r:id="rId229" xr:uid="{00000000-0004-0000-0100-0000F9000000}"/>
    <hyperlink ref="B52" r:id="rId230" xr:uid="{00000000-0004-0000-0100-0000FA000000}"/>
    <hyperlink ref="K52" r:id="rId231" xr:uid="{00000000-0004-0000-0100-0000FB000000}"/>
    <hyperlink ref="B48" r:id="rId232" xr:uid="{00000000-0004-0000-0100-0000FC000000}"/>
    <hyperlink ref="K48" r:id="rId233" xr:uid="{00000000-0004-0000-0100-0000FD000000}"/>
    <hyperlink ref="K60" r:id="rId234" xr:uid="{00000000-0004-0000-0100-0000FE000000}"/>
    <hyperlink ref="B54" r:id="rId235" xr:uid="{00000000-0004-0000-0100-0000FF000000}"/>
    <hyperlink ref="B47" r:id="rId236" xr:uid="{00000000-0004-0000-0100-000000010000}"/>
    <hyperlink ref="B46" r:id="rId237" xr:uid="{00000000-0004-0000-0100-000001010000}"/>
    <hyperlink ref="B58" r:id="rId238" xr:uid="{00000000-0004-0000-0100-000002010000}"/>
    <hyperlink ref="K47" r:id="rId239" xr:uid="{00000000-0004-0000-0100-000003010000}"/>
    <hyperlink ref="B43" r:id="rId240" xr:uid="{00000000-0004-0000-0100-000004010000}"/>
    <hyperlink ref="K43" r:id="rId241" xr:uid="{00000000-0004-0000-0100-000005010000}"/>
    <hyperlink ref="B45" r:id="rId242" xr:uid="{00000000-0004-0000-0100-000006010000}"/>
    <hyperlink ref="B42" r:id="rId243" xr:uid="{00000000-0004-0000-0100-000007010000}"/>
    <hyperlink ref="K42" r:id="rId244" xr:uid="{00000000-0004-0000-0100-000008010000}"/>
    <hyperlink ref="B41" r:id="rId245" xr:uid="{00000000-0004-0000-0100-000009010000}"/>
    <hyperlink ref="K41" r:id="rId246" xr:uid="{00000000-0004-0000-0100-00000A010000}"/>
    <hyperlink ref="B44" r:id="rId247" xr:uid="{00000000-0004-0000-0100-00000B010000}"/>
    <hyperlink ref="K44" r:id="rId248" xr:uid="{00000000-0004-0000-0100-00000C010000}"/>
    <hyperlink ref="K45" r:id="rId249" xr:uid="{00000000-0004-0000-0100-00000D010000}"/>
    <hyperlink ref="B51" r:id="rId250" xr:uid="{00000000-0004-0000-0100-00000E010000}"/>
    <hyperlink ref="K51" r:id="rId251" xr:uid="{00000000-0004-0000-0100-00000F010000}"/>
    <hyperlink ref="B50" r:id="rId252" xr:uid="{00000000-0004-0000-0100-000010010000}"/>
    <hyperlink ref="K50" r:id="rId253" xr:uid="{00000000-0004-0000-0100-000011010000}"/>
    <hyperlink ref="B86" r:id="rId254" xr:uid="{00000000-0004-0000-0100-000012010000}"/>
    <hyperlink ref="K86" r:id="rId255" xr:uid="{00000000-0004-0000-0100-000013010000}"/>
    <hyperlink ref="B56" r:id="rId256" xr:uid="{00000000-0004-0000-0100-000015010000}"/>
    <hyperlink ref="B55" r:id="rId257" xr:uid="{00000000-0004-0000-0100-000016010000}"/>
    <hyperlink ref="K56" r:id="rId258" xr:uid="{00000000-0004-0000-0100-000017010000}"/>
    <hyperlink ref="K55" r:id="rId259" xr:uid="{00000000-0004-0000-0100-000018010000}"/>
    <hyperlink ref="B40" r:id="rId260" xr:uid="{00000000-0004-0000-0100-000019010000}"/>
    <hyperlink ref="K40" r:id="rId261" xr:uid="{00000000-0004-0000-0100-00001A010000}"/>
    <hyperlink ref="B35" r:id="rId262" xr:uid="{00000000-0004-0000-0100-00001B010000}"/>
    <hyperlink ref="K35" r:id="rId263" xr:uid="{00000000-0004-0000-0100-00001C010000}"/>
    <hyperlink ref="B38" r:id="rId264" xr:uid="{00000000-0004-0000-0100-00001D010000}"/>
    <hyperlink ref="K38" r:id="rId265" xr:uid="{00000000-0004-0000-0100-00001E010000}"/>
    <hyperlink ref="B36" r:id="rId266" xr:uid="{00000000-0004-0000-0100-00001F010000}"/>
    <hyperlink ref="K36" r:id="rId267" xr:uid="{00000000-0004-0000-0100-000020010000}"/>
    <hyperlink ref="B37" r:id="rId268" xr:uid="{00000000-0004-0000-0100-000021010000}"/>
    <hyperlink ref="K37" r:id="rId269" xr:uid="{00000000-0004-0000-0100-000022010000}"/>
    <hyperlink ref="B34" r:id="rId270" xr:uid="{00000000-0004-0000-0100-000023010000}"/>
    <hyperlink ref="K34" r:id="rId271" xr:uid="{00000000-0004-0000-0100-000024010000}"/>
    <hyperlink ref="B33" r:id="rId272" xr:uid="{00000000-0004-0000-0100-000025010000}"/>
    <hyperlink ref="K33" r:id="rId273" xr:uid="{00000000-0004-0000-0100-000026010000}"/>
    <hyperlink ref="B31" r:id="rId274" xr:uid="{00000000-0004-0000-0100-000029010000}"/>
    <hyperlink ref="K31" r:id="rId275" xr:uid="{00000000-0004-0000-0100-00002A010000}"/>
    <hyperlink ref="B30" r:id="rId276" xr:uid="{00000000-0004-0000-0100-00002B010000}"/>
    <hyperlink ref="K30" r:id="rId277" xr:uid="{00000000-0004-0000-0100-00002C010000}"/>
    <hyperlink ref="B29" r:id="rId278" xr:uid="{00000000-0004-0000-0100-00002F010000}"/>
    <hyperlink ref="B27" r:id="rId279" xr:uid="{00000000-0004-0000-0100-000030010000}"/>
    <hyperlink ref="K27" r:id="rId280" xr:uid="{00000000-0004-0000-0100-000032010000}"/>
    <hyperlink ref="K29" r:id="rId281" xr:uid="{00000000-0004-0000-0100-000033010000}"/>
    <hyperlink ref="B26" r:id="rId282" xr:uid="{00000000-0004-0000-0100-000035010000}"/>
    <hyperlink ref="K26" r:id="rId283" xr:uid="{00000000-0004-0000-0100-000036010000}"/>
    <hyperlink ref="B32" r:id="rId284" xr:uid="{00000000-0004-0000-0100-000037010000}"/>
    <hyperlink ref="K32" r:id="rId285" xr:uid="{00000000-0004-0000-0100-000038010000}"/>
    <hyperlink ref="B25" r:id="rId286" xr:uid="{00000000-0004-0000-0100-000039010000}"/>
    <hyperlink ref="K25" r:id="rId287" xr:uid="{00000000-0004-0000-0100-00003A010000}"/>
    <hyperlink ref="B24" r:id="rId288" xr:uid="{00000000-0004-0000-0100-00003B010000}"/>
    <hyperlink ref="K24" r:id="rId289" xr:uid="{00000000-0004-0000-0100-00003C010000}"/>
    <hyperlink ref="B22" r:id="rId290" xr:uid="{17E9550C-0518-44E9-84F5-B20971799215}"/>
    <hyperlink ref="K22" r:id="rId291" xr:uid="{5C1FD09B-0502-4794-9FD6-6E1E9668377D}"/>
    <hyperlink ref="B19" r:id="rId292" xr:uid="{B4746908-963E-4119-98D7-4B3F99C14CAB}"/>
    <hyperlink ref="K19" r:id="rId293" xr:uid="{9F18D3B1-A6AF-4C56-87A6-3EAC11C97057}"/>
    <hyperlink ref="B21" r:id="rId294" xr:uid="{0C8E0054-C11C-46D3-810A-5118515B0F87}"/>
    <hyperlink ref="K21" r:id="rId295" xr:uid="{2F5F25FA-5680-4867-A304-04E43DED6164}"/>
    <hyperlink ref="B20" r:id="rId296" xr:uid="{0C947FBE-3D47-4BD0-9859-6C72DFDEFAD8}"/>
    <hyperlink ref="B28" r:id="rId297" xr:uid="{C1437730-6CA9-423B-A3F1-7CC85BA2CFC4}"/>
    <hyperlink ref="K28" r:id="rId298" xr:uid="{B9BC744C-2F1F-49E8-8C80-058590CE4A7F}"/>
    <hyperlink ref="K18" r:id="rId299" xr:uid="{4513FBCB-DD4E-4B23-8A99-532BEDF4EC47}"/>
    <hyperlink ref="B17" r:id="rId300" xr:uid="{F08AF297-AE05-416D-9319-6D0D9702F227}"/>
    <hyperlink ref="K17" r:id="rId301" xr:uid="{4B8C0333-F65E-44BF-BC33-CD4ED4DA81B2}"/>
    <hyperlink ref="B23" r:id="rId302" xr:uid="{12824204-6680-4087-9201-C243BD50C80E}"/>
    <hyperlink ref="K23" r:id="rId303" xr:uid="{D40089B5-E172-4D79-B0AF-BB3C96F353A8}"/>
    <hyperlink ref="B39" r:id="rId304" xr:uid="{6E2F8A1E-D24F-402B-8E59-9447A9D88F63}"/>
    <hyperlink ref="B16" r:id="rId305" xr:uid="{4896D673-8E9E-45AB-A4C1-E89BCAF8D0DB}"/>
    <hyperlink ref="K16" r:id="rId306" xr:uid="{011ED250-C521-45BB-ACFA-C7F40252AE11}"/>
    <hyperlink ref="K39" r:id="rId307" xr:uid="{49AA83AC-3177-49DD-A18E-561D6C282626}"/>
    <hyperlink ref="B15" r:id="rId308" xr:uid="{E6F7E9F7-E686-48C8-A2AB-4181246E7FCF}"/>
    <hyperlink ref="K15" r:id="rId309" xr:uid="{204B0950-FC5E-45DB-BA77-1B65E8279968}"/>
    <hyperlink ref="B7" r:id="rId310" xr:uid="{4C6347EF-EA14-4733-9F3A-6D4FC6AE4A10}"/>
    <hyperlink ref="K7" r:id="rId311" xr:uid="{B5B2EE43-39DD-4E53-AC65-042DDBCBDF61}"/>
    <hyperlink ref="B5" r:id="rId312" xr:uid="{63774034-F528-4BA7-943B-97EC5BCBE2AE}"/>
    <hyperlink ref="B6" r:id="rId313" xr:uid="{1F69D783-F208-459A-A358-C7722FAC568E}"/>
    <hyperlink ref="B13" r:id="rId314" xr:uid="{A5BFF345-0346-4BC6-B522-0861340255C5}"/>
    <hyperlink ref="B14" r:id="rId315" xr:uid="{EB67C0FA-AC96-429D-9C59-1E000F623F64}"/>
    <hyperlink ref="B12" r:id="rId316" xr:uid="{10C9A207-4404-4BCF-A96F-FD30179D9C3B}"/>
    <hyperlink ref="B11" r:id="rId317" xr:uid="{14AE056A-D6E4-4FC9-A03D-D97539711115}"/>
    <hyperlink ref="K12" r:id="rId318" xr:uid="{5AADBD09-3F29-41D1-AE83-D7C1BA45891F}"/>
    <hyperlink ref="B10" r:id="rId319" xr:uid="{AB42919B-4968-4B01-A92A-79BE4044A68F}"/>
    <hyperlink ref="K10" r:id="rId320" xr:uid="{C8C2586E-FEE7-422B-A153-BC9F01F86F50}"/>
    <hyperlink ref="B9" r:id="rId321" xr:uid="{03659BB0-2100-48AE-9244-BD732CB27C9A}"/>
    <hyperlink ref="K9" r:id="rId322" xr:uid="{6167CCE1-94EB-4760-8561-DE3BEA5CC628}"/>
    <hyperlink ref="K13" r:id="rId323" xr:uid="{CF61577E-62E5-4774-884D-86466E76C424}"/>
  </hyperlinks>
  <pageMargins left="0.7" right="0.7" top="0.75" bottom="0.75" header="0.3" footer="0.3"/>
  <pageSetup paperSize="9" scale="37" fitToHeight="0" orientation="landscape" horizontalDpi="300" verticalDpi="300" r:id="rId324"/>
  <drawing r:id="rId325"/>
  <tableParts count="1">
    <tablePart r:id="rId32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291"/>
  <sheetViews>
    <sheetView topLeftCell="A7" zoomScaleNormal="100" workbookViewId="0">
      <selection activeCell="D11" sqref="D11:D12"/>
    </sheetView>
  </sheetViews>
  <sheetFormatPr baseColWidth="10" defaultColWidth="9.625" defaultRowHeight="50.25" customHeight="1"/>
  <cols>
    <col min="1" max="1" width="4.625" style="31" customWidth="1"/>
    <col min="2" max="2" width="17" style="38" customWidth="1"/>
    <col min="3" max="3" width="15.75" style="38" customWidth="1"/>
    <col min="4" max="4" width="65.5" style="38" customWidth="1"/>
    <col min="5" max="5" width="14.75" style="39" customWidth="1"/>
    <col min="6" max="6" width="32.75" style="38" customWidth="1"/>
    <col min="7" max="7" width="7.125" style="38" bestFit="1" customWidth="1"/>
    <col min="8" max="16384" width="9.625" style="38"/>
  </cols>
  <sheetData>
    <row r="1" spans="1:166" s="32" customFormat="1" ht="25.5" customHeight="1">
      <c r="A1" s="31"/>
      <c r="E1" s="33"/>
      <c r="EZ1" s="38"/>
      <c r="FA1" s="38"/>
      <c r="FB1" s="38"/>
      <c r="FC1" s="38"/>
      <c r="FD1" s="38"/>
      <c r="FE1" s="38"/>
      <c r="FF1" s="38"/>
      <c r="FG1" s="38"/>
      <c r="FH1" s="38"/>
      <c r="FI1" s="38"/>
      <c r="FJ1" s="38"/>
    </row>
    <row r="2" spans="1:166" s="32" customFormat="1" ht="32.25" customHeight="1">
      <c r="A2" s="271" t="s">
        <v>18</v>
      </c>
      <c r="B2" s="272"/>
      <c r="C2" s="272"/>
      <c r="D2" s="272"/>
      <c r="E2" s="272"/>
      <c r="F2" s="272"/>
      <c r="EZ2" s="38"/>
      <c r="FA2" s="38"/>
      <c r="FB2" s="38"/>
      <c r="FC2" s="38"/>
      <c r="FD2" s="38"/>
      <c r="FE2" s="38"/>
      <c r="FF2" s="38"/>
      <c r="FG2" s="38"/>
      <c r="FH2" s="38"/>
      <c r="FI2" s="38"/>
      <c r="FJ2" s="38"/>
    </row>
    <row r="3" spans="1:166" s="32" customFormat="1" ht="18.75" customHeight="1">
      <c r="A3" s="273" t="s">
        <v>13</v>
      </c>
      <c r="B3" s="274"/>
      <c r="C3" s="274"/>
      <c r="D3" s="274"/>
      <c r="E3" s="274"/>
      <c r="F3" s="274"/>
      <c r="EZ3" s="38"/>
      <c r="FA3" s="38"/>
      <c r="FB3" s="38"/>
      <c r="FC3" s="38"/>
      <c r="FD3" s="38"/>
      <c r="FE3" s="38"/>
      <c r="FF3" s="38"/>
      <c r="FG3" s="38"/>
      <c r="FH3" s="38"/>
      <c r="FI3" s="38"/>
      <c r="FJ3" s="38"/>
    </row>
    <row r="4" spans="1:166" s="32" customFormat="1" ht="23.25" customHeight="1">
      <c r="A4" s="34"/>
      <c r="B4" s="35" t="s">
        <v>14</v>
      </c>
      <c r="C4" s="41" t="s">
        <v>774</v>
      </c>
      <c r="D4" s="36"/>
      <c r="E4" s="37"/>
      <c r="F4" s="36"/>
      <c r="EZ4" s="38"/>
      <c r="FA4" s="38"/>
      <c r="FB4" s="38"/>
      <c r="FC4" s="38"/>
      <c r="FD4" s="38"/>
      <c r="FE4" s="38"/>
      <c r="FF4" s="38"/>
      <c r="FG4" s="38"/>
      <c r="FH4" s="38"/>
      <c r="FI4" s="38"/>
      <c r="FJ4" s="38"/>
    </row>
    <row r="5" spans="1:166" s="32" customFormat="1" ht="50.25" customHeight="1">
      <c r="A5" s="151" t="s">
        <v>2</v>
      </c>
      <c r="B5" s="26" t="s">
        <v>4</v>
      </c>
      <c r="C5" s="26" t="s">
        <v>5</v>
      </c>
      <c r="D5" s="26" t="s">
        <v>6</v>
      </c>
      <c r="E5" s="26" t="s">
        <v>7</v>
      </c>
      <c r="F5" s="152" t="s">
        <v>8</v>
      </c>
      <c r="EZ5" s="38"/>
      <c r="FA5" s="38"/>
      <c r="FB5" s="38"/>
      <c r="FC5" s="38"/>
      <c r="FD5" s="38"/>
      <c r="FE5" s="38"/>
      <c r="FF5" s="38"/>
      <c r="FG5" s="38"/>
      <c r="FH5" s="38"/>
      <c r="FI5" s="38"/>
      <c r="FJ5" s="38"/>
    </row>
    <row r="6" spans="1:166" s="32" customFormat="1" ht="280.5">
      <c r="A6" s="196">
        <v>4</v>
      </c>
      <c r="B6" s="240" t="s">
        <v>765</v>
      </c>
      <c r="C6" s="241" t="s">
        <v>629</v>
      </c>
      <c r="D6" s="242" t="s">
        <v>928</v>
      </c>
      <c r="E6" s="235" t="s">
        <v>292</v>
      </c>
      <c r="F6" s="236" t="s">
        <v>582</v>
      </c>
      <c r="EZ6" s="38"/>
      <c r="FA6" s="38"/>
      <c r="FB6" s="38"/>
      <c r="FC6" s="38"/>
      <c r="FD6" s="38"/>
      <c r="FE6" s="38"/>
      <c r="FF6" s="38"/>
      <c r="FG6" s="38"/>
      <c r="FH6" s="38"/>
      <c r="FI6" s="38"/>
      <c r="FJ6" s="38"/>
    </row>
    <row r="7" spans="1:166" s="32" customFormat="1" ht="192" customHeight="1">
      <c r="A7" s="196">
        <v>3</v>
      </c>
      <c r="B7" s="243" t="s">
        <v>766</v>
      </c>
      <c r="C7" s="241" t="s">
        <v>288</v>
      </c>
      <c r="D7" s="242" t="s">
        <v>929</v>
      </c>
      <c r="E7" s="235" t="s">
        <v>292</v>
      </c>
      <c r="F7" s="236" t="s">
        <v>289</v>
      </c>
      <c r="EZ7" s="38"/>
      <c r="FA7" s="38"/>
      <c r="FB7" s="38"/>
      <c r="FC7" s="38"/>
      <c r="FD7" s="38"/>
      <c r="FE7" s="38"/>
      <c r="FF7" s="38"/>
      <c r="FG7" s="38"/>
      <c r="FH7" s="38"/>
      <c r="FI7" s="38"/>
      <c r="FJ7" s="38"/>
    </row>
    <row r="8" spans="1:166" s="32" customFormat="1" ht="225.75" customHeight="1">
      <c r="A8" s="196">
        <v>2</v>
      </c>
      <c r="B8" s="243" t="s">
        <v>767</v>
      </c>
      <c r="C8" s="244" t="s">
        <v>290</v>
      </c>
      <c r="D8" s="242" t="s">
        <v>930</v>
      </c>
      <c r="E8" s="235" t="s">
        <v>292</v>
      </c>
      <c r="F8" s="237" t="s">
        <v>291</v>
      </c>
      <c r="L8" s="157"/>
      <c r="EZ8" s="38"/>
      <c r="FA8" s="38"/>
      <c r="FB8" s="38"/>
      <c r="FC8" s="38"/>
      <c r="FD8" s="38"/>
      <c r="FE8" s="38"/>
      <c r="FF8" s="38"/>
      <c r="FG8" s="38"/>
      <c r="FH8" s="38"/>
      <c r="FI8" s="38"/>
      <c r="FJ8" s="38"/>
    </row>
    <row r="9" spans="1:166" s="32" customFormat="1" ht="204">
      <c r="A9" s="196">
        <v>1</v>
      </c>
      <c r="B9" s="243" t="s">
        <v>768</v>
      </c>
      <c r="C9" s="244" t="s">
        <v>510</v>
      </c>
      <c r="D9" s="242" t="s">
        <v>931</v>
      </c>
      <c r="E9" s="235" t="s">
        <v>292</v>
      </c>
      <c r="F9" s="236" t="s">
        <v>583</v>
      </c>
      <c r="EZ9" s="38"/>
      <c r="FA9" s="38"/>
      <c r="FB9" s="38"/>
      <c r="FC9" s="38"/>
      <c r="FD9" s="38"/>
      <c r="FE9" s="38"/>
      <c r="FF9" s="38"/>
      <c r="FG9" s="38"/>
      <c r="FH9" s="38"/>
      <c r="FI9" s="38"/>
      <c r="FJ9" s="38"/>
    </row>
    <row r="10" spans="1:166" s="32" customFormat="1" ht="50.25" customHeight="1">
      <c r="A10" s="31"/>
      <c r="E10" s="33"/>
      <c r="EZ10" s="38"/>
      <c r="FA10" s="38"/>
      <c r="FB10" s="38"/>
      <c r="FC10" s="38"/>
      <c r="FD10" s="38"/>
      <c r="FE10" s="38"/>
      <c r="FF10" s="38"/>
      <c r="FG10" s="38"/>
      <c r="FH10" s="38"/>
      <c r="FI10" s="38"/>
      <c r="FJ10" s="38"/>
    </row>
    <row r="11" spans="1:166" s="32" customFormat="1" ht="50.25" customHeight="1">
      <c r="A11" s="31"/>
      <c r="E11" s="33"/>
      <c r="EZ11" s="38"/>
      <c r="FA11" s="38"/>
      <c r="FB11" s="38"/>
      <c r="FC11" s="38"/>
      <c r="FD11" s="38"/>
      <c r="FE11" s="38"/>
      <c r="FF11" s="38"/>
      <c r="FG11" s="38"/>
      <c r="FH11" s="38"/>
      <c r="FI11" s="38"/>
      <c r="FJ11" s="38"/>
    </row>
    <row r="12" spans="1:166" s="32" customFormat="1" ht="50.25" customHeight="1">
      <c r="A12" s="31"/>
      <c r="E12" s="33"/>
      <c r="EZ12" s="38"/>
      <c r="FA12" s="38"/>
      <c r="FB12" s="38"/>
      <c r="FC12" s="38"/>
      <c r="FD12" s="38"/>
      <c r="FE12" s="38"/>
      <c r="FF12" s="38"/>
      <c r="FG12" s="38"/>
      <c r="FH12" s="38"/>
      <c r="FI12" s="38"/>
      <c r="FJ12" s="38"/>
    </row>
    <row r="13" spans="1:166" s="32" customFormat="1" ht="50.25" customHeight="1">
      <c r="A13" s="31"/>
      <c r="E13" s="33"/>
      <c r="EZ13" s="38"/>
      <c r="FA13" s="38"/>
      <c r="FB13" s="38"/>
      <c r="FC13" s="38"/>
      <c r="FD13" s="38"/>
      <c r="FE13" s="38"/>
      <c r="FF13" s="38"/>
      <c r="FG13" s="38"/>
      <c r="FH13" s="38"/>
      <c r="FI13" s="38"/>
      <c r="FJ13" s="38"/>
    </row>
    <row r="14" spans="1:166" s="32" customFormat="1" ht="50.25" customHeight="1">
      <c r="A14" s="31"/>
      <c r="E14" s="33"/>
      <c r="EZ14" s="38"/>
      <c r="FA14" s="38"/>
      <c r="FB14" s="38"/>
      <c r="FC14" s="38"/>
      <c r="FD14" s="38"/>
      <c r="FE14" s="38"/>
      <c r="FF14" s="38"/>
      <c r="FG14" s="38"/>
      <c r="FH14" s="38"/>
      <c r="FI14" s="38"/>
      <c r="FJ14" s="38"/>
    </row>
    <row r="15" spans="1:166" s="32" customFormat="1" ht="50.25" customHeight="1">
      <c r="A15" s="31"/>
      <c r="E15" s="33"/>
      <c r="EZ15" s="38"/>
      <c r="FA15" s="38"/>
      <c r="FB15" s="38"/>
      <c r="FC15" s="38"/>
      <c r="FD15" s="38"/>
      <c r="FE15" s="38"/>
      <c r="FF15" s="38"/>
      <c r="FG15" s="38"/>
      <c r="FH15" s="38"/>
      <c r="FI15" s="38"/>
      <c r="FJ15" s="38"/>
    </row>
    <row r="16" spans="1:166" s="32" customFormat="1" ht="50.25" customHeight="1">
      <c r="A16" s="31"/>
      <c r="E16" s="33"/>
      <c r="EZ16" s="38"/>
      <c r="FA16" s="38"/>
      <c r="FB16" s="38"/>
      <c r="FC16" s="38"/>
      <c r="FD16" s="38"/>
      <c r="FE16" s="38"/>
      <c r="FF16" s="38"/>
      <c r="FG16" s="38"/>
      <c r="FH16" s="38"/>
      <c r="FI16" s="38"/>
      <c r="FJ16" s="38"/>
    </row>
    <row r="17" spans="1:166" s="32" customFormat="1" ht="50.25" customHeight="1">
      <c r="A17" s="31"/>
      <c r="E17" s="33"/>
      <c r="EZ17" s="38"/>
      <c r="FA17" s="38"/>
      <c r="FB17" s="38"/>
      <c r="FC17" s="38"/>
      <c r="FD17" s="38"/>
      <c r="FE17" s="38"/>
      <c r="FF17" s="38"/>
      <c r="FG17" s="38"/>
      <c r="FH17" s="38"/>
      <c r="FI17" s="38"/>
      <c r="FJ17" s="38"/>
    </row>
    <row r="18" spans="1:166" s="32" customFormat="1" ht="50.25" customHeight="1">
      <c r="A18" s="31"/>
      <c r="E18" s="33"/>
      <c r="EZ18" s="38"/>
      <c r="FA18" s="38"/>
      <c r="FB18" s="38"/>
      <c r="FC18" s="38"/>
      <c r="FD18" s="38"/>
      <c r="FE18" s="38"/>
      <c r="FF18" s="38"/>
      <c r="FG18" s="38"/>
      <c r="FH18" s="38"/>
      <c r="FI18" s="38"/>
      <c r="FJ18" s="38"/>
    </row>
    <row r="19" spans="1:166" s="32" customFormat="1" ht="50.25" customHeight="1">
      <c r="A19" s="31"/>
      <c r="E19" s="33"/>
      <c r="EZ19" s="38"/>
      <c r="FA19" s="38"/>
      <c r="FB19" s="38"/>
      <c r="FC19" s="38"/>
      <c r="FD19" s="38"/>
      <c r="FE19" s="38"/>
      <c r="FF19" s="38"/>
      <c r="FG19" s="38"/>
      <c r="FH19" s="38"/>
      <c r="FI19" s="38"/>
      <c r="FJ19" s="38"/>
    </row>
    <row r="20" spans="1:166" s="32" customFormat="1" ht="50.25" customHeight="1">
      <c r="A20" s="31"/>
      <c r="E20" s="33"/>
      <c r="EZ20" s="38"/>
      <c r="FA20" s="38"/>
      <c r="FB20" s="38"/>
      <c r="FC20" s="38"/>
      <c r="FD20" s="38"/>
      <c r="FE20" s="38"/>
      <c r="FF20" s="38"/>
      <c r="FG20" s="38"/>
      <c r="FH20" s="38"/>
      <c r="FI20" s="38"/>
      <c r="FJ20" s="38"/>
    </row>
    <row r="21" spans="1:166" s="32" customFormat="1" ht="50.25" customHeight="1">
      <c r="A21" s="31"/>
      <c r="E21" s="33"/>
      <c r="EZ21" s="38"/>
      <c r="FA21" s="38"/>
      <c r="FB21" s="38"/>
      <c r="FC21" s="38"/>
      <c r="FD21" s="38"/>
      <c r="FE21" s="38"/>
      <c r="FF21" s="38"/>
      <c r="FG21" s="38"/>
      <c r="FH21" s="38"/>
      <c r="FI21" s="38"/>
      <c r="FJ21" s="38"/>
    </row>
    <row r="22" spans="1:166" s="32" customFormat="1" ht="50.25" customHeight="1">
      <c r="A22" s="31"/>
      <c r="E22" s="33"/>
      <c r="EZ22" s="38"/>
      <c r="FA22" s="38"/>
      <c r="FB22" s="38"/>
      <c r="FC22" s="38"/>
      <c r="FD22" s="38"/>
      <c r="FE22" s="38"/>
      <c r="FF22" s="38"/>
      <c r="FG22" s="38"/>
      <c r="FH22" s="38"/>
      <c r="FI22" s="38"/>
      <c r="FJ22" s="38"/>
    </row>
    <row r="23" spans="1:166" s="32" customFormat="1" ht="50.25" customHeight="1">
      <c r="A23" s="31"/>
      <c r="E23" s="33"/>
      <c r="EZ23" s="38"/>
      <c r="FA23" s="38"/>
      <c r="FB23" s="38"/>
      <c r="FC23" s="38"/>
      <c r="FD23" s="38"/>
      <c r="FE23" s="38"/>
      <c r="FF23" s="38"/>
      <c r="FG23" s="38"/>
      <c r="FH23" s="38"/>
      <c r="FI23" s="38"/>
      <c r="FJ23" s="38"/>
    </row>
    <row r="24" spans="1:166" s="32" customFormat="1" ht="50.25" customHeight="1">
      <c r="A24" s="31"/>
      <c r="E24" s="33"/>
      <c r="EZ24" s="38"/>
      <c r="FA24" s="38"/>
      <c r="FB24" s="38"/>
      <c r="FC24" s="38"/>
      <c r="FD24" s="38"/>
      <c r="FE24" s="38"/>
      <c r="FF24" s="38"/>
      <c r="FG24" s="38"/>
      <c r="FH24" s="38"/>
      <c r="FI24" s="38"/>
      <c r="FJ24" s="38"/>
    </row>
    <row r="25" spans="1:166" s="32" customFormat="1" ht="50.25" customHeight="1">
      <c r="A25" s="31"/>
      <c r="E25" s="33"/>
      <c r="EZ25" s="38"/>
      <c r="FA25" s="38"/>
      <c r="FB25" s="38"/>
      <c r="FC25" s="38"/>
      <c r="FD25" s="38"/>
      <c r="FE25" s="38"/>
      <c r="FF25" s="38"/>
      <c r="FG25" s="38"/>
      <c r="FH25" s="38"/>
      <c r="FI25" s="38"/>
      <c r="FJ25" s="38"/>
    </row>
    <row r="26" spans="1:166" s="32" customFormat="1" ht="50.25" customHeight="1">
      <c r="A26" s="31"/>
      <c r="E26" s="33"/>
      <c r="EZ26" s="38"/>
      <c r="FA26" s="38"/>
      <c r="FB26" s="38"/>
      <c r="FC26" s="38"/>
      <c r="FD26" s="38"/>
      <c r="FE26" s="38"/>
      <c r="FF26" s="38"/>
      <c r="FG26" s="38"/>
      <c r="FH26" s="38"/>
      <c r="FI26" s="38"/>
      <c r="FJ26" s="38"/>
    </row>
    <row r="27" spans="1:166" s="32" customFormat="1" ht="50.25" customHeight="1">
      <c r="A27" s="31"/>
      <c r="E27" s="33"/>
      <c r="EZ27" s="38"/>
      <c r="FA27" s="38"/>
      <c r="FB27" s="38"/>
      <c r="FC27" s="38"/>
      <c r="FD27" s="38"/>
      <c r="FE27" s="38"/>
      <c r="FF27" s="38"/>
      <c r="FG27" s="38"/>
      <c r="FH27" s="38"/>
      <c r="FI27" s="38"/>
      <c r="FJ27" s="38"/>
    </row>
    <row r="28" spans="1:166" s="32" customFormat="1" ht="50.25" customHeight="1">
      <c r="A28" s="31"/>
      <c r="E28" s="33"/>
      <c r="EZ28" s="38"/>
      <c r="FA28" s="38"/>
      <c r="FB28" s="38"/>
      <c r="FC28" s="38"/>
      <c r="FD28" s="38"/>
      <c r="FE28" s="38"/>
      <c r="FF28" s="38"/>
      <c r="FG28" s="38"/>
      <c r="FH28" s="38"/>
      <c r="FI28" s="38"/>
      <c r="FJ28" s="38"/>
    </row>
    <row r="29" spans="1:166" s="32" customFormat="1" ht="50.25" customHeight="1">
      <c r="A29" s="31"/>
      <c r="E29" s="33"/>
      <c r="EZ29" s="38"/>
      <c r="FA29" s="38"/>
      <c r="FB29" s="38"/>
      <c r="FC29" s="38"/>
      <c r="FD29" s="38"/>
      <c r="FE29" s="38"/>
      <c r="FF29" s="38"/>
      <c r="FG29" s="38"/>
      <c r="FH29" s="38"/>
      <c r="FI29" s="38"/>
      <c r="FJ29" s="38"/>
    </row>
    <row r="30" spans="1:166" s="32" customFormat="1" ht="50.25" customHeight="1">
      <c r="A30" s="31"/>
      <c r="E30" s="33"/>
      <c r="EZ30" s="38"/>
      <c r="FA30" s="38"/>
      <c r="FB30" s="38"/>
      <c r="FC30" s="38"/>
      <c r="FD30" s="38"/>
      <c r="FE30" s="38"/>
      <c r="FF30" s="38"/>
      <c r="FG30" s="38"/>
      <c r="FH30" s="38"/>
      <c r="FI30" s="38"/>
      <c r="FJ30" s="38"/>
    </row>
    <row r="31" spans="1:166" s="32" customFormat="1" ht="50.25" customHeight="1">
      <c r="A31" s="31"/>
      <c r="E31" s="33"/>
      <c r="EZ31" s="38"/>
      <c r="FA31" s="38"/>
      <c r="FB31" s="38"/>
      <c r="FC31" s="38"/>
      <c r="FD31" s="38"/>
      <c r="FE31" s="38"/>
      <c r="FF31" s="38"/>
      <c r="FG31" s="38"/>
      <c r="FH31" s="38"/>
      <c r="FI31" s="38"/>
      <c r="FJ31" s="38"/>
    </row>
    <row r="32" spans="1:166" s="32" customFormat="1" ht="50.25" customHeight="1">
      <c r="A32" s="31"/>
      <c r="E32" s="33"/>
      <c r="EZ32" s="38"/>
      <c r="FA32" s="38"/>
      <c r="FB32" s="38"/>
      <c r="FC32" s="38"/>
      <c r="FD32" s="38"/>
      <c r="FE32" s="38"/>
      <c r="FF32" s="38"/>
      <c r="FG32" s="38"/>
      <c r="FH32" s="38"/>
      <c r="FI32" s="38"/>
      <c r="FJ32" s="38"/>
    </row>
    <row r="33" spans="1:166" s="32" customFormat="1" ht="50.25" customHeight="1">
      <c r="A33" s="31"/>
      <c r="E33" s="33"/>
      <c r="EZ33" s="38"/>
      <c r="FA33" s="38"/>
      <c r="FB33" s="38"/>
      <c r="FC33" s="38"/>
      <c r="FD33" s="38"/>
      <c r="FE33" s="38"/>
      <c r="FF33" s="38"/>
      <c r="FG33" s="38"/>
      <c r="FH33" s="38"/>
      <c r="FI33" s="38"/>
      <c r="FJ33" s="38"/>
    </row>
    <row r="34" spans="1:166" s="32" customFormat="1" ht="50.25" customHeight="1">
      <c r="A34" s="31"/>
      <c r="E34" s="33"/>
      <c r="EZ34" s="38"/>
      <c r="FA34" s="38"/>
      <c r="FB34" s="38"/>
      <c r="FC34" s="38"/>
      <c r="FD34" s="38"/>
      <c r="FE34" s="38"/>
      <c r="FF34" s="38"/>
      <c r="FG34" s="38"/>
      <c r="FH34" s="38"/>
      <c r="FI34" s="38"/>
      <c r="FJ34" s="38"/>
    </row>
    <row r="35" spans="1:166" s="32" customFormat="1" ht="50.25" customHeight="1">
      <c r="A35" s="31"/>
      <c r="E35" s="33"/>
      <c r="EZ35" s="38"/>
      <c r="FA35" s="38"/>
      <c r="FB35" s="38"/>
      <c r="FC35" s="38"/>
      <c r="FD35" s="38"/>
      <c r="FE35" s="38"/>
      <c r="FF35" s="38"/>
      <c r="FG35" s="38"/>
      <c r="FH35" s="38"/>
      <c r="FI35" s="38"/>
      <c r="FJ35" s="38"/>
    </row>
    <row r="36" spans="1:166" s="32" customFormat="1" ht="50.25" customHeight="1">
      <c r="A36" s="31"/>
      <c r="E36" s="33"/>
      <c r="EZ36" s="38"/>
      <c r="FA36" s="38"/>
      <c r="FB36" s="38"/>
      <c r="FC36" s="38"/>
      <c r="FD36" s="38"/>
      <c r="FE36" s="38"/>
      <c r="FF36" s="38"/>
      <c r="FG36" s="38"/>
      <c r="FH36" s="38"/>
      <c r="FI36" s="38"/>
      <c r="FJ36" s="38"/>
    </row>
    <row r="37" spans="1:166" s="32" customFormat="1" ht="50.25" customHeight="1">
      <c r="A37" s="31"/>
      <c r="E37" s="33"/>
      <c r="EZ37" s="38"/>
      <c r="FA37" s="38"/>
      <c r="FB37" s="38"/>
      <c r="FC37" s="38"/>
      <c r="FD37" s="38"/>
      <c r="FE37" s="38"/>
      <c r="FF37" s="38"/>
      <c r="FG37" s="38"/>
      <c r="FH37" s="38"/>
      <c r="FI37" s="38"/>
      <c r="FJ37" s="38"/>
    </row>
    <row r="38" spans="1:166" s="32" customFormat="1" ht="50.25" customHeight="1">
      <c r="A38" s="31"/>
      <c r="E38" s="33"/>
      <c r="EZ38" s="38"/>
      <c r="FA38" s="38"/>
      <c r="FB38" s="38"/>
      <c r="FC38" s="38"/>
      <c r="FD38" s="38"/>
      <c r="FE38" s="38"/>
      <c r="FF38" s="38"/>
      <c r="FG38" s="38"/>
      <c r="FH38" s="38"/>
      <c r="FI38" s="38"/>
      <c r="FJ38" s="38"/>
    </row>
    <row r="39" spans="1:166" s="32" customFormat="1" ht="50.25" customHeight="1">
      <c r="A39" s="31"/>
      <c r="E39" s="33"/>
      <c r="EZ39" s="38"/>
      <c r="FA39" s="38"/>
      <c r="FB39" s="38"/>
      <c r="FC39" s="38"/>
      <c r="FD39" s="38"/>
      <c r="FE39" s="38"/>
      <c r="FF39" s="38"/>
      <c r="FG39" s="38"/>
      <c r="FH39" s="38"/>
      <c r="FI39" s="38"/>
      <c r="FJ39" s="38"/>
    </row>
    <row r="40" spans="1:166" s="32" customFormat="1" ht="50.25" customHeight="1">
      <c r="A40" s="31"/>
      <c r="E40" s="33"/>
      <c r="EZ40" s="38"/>
      <c r="FA40" s="38"/>
      <c r="FB40" s="38"/>
      <c r="FC40" s="38"/>
      <c r="FD40" s="38"/>
      <c r="FE40" s="38"/>
      <c r="FF40" s="38"/>
      <c r="FG40" s="38"/>
      <c r="FH40" s="38"/>
      <c r="FI40" s="38"/>
      <c r="FJ40" s="38"/>
    </row>
    <row r="41" spans="1:166" s="32" customFormat="1" ht="50.25" customHeight="1">
      <c r="A41" s="31"/>
      <c r="E41" s="33"/>
      <c r="EZ41" s="38"/>
      <c r="FA41" s="38"/>
      <c r="FB41" s="38"/>
      <c r="FC41" s="38"/>
      <c r="FD41" s="38"/>
      <c r="FE41" s="38"/>
      <c r="FF41" s="38"/>
      <c r="FG41" s="38"/>
      <c r="FH41" s="38"/>
      <c r="FI41" s="38"/>
      <c r="FJ41" s="38"/>
    </row>
    <row r="42" spans="1:166" s="32" customFormat="1" ht="50.25" customHeight="1">
      <c r="A42" s="31"/>
      <c r="E42" s="33"/>
      <c r="EZ42" s="38"/>
      <c r="FA42" s="38"/>
      <c r="FB42" s="38"/>
      <c r="FC42" s="38"/>
      <c r="FD42" s="38"/>
      <c r="FE42" s="38"/>
      <c r="FF42" s="38"/>
      <c r="FG42" s="38"/>
      <c r="FH42" s="38"/>
      <c r="FI42" s="38"/>
      <c r="FJ42" s="38"/>
    </row>
    <row r="43" spans="1:166" s="32" customFormat="1" ht="50.25" customHeight="1">
      <c r="A43" s="31"/>
      <c r="E43" s="33"/>
      <c r="EZ43" s="38"/>
      <c r="FA43" s="38"/>
      <c r="FB43" s="38"/>
      <c r="FC43" s="38"/>
      <c r="FD43" s="38"/>
      <c r="FE43" s="38"/>
      <c r="FF43" s="38"/>
      <c r="FG43" s="38"/>
      <c r="FH43" s="38"/>
      <c r="FI43" s="38"/>
      <c r="FJ43" s="38"/>
    </row>
    <row r="44" spans="1:166" s="32" customFormat="1" ht="50.25" customHeight="1">
      <c r="A44" s="31"/>
      <c r="E44" s="33"/>
      <c r="EZ44" s="38"/>
      <c r="FA44" s="38"/>
      <c r="FB44" s="38"/>
      <c r="FC44" s="38"/>
      <c r="FD44" s="38"/>
      <c r="FE44" s="38"/>
      <c r="FF44" s="38"/>
      <c r="FG44" s="38"/>
      <c r="FH44" s="38"/>
      <c r="FI44" s="38"/>
      <c r="FJ44" s="38"/>
    </row>
    <row r="45" spans="1:166" s="32" customFormat="1" ht="50.25" customHeight="1">
      <c r="A45" s="31"/>
      <c r="E45" s="33"/>
      <c r="EZ45" s="38"/>
      <c r="FA45" s="38"/>
      <c r="FB45" s="38"/>
      <c r="FC45" s="38"/>
      <c r="FD45" s="38"/>
      <c r="FE45" s="38"/>
      <c r="FF45" s="38"/>
      <c r="FG45" s="38"/>
      <c r="FH45" s="38"/>
      <c r="FI45" s="38"/>
      <c r="FJ45" s="38"/>
    </row>
    <row r="46" spans="1:166" s="32" customFormat="1" ht="50.25" customHeight="1">
      <c r="A46" s="31"/>
      <c r="E46" s="33"/>
      <c r="EZ46" s="38"/>
      <c r="FA46" s="38"/>
      <c r="FB46" s="38"/>
      <c r="FC46" s="38"/>
      <c r="FD46" s="38"/>
      <c r="FE46" s="38"/>
      <c r="FF46" s="38"/>
      <c r="FG46" s="38"/>
      <c r="FH46" s="38"/>
      <c r="FI46" s="38"/>
      <c r="FJ46" s="38"/>
    </row>
    <row r="47" spans="1:166" s="32" customFormat="1" ht="50.25" customHeight="1">
      <c r="A47" s="31"/>
      <c r="E47" s="33"/>
      <c r="EZ47" s="38"/>
      <c r="FA47" s="38"/>
      <c r="FB47" s="38"/>
      <c r="FC47" s="38"/>
      <c r="FD47" s="38"/>
      <c r="FE47" s="38"/>
      <c r="FF47" s="38"/>
      <c r="FG47" s="38"/>
      <c r="FH47" s="38"/>
      <c r="FI47" s="38"/>
      <c r="FJ47" s="38"/>
    </row>
    <row r="48" spans="1:166" s="32" customFormat="1" ht="50.25" customHeight="1">
      <c r="A48" s="31"/>
      <c r="E48" s="33"/>
      <c r="EZ48" s="38"/>
      <c r="FA48" s="38"/>
      <c r="FB48" s="38"/>
      <c r="FC48" s="38"/>
      <c r="FD48" s="38"/>
      <c r="FE48" s="38"/>
      <c r="FF48" s="38"/>
      <c r="FG48" s="38"/>
      <c r="FH48" s="38"/>
      <c r="FI48" s="38"/>
      <c r="FJ48" s="38"/>
    </row>
    <row r="49" spans="1:166" s="32" customFormat="1" ht="50.25" customHeight="1">
      <c r="A49" s="31"/>
      <c r="E49" s="33"/>
      <c r="EZ49" s="38"/>
      <c r="FA49" s="38"/>
      <c r="FB49" s="38"/>
      <c r="FC49" s="38"/>
      <c r="FD49" s="38"/>
      <c r="FE49" s="38"/>
      <c r="FF49" s="38"/>
      <c r="FG49" s="38"/>
      <c r="FH49" s="38"/>
      <c r="FI49" s="38"/>
      <c r="FJ49" s="38"/>
    </row>
    <row r="50" spans="1:166" s="32" customFormat="1" ht="50.25" customHeight="1">
      <c r="A50" s="31"/>
      <c r="E50" s="33"/>
      <c r="EZ50" s="38"/>
      <c r="FA50" s="38"/>
      <c r="FB50" s="38"/>
      <c r="FC50" s="38"/>
      <c r="FD50" s="38"/>
      <c r="FE50" s="38"/>
      <c r="FF50" s="38"/>
      <c r="FG50" s="38"/>
      <c r="FH50" s="38"/>
      <c r="FI50" s="38"/>
      <c r="FJ50" s="38"/>
    </row>
    <row r="51" spans="1:166" s="32" customFormat="1" ht="50.25" customHeight="1">
      <c r="A51" s="31"/>
      <c r="E51" s="33"/>
      <c r="EZ51" s="38"/>
      <c r="FA51" s="38"/>
      <c r="FB51" s="38"/>
      <c r="FC51" s="38"/>
      <c r="FD51" s="38"/>
      <c r="FE51" s="38"/>
      <c r="FF51" s="38"/>
      <c r="FG51" s="38"/>
      <c r="FH51" s="38"/>
      <c r="FI51" s="38"/>
      <c r="FJ51" s="38"/>
    </row>
    <row r="52" spans="1:166" s="32" customFormat="1" ht="50.25" customHeight="1">
      <c r="A52" s="31"/>
      <c r="E52" s="33"/>
      <c r="EZ52" s="38"/>
      <c r="FA52" s="38"/>
      <c r="FB52" s="38"/>
      <c r="FC52" s="38"/>
      <c r="FD52" s="38"/>
      <c r="FE52" s="38"/>
      <c r="FF52" s="38"/>
      <c r="FG52" s="38"/>
      <c r="FH52" s="38"/>
      <c r="FI52" s="38"/>
      <c r="FJ52" s="38"/>
    </row>
    <row r="53" spans="1:166" s="32" customFormat="1" ht="50.25" customHeight="1">
      <c r="A53" s="31"/>
      <c r="E53" s="33"/>
      <c r="EZ53" s="38"/>
      <c r="FA53" s="38"/>
      <c r="FB53" s="38"/>
      <c r="FC53" s="38"/>
      <c r="FD53" s="38"/>
      <c r="FE53" s="38"/>
      <c r="FF53" s="38"/>
      <c r="FG53" s="38"/>
      <c r="FH53" s="38"/>
      <c r="FI53" s="38"/>
      <c r="FJ53" s="38"/>
    </row>
    <row r="54" spans="1:166" s="32" customFormat="1" ht="50.25" customHeight="1">
      <c r="A54" s="31"/>
      <c r="E54" s="33"/>
      <c r="EZ54" s="38"/>
      <c r="FA54" s="38"/>
      <c r="FB54" s="38"/>
      <c r="FC54" s="38"/>
      <c r="FD54" s="38"/>
      <c r="FE54" s="38"/>
      <c r="FF54" s="38"/>
      <c r="FG54" s="38"/>
      <c r="FH54" s="38"/>
      <c r="FI54" s="38"/>
      <c r="FJ54" s="38"/>
    </row>
    <row r="55" spans="1:166" s="32" customFormat="1" ht="50.25" customHeight="1">
      <c r="A55" s="31"/>
      <c r="E55" s="33"/>
      <c r="EZ55" s="38"/>
      <c r="FA55" s="38"/>
      <c r="FB55" s="38"/>
      <c r="FC55" s="38"/>
      <c r="FD55" s="38"/>
      <c r="FE55" s="38"/>
      <c r="FF55" s="38"/>
      <c r="FG55" s="38"/>
      <c r="FH55" s="38"/>
      <c r="FI55" s="38"/>
      <c r="FJ55" s="38"/>
    </row>
    <row r="56" spans="1:166" s="32" customFormat="1" ht="50.25" customHeight="1">
      <c r="A56" s="31"/>
      <c r="E56" s="33"/>
      <c r="EZ56" s="38"/>
      <c r="FA56" s="38"/>
      <c r="FB56" s="38"/>
      <c r="FC56" s="38"/>
      <c r="FD56" s="38"/>
      <c r="FE56" s="38"/>
      <c r="FF56" s="38"/>
      <c r="FG56" s="38"/>
      <c r="FH56" s="38"/>
      <c r="FI56" s="38"/>
      <c r="FJ56" s="38"/>
    </row>
    <row r="57" spans="1:166" s="32" customFormat="1" ht="50.25" customHeight="1">
      <c r="A57" s="31"/>
      <c r="E57" s="33"/>
      <c r="EZ57" s="38"/>
      <c r="FA57" s="38"/>
      <c r="FB57" s="38"/>
      <c r="FC57" s="38"/>
      <c r="FD57" s="38"/>
      <c r="FE57" s="38"/>
      <c r="FF57" s="38"/>
      <c r="FG57" s="38"/>
      <c r="FH57" s="38"/>
      <c r="FI57" s="38"/>
      <c r="FJ57" s="38"/>
    </row>
    <row r="58" spans="1:166" s="32" customFormat="1" ht="50.25" customHeight="1">
      <c r="A58" s="31"/>
      <c r="E58" s="33"/>
      <c r="EZ58" s="38"/>
      <c r="FA58" s="38"/>
      <c r="FB58" s="38"/>
      <c r="FC58" s="38"/>
      <c r="FD58" s="38"/>
      <c r="FE58" s="38"/>
      <c r="FF58" s="38"/>
      <c r="FG58" s="38"/>
      <c r="FH58" s="38"/>
      <c r="FI58" s="38"/>
      <c r="FJ58" s="38"/>
    </row>
    <row r="59" spans="1:166" s="32" customFormat="1" ht="50.25" customHeight="1">
      <c r="A59" s="31"/>
      <c r="E59" s="33"/>
      <c r="EZ59" s="38"/>
      <c r="FA59" s="38"/>
      <c r="FB59" s="38"/>
      <c r="FC59" s="38"/>
      <c r="FD59" s="38"/>
      <c r="FE59" s="38"/>
      <c r="FF59" s="38"/>
      <c r="FG59" s="38"/>
      <c r="FH59" s="38"/>
      <c r="FI59" s="38"/>
      <c r="FJ59" s="38"/>
    </row>
    <row r="60" spans="1:166" s="32" customFormat="1" ht="50.25" customHeight="1">
      <c r="A60" s="31"/>
      <c r="E60" s="33"/>
      <c r="EZ60" s="38"/>
      <c r="FA60" s="38"/>
      <c r="FB60" s="38"/>
      <c r="FC60" s="38"/>
      <c r="FD60" s="38"/>
      <c r="FE60" s="38"/>
      <c r="FF60" s="38"/>
      <c r="FG60" s="38"/>
      <c r="FH60" s="38"/>
      <c r="FI60" s="38"/>
      <c r="FJ60" s="38"/>
    </row>
    <row r="61" spans="1:166" s="32" customFormat="1" ht="50.25" customHeight="1">
      <c r="A61" s="31"/>
      <c r="E61" s="33"/>
      <c r="EZ61" s="38"/>
      <c r="FA61" s="38"/>
      <c r="FB61" s="38"/>
      <c r="FC61" s="38"/>
      <c r="FD61" s="38"/>
      <c r="FE61" s="38"/>
      <c r="FF61" s="38"/>
      <c r="FG61" s="38"/>
      <c r="FH61" s="38"/>
      <c r="FI61" s="38"/>
      <c r="FJ61" s="38"/>
    </row>
    <row r="62" spans="1:166" s="32" customFormat="1" ht="50.25" customHeight="1">
      <c r="A62" s="31"/>
      <c r="E62" s="33"/>
      <c r="EZ62" s="38"/>
      <c r="FA62" s="38"/>
      <c r="FB62" s="38"/>
      <c r="FC62" s="38"/>
      <c r="FD62" s="38"/>
      <c r="FE62" s="38"/>
      <c r="FF62" s="38"/>
      <c r="FG62" s="38"/>
      <c r="FH62" s="38"/>
      <c r="FI62" s="38"/>
      <c r="FJ62" s="38"/>
    </row>
    <row r="63" spans="1:166" s="32" customFormat="1" ht="50.25" customHeight="1">
      <c r="A63" s="31"/>
      <c r="E63" s="33"/>
      <c r="EZ63" s="38"/>
      <c r="FA63" s="38"/>
      <c r="FB63" s="38"/>
      <c r="FC63" s="38"/>
      <c r="FD63" s="38"/>
      <c r="FE63" s="38"/>
      <c r="FF63" s="38"/>
      <c r="FG63" s="38"/>
      <c r="FH63" s="38"/>
      <c r="FI63" s="38"/>
      <c r="FJ63" s="38"/>
    </row>
    <row r="64" spans="1:166" s="32" customFormat="1" ht="50.25" customHeight="1">
      <c r="A64" s="31"/>
      <c r="E64" s="33"/>
      <c r="EZ64" s="38"/>
      <c r="FA64" s="38"/>
      <c r="FB64" s="38"/>
      <c r="FC64" s="38"/>
      <c r="FD64" s="38"/>
      <c r="FE64" s="38"/>
      <c r="FF64" s="38"/>
      <c r="FG64" s="38"/>
      <c r="FH64" s="38"/>
      <c r="FI64" s="38"/>
      <c r="FJ64" s="38"/>
    </row>
    <row r="65" spans="1:166" s="32" customFormat="1" ht="50.25" customHeight="1">
      <c r="A65" s="31"/>
      <c r="E65" s="33"/>
      <c r="EZ65" s="38"/>
      <c r="FA65" s="38"/>
      <c r="FB65" s="38"/>
      <c r="FC65" s="38"/>
      <c r="FD65" s="38"/>
      <c r="FE65" s="38"/>
      <c r="FF65" s="38"/>
      <c r="FG65" s="38"/>
      <c r="FH65" s="38"/>
      <c r="FI65" s="38"/>
      <c r="FJ65" s="38"/>
    </row>
    <row r="66" spans="1:166" s="32" customFormat="1" ht="50.25" customHeight="1">
      <c r="A66" s="31"/>
      <c r="E66" s="33"/>
      <c r="EZ66" s="38"/>
      <c r="FA66" s="38"/>
      <c r="FB66" s="38"/>
      <c r="FC66" s="38"/>
      <c r="FD66" s="38"/>
      <c r="FE66" s="38"/>
      <c r="FF66" s="38"/>
      <c r="FG66" s="38"/>
      <c r="FH66" s="38"/>
      <c r="FI66" s="38"/>
      <c r="FJ66" s="38"/>
    </row>
    <row r="67" spans="1:166" s="32" customFormat="1" ht="50.25" customHeight="1">
      <c r="A67" s="31"/>
      <c r="E67" s="33"/>
      <c r="EZ67" s="38"/>
      <c r="FA67" s="38"/>
      <c r="FB67" s="38"/>
      <c r="FC67" s="38"/>
      <c r="FD67" s="38"/>
      <c r="FE67" s="38"/>
      <c r="FF67" s="38"/>
      <c r="FG67" s="38"/>
      <c r="FH67" s="38"/>
      <c r="FI67" s="38"/>
      <c r="FJ67" s="38"/>
    </row>
    <row r="68" spans="1:166" s="32" customFormat="1" ht="50.25" customHeight="1">
      <c r="A68" s="31"/>
      <c r="E68" s="33"/>
      <c r="EZ68" s="38"/>
      <c r="FA68" s="38"/>
      <c r="FB68" s="38"/>
      <c r="FC68" s="38"/>
      <c r="FD68" s="38"/>
      <c r="FE68" s="38"/>
      <c r="FF68" s="38"/>
      <c r="FG68" s="38"/>
      <c r="FH68" s="38"/>
      <c r="FI68" s="38"/>
      <c r="FJ68" s="38"/>
    </row>
    <row r="69" spans="1:166" s="32" customFormat="1" ht="50.25" customHeight="1">
      <c r="A69" s="31"/>
      <c r="E69" s="33"/>
      <c r="EZ69" s="38"/>
      <c r="FA69" s="38"/>
      <c r="FB69" s="38"/>
      <c r="FC69" s="38"/>
      <c r="FD69" s="38"/>
      <c r="FE69" s="38"/>
      <c r="FF69" s="38"/>
      <c r="FG69" s="38"/>
      <c r="FH69" s="38"/>
      <c r="FI69" s="38"/>
      <c r="FJ69" s="38"/>
    </row>
    <row r="70" spans="1:166" s="32" customFormat="1" ht="50.25" customHeight="1">
      <c r="A70" s="31"/>
      <c r="E70" s="33"/>
      <c r="EZ70" s="38"/>
      <c r="FA70" s="38"/>
      <c r="FB70" s="38"/>
      <c r="FC70" s="38"/>
      <c r="FD70" s="38"/>
      <c r="FE70" s="38"/>
      <c r="FF70" s="38"/>
      <c r="FG70" s="38"/>
      <c r="FH70" s="38"/>
      <c r="FI70" s="38"/>
      <c r="FJ70" s="38"/>
    </row>
    <row r="71" spans="1:166" s="32" customFormat="1" ht="50.25" customHeight="1">
      <c r="A71" s="31"/>
      <c r="E71" s="33"/>
      <c r="EZ71" s="38"/>
      <c r="FA71" s="38"/>
      <c r="FB71" s="38"/>
      <c r="FC71" s="38"/>
      <c r="FD71" s="38"/>
      <c r="FE71" s="38"/>
      <c r="FF71" s="38"/>
      <c r="FG71" s="38"/>
      <c r="FH71" s="38"/>
      <c r="FI71" s="38"/>
      <c r="FJ71" s="38"/>
    </row>
    <row r="72" spans="1:166" s="32" customFormat="1" ht="50.25" customHeight="1">
      <c r="A72" s="31"/>
      <c r="E72" s="33"/>
      <c r="EZ72" s="38"/>
      <c r="FA72" s="38"/>
      <c r="FB72" s="38"/>
      <c r="FC72" s="38"/>
      <c r="FD72" s="38"/>
      <c r="FE72" s="38"/>
      <c r="FF72" s="38"/>
      <c r="FG72" s="38"/>
      <c r="FH72" s="38"/>
      <c r="FI72" s="38"/>
      <c r="FJ72" s="38"/>
    </row>
    <row r="73" spans="1:166" s="32" customFormat="1" ht="50.25" customHeight="1">
      <c r="A73" s="31"/>
      <c r="E73" s="33"/>
      <c r="EZ73" s="38"/>
      <c r="FA73" s="38"/>
      <c r="FB73" s="38"/>
      <c r="FC73" s="38"/>
      <c r="FD73" s="38"/>
      <c r="FE73" s="38"/>
      <c r="FF73" s="38"/>
      <c r="FG73" s="38"/>
      <c r="FH73" s="38"/>
      <c r="FI73" s="38"/>
      <c r="FJ73" s="38"/>
    </row>
    <row r="74" spans="1:166" s="32" customFormat="1" ht="50.25" customHeight="1">
      <c r="A74" s="31"/>
      <c r="E74" s="33"/>
      <c r="EZ74" s="38"/>
      <c r="FA74" s="38"/>
      <c r="FB74" s="38"/>
      <c r="FC74" s="38"/>
      <c r="FD74" s="38"/>
      <c r="FE74" s="38"/>
      <c r="FF74" s="38"/>
      <c r="FG74" s="38"/>
      <c r="FH74" s="38"/>
      <c r="FI74" s="38"/>
      <c r="FJ74" s="38"/>
    </row>
    <row r="75" spans="1:166" s="32" customFormat="1" ht="50.25" customHeight="1">
      <c r="A75" s="31"/>
      <c r="E75" s="33"/>
      <c r="EZ75" s="38"/>
      <c r="FA75" s="38"/>
      <c r="FB75" s="38"/>
      <c r="FC75" s="38"/>
      <c r="FD75" s="38"/>
      <c r="FE75" s="38"/>
      <c r="FF75" s="38"/>
      <c r="FG75" s="38"/>
      <c r="FH75" s="38"/>
      <c r="FI75" s="38"/>
      <c r="FJ75" s="38"/>
    </row>
    <row r="76" spans="1:166" s="32" customFormat="1" ht="50.25" customHeight="1">
      <c r="A76" s="31"/>
      <c r="E76" s="33"/>
      <c r="EZ76" s="38"/>
      <c r="FA76" s="38"/>
      <c r="FB76" s="38"/>
      <c r="FC76" s="38"/>
      <c r="FD76" s="38"/>
      <c r="FE76" s="38"/>
      <c r="FF76" s="38"/>
      <c r="FG76" s="38"/>
      <c r="FH76" s="38"/>
      <c r="FI76" s="38"/>
      <c r="FJ76" s="38"/>
    </row>
    <row r="77" spans="1:166" s="32" customFormat="1" ht="50.25" customHeight="1">
      <c r="A77" s="31"/>
      <c r="E77" s="33"/>
      <c r="EZ77" s="38"/>
      <c r="FA77" s="38"/>
      <c r="FB77" s="38"/>
      <c r="FC77" s="38"/>
      <c r="FD77" s="38"/>
      <c r="FE77" s="38"/>
      <c r="FF77" s="38"/>
      <c r="FG77" s="38"/>
      <c r="FH77" s="38"/>
      <c r="FI77" s="38"/>
      <c r="FJ77" s="38"/>
    </row>
    <row r="78" spans="1:166" s="32" customFormat="1" ht="50.25" customHeight="1">
      <c r="A78" s="31"/>
      <c r="E78" s="33"/>
      <c r="EZ78" s="38"/>
      <c r="FA78" s="38"/>
      <c r="FB78" s="38"/>
      <c r="FC78" s="38"/>
      <c r="FD78" s="38"/>
      <c r="FE78" s="38"/>
      <c r="FF78" s="38"/>
      <c r="FG78" s="38"/>
      <c r="FH78" s="38"/>
      <c r="FI78" s="38"/>
      <c r="FJ78" s="38"/>
    </row>
    <row r="79" spans="1:166" s="32" customFormat="1" ht="50.25" customHeight="1">
      <c r="A79" s="31"/>
      <c r="E79" s="33"/>
      <c r="EZ79" s="38"/>
      <c r="FA79" s="38"/>
      <c r="FB79" s="38"/>
      <c r="FC79" s="38"/>
      <c r="FD79" s="38"/>
      <c r="FE79" s="38"/>
      <c r="FF79" s="38"/>
      <c r="FG79" s="38"/>
      <c r="FH79" s="38"/>
      <c r="FI79" s="38"/>
      <c r="FJ79" s="38"/>
    </row>
    <row r="80" spans="1:166" s="32" customFormat="1" ht="50.25" customHeight="1">
      <c r="A80" s="31"/>
      <c r="E80" s="33"/>
      <c r="EZ80" s="38"/>
      <c r="FA80" s="38"/>
      <c r="FB80" s="38"/>
      <c r="FC80" s="38"/>
      <c r="FD80" s="38"/>
      <c r="FE80" s="38"/>
      <c r="FF80" s="38"/>
      <c r="FG80" s="38"/>
      <c r="FH80" s="38"/>
      <c r="FI80" s="38"/>
      <c r="FJ80" s="38"/>
    </row>
    <row r="81" spans="1:166" s="32" customFormat="1" ht="50.25" customHeight="1">
      <c r="A81" s="31"/>
      <c r="E81" s="33"/>
      <c r="EZ81" s="38"/>
      <c r="FA81" s="38"/>
      <c r="FB81" s="38"/>
      <c r="FC81" s="38"/>
      <c r="FD81" s="38"/>
      <c r="FE81" s="38"/>
      <c r="FF81" s="38"/>
      <c r="FG81" s="38"/>
      <c r="FH81" s="38"/>
      <c r="FI81" s="38"/>
      <c r="FJ81" s="38"/>
    </row>
    <row r="82" spans="1:166" s="32" customFormat="1" ht="50.25" customHeight="1">
      <c r="A82" s="31"/>
      <c r="E82" s="33"/>
      <c r="EZ82" s="38"/>
      <c r="FA82" s="38"/>
      <c r="FB82" s="38"/>
      <c r="FC82" s="38"/>
      <c r="FD82" s="38"/>
      <c r="FE82" s="38"/>
      <c r="FF82" s="38"/>
      <c r="FG82" s="38"/>
      <c r="FH82" s="38"/>
      <c r="FI82" s="38"/>
      <c r="FJ82" s="38"/>
    </row>
    <row r="83" spans="1:166" s="32" customFormat="1" ht="50.25" customHeight="1">
      <c r="A83" s="31"/>
      <c r="E83" s="33"/>
      <c r="EZ83" s="38"/>
      <c r="FA83" s="38"/>
      <c r="FB83" s="38"/>
      <c r="FC83" s="38"/>
      <c r="FD83" s="38"/>
      <c r="FE83" s="38"/>
      <c r="FF83" s="38"/>
      <c r="FG83" s="38"/>
      <c r="FH83" s="38"/>
      <c r="FI83" s="38"/>
      <c r="FJ83" s="38"/>
    </row>
    <row r="84" spans="1:166" s="32" customFormat="1" ht="50.25" customHeight="1">
      <c r="A84" s="31"/>
      <c r="E84" s="33"/>
      <c r="EZ84" s="38"/>
      <c r="FA84" s="38"/>
      <c r="FB84" s="38"/>
      <c r="FC84" s="38"/>
      <c r="FD84" s="38"/>
      <c r="FE84" s="38"/>
      <c r="FF84" s="38"/>
      <c r="FG84" s="38"/>
      <c r="FH84" s="38"/>
      <c r="FI84" s="38"/>
      <c r="FJ84" s="38"/>
    </row>
    <row r="85" spans="1:166" s="32" customFormat="1" ht="50.25" customHeight="1">
      <c r="A85" s="31"/>
      <c r="E85" s="33"/>
      <c r="EZ85" s="38"/>
      <c r="FA85" s="38"/>
      <c r="FB85" s="38"/>
      <c r="FC85" s="38"/>
      <c r="FD85" s="38"/>
      <c r="FE85" s="38"/>
      <c r="FF85" s="38"/>
      <c r="FG85" s="38"/>
      <c r="FH85" s="38"/>
      <c r="FI85" s="38"/>
      <c r="FJ85" s="38"/>
    </row>
    <row r="86" spans="1:166" s="32" customFormat="1" ht="50.25" customHeight="1">
      <c r="A86" s="31"/>
      <c r="E86" s="33"/>
      <c r="EZ86" s="38"/>
      <c r="FA86" s="38"/>
      <c r="FB86" s="38"/>
      <c r="FC86" s="38"/>
      <c r="FD86" s="38"/>
      <c r="FE86" s="38"/>
      <c r="FF86" s="38"/>
      <c r="FG86" s="38"/>
      <c r="FH86" s="38"/>
      <c r="FI86" s="38"/>
      <c r="FJ86" s="38"/>
    </row>
    <row r="87" spans="1:166" s="32" customFormat="1" ht="50.25" customHeight="1">
      <c r="A87" s="31"/>
      <c r="E87" s="33"/>
      <c r="EZ87" s="38"/>
      <c r="FA87" s="38"/>
      <c r="FB87" s="38"/>
      <c r="FC87" s="38"/>
      <c r="FD87" s="38"/>
      <c r="FE87" s="38"/>
      <c r="FF87" s="38"/>
      <c r="FG87" s="38"/>
      <c r="FH87" s="38"/>
      <c r="FI87" s="38"/>
      <c r="FJ87" s="38"/>
    </row>
    <row r="88" spans="1:166" s="32" customFormat="1" ht="50.25" customHeight="1">
      <c r="A88" s="31"/>
      <c r="E88" s="33"/>
      <c r="EZ88" s="38"/>
      <c r="FA88" s="38"/>
      <c r="FB88" s="38"/>
      <c r="FC88" s="38"/>
      <c r="FD88" s="38"/>
      <c r="FE88" s="38"/>
      <c r="FF88" s="38"/>
      <c r="FG88" s="38"/>
      <c r="FH88" s="38"/>
      <c r="FI88" s="38"/>
      <c r="FJ88" s="38"/>
    </row>
    <row r="89" spans="1:166" s="32" customFormat="1" ht="50.25" customHeight="1">
      <c r="A89" s="31"/>
      <c r="E89" s="33"/>
      <c r="EZ89" s="38"/>
      <c r="FA89" s="38"/>
      <c r="FB89" s="38"/>
      <c r="FC89" s="38"/>
      <c r="FD89" s="38"/>
      <c r="FE89" s="38"/>
      <c r="FF89" s="38"/>
      <c r="FG89" s="38"/>
      <c r="FH89" s="38"/>
      <c r="FI89" s="38"/>
      <c r="FJ89" s="38"/>
    </row>
    <row r="90" spans="1:166" s="32" customFormat="1" ht="50.25" customHeight="1">
      <c r="A90" s="31"/>
      <c r="E90" s="33"/>
      <c r="EZ90" s="38"/>
      <c r="FA90" s="38"/>
      <c r="FB90" s="38"/>
      <c r="FC90" s="38"/>
      <c r="FD90" s="38"/>
      <c r="FE90" s="38"/>
      <c r="FF90" s="38"/>
      <c r="FG90" s="38"/>
      <c r="FH90" s="38"/>
      <c r="FI90" s="38"/>
      <c r="FJ90" s="38"/>
    </row>
    <row r="91" spans="1:166" s="32" customFormat="1" ht="50.25" customHeight="1">
      <c r="A91" s="31"/>
      <c r="E91" s="33"/>
      <c r="EZ91" s="38"/>
      <c r="FA91" s="38"/>
      <c r="FB91" s="38"/>
      <c r="FC91" s="38"/>
      <c r="FD91" s="38"/>
      <c r="FE91" s="38"/>
      <c r="FF91" s="38"/>
      <c r="FG91" s="38"/>
      <c r="FH91" s="38"/>
      <c r="FI91" s="38"/>
      <c r="FJ91" s="38"/>
    </row>
    <row r="92" spans="1:166" s="32" customFormat="1" ht="50.25" customHeight="1">
      <c r="A92" s="31"/>
      <c r="E92" s="33"/>
      <c r="EZ92" s="38"/>
      <c r="FA92" s="38"/>
      <c r="FB92" s="38"/>
      <c r="FC92" s="38"/>
      <c r="FD92" s="38"/>
      <c r="FE92" s="38"/>
      <c r="FF92" s="38"/>
      <c r="FG92" s="38"/>
      <c r="FH92" s="38"/>
      <c r="FI92" s="38"/>
      <c r="FJ92" s="38"/>
    </row>
    <row r="93" spans="1:166" s="32" customFormat="1" ht="50.25" customHeight="1">
      <c r="A93" s="31"/>
      <c r="E93" s="33"/>
      <c r="EZ93" s="38"/>
      <c r="FA93" s="38"/>
      <c r="FB93" s="38"/>
      <c r="FC93" s="38"/>
      <c r="FD93" s="38"/>
      <c r="FE93" s="38"/>
      <c r="FF93" s="38"/>
      <c r="FG93" s="38"/>
      <c r="FH93" s="38"/>
      <c r="FI93" s="38"/>
      <c r="FJ93" s="38"/>
    </row>
    <row r="94" spans="1:166" s="32" customFormat="1" ht="50.25" customHeight="1">
      <c r="A94" s="31"/>
      <c r="E94" s="33"/>
      <c r="EZ94" s="38"/>
      <c r="FA94" s="38"/>
      <c r="FB94" s="38"/>
      <c r="FC94" s="38"/>
      <c r="FD94" s="38"/>
      <c r="FE94" s="38"/>
      <c r="FF94" s="38"/>
      <c r="FG94" s="38"/>
      <c r="FH94" s="38"/>
      <c r="FI94" s="38"/>
      <c r="FJ94" s="38"/>
    </row>
    <row r="95" spans="1:166" s="32" customFormat="1" ht="50.25" customHeight="1">
      <c r="A95" s="31"/>
      <c r="E95" s="33"/>
      <c r="EZ95" s="38"/>
      <c r="FA95" s="38"/>
      <c r="FB95" s="38"/>
      <c r="FC95" s="38"/>
      <c r="FD95" s="38"/>
      <c r="FE95" s="38"/>
      <c r="FF95" s="38"/>
      <c r="FG95" s="38"/>
      <c r="FH95" s="38"/>
      <c r="FI95" s="38"/>
      <c r="FJ95" s="38"/>
    </row>
    <row r="96" spans="1:166" s="32" customFormat="1" ht="50.25" customHeight="1">
      <c r="A96" s="31"/>
      <c r="E96" s="33"/>
      <c r="EZ96" s="38"/>
      <c r="FA96" s="38"/>
      <c r="FB96" s="38"/>
      <c r="FC96" s="38"/>
      <c r="FD96" s="38"/>
      <c r="FE96" s="38"/>
      <c r="FF96" s="38"/>
      <c r="FG96" s="38"/>
      <c r="FH96" s="38"/>
      <c r="FI96" s="38"/>
      <c r="FJ96" s="38"/>
    </row>
    <row r="97" spans="1:166" s="32" customFormat="1" ht="50.25" customHeight="1">
      <c r="A97" s="31"/>
      <c r="E97" s="33"/>
      <c r="EZ97" s="38"/>
      <c r="FA97" s="38"/>
      <c r="FB97" s="38"/>
      <c r="FC97" s="38"/>
      <c r="FD97" s="38"/>
      <c r="FE97" s="38"/>
      <c r="FF97" s="38"/>
      <c r="FG97" s="38"/>
      <c r="FH97" s="38"/>
      <c r="FI97" s="38"/>
      <c r="FJ97" s="38"/>
    </row>
    <row r="98" spans="1:166" s="32" customFormat="1" ht="50.25" customHeight="1">
      <c r="A98" s="31"/>
      <c r="E98" s="33"/>
      <c r="EZ98" s="38"/>
      <c r="FA98" s="38"/>
      <c r="FB98" s="38"/>
      <c r="FC98" s="38"/>
      <c r="FD98" s="38"/>
      <c r="FE98" s="38"/>
      <c r="FF98" s="38"/>
      <c r="FG98" s="38"/>
      <c r="FH98" s="38"/>
      <c r="FI98" s="38"/>
      <c r="FJ98" s="38"/>
    </row>
    <row r="99" spans="1:166" s="32" customFormat="1" ht="50.25" customHeight="1">
      <c r="A99" s="31"/>
      <c r="E99" s="33"/>
      <c r="EZ99" s="38"/>
      <c r="FA99" s="38"/>
      <c r="FB99" s="38"/>
      <c r="FC99" s="38"/>
      <c r="FD99" s="38"/>
      <c r="FE99" s="38"/>
      <c r="FF99" s="38"/>
      <c r="FG99" s="38"/>
      <c r="FH99" s="38"/>
      <c r="FI99" s="38"/>
      <c r="FJ99" s="38"/>
    </row>
    <row r="100" spans="1:166" s="32" customFormat="1" ht="50.25" customHeight="1">
      <c r="A100" s="31"/>
      <c r="E100" s="33"/>
      <c r="EZ100" s="38"/>
      <c r="FA100" s="38"/>
      <c r="FB100" s="38"/>
      <c r="FC100" s="38"/>
      <c r="FD100" s="38"/>
      <c r="FE100" s="38"/>
      <c r="FF100" s="38"/>
      <c r="FG100" s="38"/>
      <c r="FH100" s="38"/>
      <c r="FI100" s="38"/>
      <c r="FJ100" s="38"/>
    </row>
    <row r="101" spans="1:166" s="32" customFormat="1" ht="50.25" customHeight="1">
      <c r="A101" s="31"/>
      <c r="E101" s="33"/>
      <c r="EZ101" s="38"/>
      <c r="FA101" s="38"/>
      <c r="FB101" s="38"/>
      <c r="FC101" s="38"/>
      <c r="FD101" s="38"/>
      <c r="FE101" s="38"/>
      <c r="FF101" s="38"/>
      <c r="FG101" s="38"/>
      <c r="FH101" s="38"/>
      <c r="FI101" s="38"/>
      <c r="FJ101" s="38"/>
    </row>
    <row r="102" spans="1:166" s="32" customFormat="1" ht="50.25" customHeight="1">
      <c r="A102" s="31"/>
      <c r="E102" s="33"/>
      <c r="EZ102" s="38"/>
      <c r="FA102" s="38"/>
      <c r="FB102" s="38"/>
      <c r="FC102" s="38"/>
      <c r="FD102" s="38"/>
      <c r="FE102" s="38"/>
      <c r="FF102" s="38"/>
      <c r="FG102" s="38"/>
      <c r="FH102" s="38"/>
      <c r="FI102" s="38"/>
      <c r="FJ102" s="38"/>
    </row>
    <row r="103" spans="1:166" s="32" customFormat="1" ht="50.25" customHeight="1">
      <c r="A103" s="31"/>
      <c r="E103" s="33"/>
      <c r="EZ103" s="38"/>
      <c r="FA103" s="38"/>
      <c r="FB103" s="38"/>
      <c r="FC103" s="38"/>
      <c r="FD103" s="38"/>
      <c r="FE103" s="38"/>
      <c r="FF103" s="38"/>
      <c r="FG103" s="38"/>
      <c r="FH103" s="38"/>
      <c r="FI103" s="38"/>
      <c r="FJ103" s="38"/>
    </row>
    <row r="104" spans="1:166" s="32" customFormat="1" ht="50.25" customHeight="1">
      <c r="A104" s="31"/>
      <c r="E104" s="33"/>
      <c r="EZ104" s="38"/>
      <c r="FA104" s="38"/>
      <c r="FB104" s="38"/>
      <c r="FC104" s="38"/>
      <c r="FD104" s="38"/>
      <c r="FE104" s="38"/>
      <c r="FF104" s="38"/>
      <c r="FG104" s="38"/>
      <c r="FH104" s="38"/>
      <c r="FI104" s="38"/>
      <c r="FJ104" s="38"/>
    </row>
    <row r="105" spans="1:166" s="32" customFormat="1" ht="50.25" customHeight="1">
      <c r="A105" s="31"/>
      <c r="E105" s="33"/>
      <c r="EZ105" s="38"/>
      <c r="FA105" s="38"/>
      <c r="FB105" s="38"/>
      <c r="FC105" s="38"/>
      <c r="FD105" s="38"/>
      <c r="FE105" s="38"/>
      <c r="FF105" s="38"/>
      <c r="FG105" s="38"/>
      <c r="FH105" s="38"/>
      <c r="FI105" s="38"/>
      <c r="FJ105" s="38"/>
    </row>
    <row r="106" spans="1:166" s="32" customFormat="1" ht="50.25" customHeight="1">
      <c r="A106" s="31"/>
      <c r="E106" s="33"/>
      <c r="EZ106" s="38"/>
      <c r="FA106" s="38"/>
      <c r="FB106" s="38"/>
      <c r="FC106" s="38"/>
      <c r="FD106" s="38"/>
      <c r="FE106" s="38"/>
      <c r="FF106" s="38"/>
      <c r="FG106" s="38"/>
      <c r="FH106" s="38"/>
      <c r="FI106" s="38"/>
      <c r="FJ106" s="38"/>
    </row>
    <row r="107" spans="1:166" s="32" customFormat="1" ht="50.25" customHeight="1">
      <c r="A107" s="31"/>
      <c r="E107" s="33"/>
      <c r="EZ107" s="38"/>
      <c r="FA107" s="38"/>
      <c r="FB107" s="38"/>
      <c r="FC107" s="38"/>
      <c r="FD107" s="38"/>
      <c r="FE107" s="38"/>
      <c r="FF107" s="38"/>
      <c r="FG107" s="38"/>
      <c r="FH107" s="38"/>
      <c r="FI107" s="38"/>
      <c r="FJ107" s="38"/>
    </row>
    <row r="108" spans="1:166" s="32" customFormat="1" ht="50.25" customHeight="1">
      <c r="A108" s="31"/>
      <c r="E108" s="33"/>
      <c r="EZ108" s="38"/>
      <c r="FA108" s="38"/>
      <c r="FB108" s="38"/>
      <c r="FC108" s="38"/>
      <c r="FD108" s="38"/>
      <c r="FE108" s="38"/>
      <c r="FF108" s="38"/>
      <c r="FG108" s="38"/>
      <c r="FH108" s="38"/>
      <c r="FI108" s="38"/>
      <c r="FJ108" s="38"/>
    </row>
    <row r="109" spans="1:166" s="32" customFormat="1" ht="50.25" customHeight="1">
      <c r="A109" s="31"/>
      <c r="E109" s="33"/>
      <c r="EZ109" s="38"/>
      <c r="FA109" s="38"/>
      <c r="FB109" s="38"/>
      <c r="FC109" s="38"/>
      <c r="FD109" s="38"/>
      <c r="FE109" s="38"/>
      <c r="FF109" s="38"/>
      <c r="FG109" s="38"/>
      <c r="FH109" s="38"/>
      <c r="FI109" s="38"/>
      <c r="FJ109" s="38"/>
    </row>
    <row r="110" spans="1:166" s="32" customFormat="1" ht="50.25" customHeight="1">
      <c r="A110" s="31"/>
      <c r="E110" s="33"/>
      <c r="EZ110" s="38"/>
      <c r="FA110" s="38"/>
      <c r="FB110" s="38"/>
      <c r="FC110" s="38"/>
      <c r="FD110" s="38"/>
      <c r="FE110" s="38"/>
      <c r="FF110" s="38"/>
      <c r="FG110" s="38"/>
      <c r="FH110" s="38"/>
      <c r="FI110" s="38"/>
      <c r="FJ110" s="38"/>
    </row>
    <row r="111" spans="1:166" s="32" customFormat="1" ht="50.25" customHeight="1">
      <c r="A111" s="31"/>
      <c r="E111" s="33"/>
      <c r="EZ111" s="38"/>
      <c r="FA111" s="38"/>
      <c r="FB111" s="38"/>
      <c r="FC111" s="38"/>
      <c r="FD111" s="38"/>
      <c r="FE111" s="38"/>
      <c r="FF111" s="38"/>
      <c r="FG111" s="38"/>
      <c r="FH111" s="38"/>
      <c r="FI111" s="38"/>
      <c r="FJ111" s="38"/>
    </row>
    <row r="112" spans="1:166" s="32" customFormat="1" ht="50.25" customHeight="1">
      <c r="A112" s="31"/>
      <c r="E112" s="33"/>
      <c r="EZ112" s="38"/>
      <c r="FA112" s="38"/>
      <c r="FB112" s="38"/>
      <c r="FC112" s="38"/>
      <c r="FD112" s="38"/>
      <c r="FE112" s="38"/>
      <c r="FF112" s="38"/>
      <c r="FG112" s="38"/>
      <c r="FH112" s="38"/>
      <c r="FI112" s="38"/>
      <c r="FJ112" s="38"/>
    </row>
    <row r="113" spans="1:166" s="32" customFormat="1" ht="50.25" customHeight="1">
      <c r="A113" s="31"/>
      <c r="E113" s="33"/>
      <c r="EZ113" s="38"/>
      <c r="FA113" s="38"/>
      <c r="FB113" s="38"/>
      <c r="FC113" s="38"/>
      <c r="FD113" s="38"/>
      <c r="FE113" s="38"/>
      <c r="FF113" s="38"/>
      <c r="FG113" s="38"/>
      <c r="FH113" s="38"/>
      <c r="FI113" s="38"/>
      <c r="FJ113" s="38"/>
    </row>
    <row r="114" spans="1:166" s="32" customFormat="1" ht="50.25" customHeight="1">
      <c r="A114" s="31"/>
      <c r="E114" s="33"/>
      <c r="EZ114" s="38"/>
      <c r="FA114" s="38"/>
      <c r="FB114" s="38"/>
      <c r="FC114" s="38"/>
      <c r="FD114" s="38"/>
      <c r="FE114" s="38"/>
      <c r="FF114" s="38"/>
      <c r="FG114" s="38"/>
      <c r="FH114" s="38"/>
      <c r="FI114" s="38"/>
      <c r="FJ114" s="38"/>
    </row>
    <row r="115" spans="1:166" s="32" customFormat="1" ht="50.25" customHeight="1">
      <c r="A115" s="31"/>
      <c r="E115" s="33"/>
      <c r="EZ115" s="38"/>
      <c r="FA115" s="38"/>
      <c r="FB115" s="38"/>
      <c r="FC115" s="38"/>
      <c r="FD115" s="38"/>
      <c r="FE115" s="38"/>
      <c r="FF115" s="38"/>
      <c r="FG115" s="38"/>
      <c r="FH115" s="38"/>
      <c r="FI115" s="38"/>
      <c r="FJ115" s="38"/>
    </row>
    <row r="116" spans="1:166" s="32" customFormat="1" ht="50.25" customHeight="1">
      <c r="A116" s="31"/>
      <c r="E116" s="33"/>
      <c r="EZ116" s="38"/>
      <c r="FA116" s="38"/>
      <c r="FB116" s="38"/>
      <c r="FC116" s="38"/>
      <c r="FD116" s="38"/>
      <c r="FE116" s="38"/>
      <c r="FF116" s="38"/>
      <c r="FG116" s="38"/>
      <c r="FH116" s="38"/>
      <c r="FI116" s="38"/>
      <c r="FJ116" s="38"/>
    </row>
    <row r="117" spans="1:166" s="32" customFormat="1" ht="50.25" customHeight="1">
      <c r="A117" s="31"/>
      <c r="E117" s="33"/>
      <c r="EZ117" s="38"/>
      <c r="FA117" s="38"/>
      <c r="FB117" s="38"/>
      <c r="FC117" s="38"/>
      <c r="FD117" s="38"/>
      <c r="FE117" s="38"/>
      <c r="FF117" s="38"/>
      <c r="FG117" s="38"/>
      <c r="FH117" s="38"/>
      <c r="FI117" s="38"/>
      <c r="FJ117" s="38"/>
    </row>
    <row r="118" spans="1:166" s="32" customFormat="1" ht="50.25" customHeight="1">
      <c r="A118" s="31"/>
      <c r="E118" s="33"/>
      <c r="EZ118" s="38"/>
      <c r="FA118" s="38"/>
      <c r="FB118" s="38"/>
      <c r="FC118" s="38"/>
      <c r="FD118" s="38"/>
      <c r="FE118" s="38"/>
      <c r="FF118" s="38"/>
      <c r="FG118" s="38"/>
      <c r="FH118" s="38"/>
      <c r="FI118" s="38"/>
      <c r="FJ118" s="38"/>
    </row>
    <row r="119" spans="1:166" s="32" customFormat="1" ht="50.25" customHeight="1">
      <c r="A119" s="31"/>
      <c r="E119" s="33"/>
      <c r="EZ119" s="38"/>
      <c r="FA119" s="38"/>
      <c r="FB119" s="38"/>
      <c r="FC119" s="38"/>
      <c r="FD119" s="38"/>
      <c r="FE119" s="38"/>
      <c r="FF119" s="38"/>
      <c r="FG119" s="38"/>
      <c r="FH119" s="38"/>
      <c r="FI119" s="38"/>
      <c r="FJ119" s="38"/>
    </row>
    <row r="120" spans="1:166" s="32" customFormat="1" ht="50.25" customHeight="1">
      <c r="A120" s="31"/>
      <c r="E120" s="33"/>
      <c r="EZ120" s="38"/>
      <c r="FA120" s="38"/>
      <c r="FB120" s="38"/>
      <c r="FC120" s="38"/>
      <c r="FD120" s="38"/>
      <c r="FE120" s="38"/>
      <c r="FF120" s="38"/>
      <c r="FG120" s="38"/>
      <c r="FH120" s="38"/>
      <c r="FI120" s="38"/>
      <c r="FJ120" s="38"/>
    </row>
    <row r="121" spans="1:166" s="32" customFormat="1" ht="50.25" customHeight="1">
      <c r="A121" s="31"/>
      <c r="E121" s="33"/>
      <c r="EZ121" s="38"/>
      <c r="FA121" s="38"/>
      <c r="FB121" s="38"/>
      <c r="FC121" s="38"/>
      <c r="FD121" s="38"/>
      <c r="FE121" s="38"/>
      <c r="FF121" s="38"/>
      <c r="FG121" s="38"/>
      <c r="FH121" s="38"/>
      <c r="FI121" s="38"/>
      <c r="FJ121" s="38"/>
    </row>
    <row r="122" spans="1:166" s="32" customFormat="1" ht="50.25" customHeight="1">
      <c r="A122" s="31"/>
      <c r="E122" s="33"/>
      <c r="EZ122" s="38"/>
      <c r="FA122" s="38"/>
      <c r="FB122" s="38"/>
      <c r="FC122" s="38"/>
      <c r="FD122" s="38"/>
      <c r="FE122" s="38"/>
      <c r="FF122" s="38"/>
      <c r="FG122" s="38"/>
      <c r="FH122" s="38"/>
      <c r="FI122" s="38"/>
      <c r="FJ122" s="38"/>
    </row>
    <row r="123" spans="1:166" s="32" customFormat="1" ht="50.25" customHeight="1">
      <c r="A123" s="31"/>
      <c r="E123" s="33"/>
      <c r="EZ123" s="38"/>
      <c r="FA123" s="38"/>
      <c r="FB123" s="38"/>
      <c r="FC123" s="38"/>
      <c r="FD123" s="38"/>
      <c r="FE123" s="38"/>
      <c r="FF123" s="38"/>
      <c r="FG123" s="38"/>
      <c r="FH123" s="38"/>
      <c r="FI123" s="38"/>
      <c r="FJ123" s="38"/>
    </row>
    <row r="124" spans="1:166" s="32" customFormat="1" ht="50.25" customHeight="1">
      <c r="A124" s="31"/>
      <c r="E124" s="33"/>
      <c r="EZ124" s="38"/>
      <c r="FA124" s="38"/>
      <c r="FB124" s="38"/>
      <c r="FC124" s="38"/>
      <c r="FD124" s="38"/>
      <c r="FE124" s="38"/>
      <c r="FF124" s="38"/>
      <c r="FG124" s="38"/>
      <c r="FH124" s="38"/>
      <c r="FI124" s="38"/>
      <c r="FJ124" s="38"/>
    </row>
    <row r="125" spans="1:166" s="32" customFormat="1" ht="50.25" customHeight="1">
      <c r="A125" s="31"/>
      <c r="E125" s="33"/>
      <c r="EZ125" s="38"/>
      <c r="FA125" s="38"/>
      <c r="FB125" s="38"/>
      <c r="FC125" s="38"/>
      <c r="FD125" s="38"/>
      <c r="FE125" s="38"/>
      <c r="FF125" s="38"/>
      <c r="FG125" s="38"/>
      <c r="FH125" s="38"/>
      <c r="FI125" s="38"/>
      <c r="FJ125" s="38"/>
    </row>
    <row r="126" spans="1:166" s="32" customFormat="1" ht="50.25" customHeight="1">
      <c r="A126" s="31"/>
      <c r="E126" s="33"/>
      <c r="EZ126" s="38"/>
      <c r="FA126" s="38"/>
      <c r="FB126" s="38"/>
      <c r="FC126" s="38"/>
      <c r="FD126" s="38"/>
      <c r="FE126" s="38"/>
      <c r="FF126" s="38"/>
      <c r="FG126" s="38"/>
      <c r="FH126" s="38"/>
      <c r="FI126" s="38"/>
      <c r="FJ126" s="38"/>
    </row>
    <row r="127" spans="1:166" s="32" customFormat="1" ht="50.25" customHeight="1">
      <c r="A127" s="31"/>
      <c r="E127" s="33"/>
      <c r="EZ127" s="38"/>
      <c r="FA127" s="38"/>
      <c r="FB127" s="38"/>
      <c r="FC127" s="38"/>
      <c r="FD127" s="38"/>
      <c r="FE127" s="38"/>
      <c r="FF127" s="38"/>
      <c r="FG127" s="38"/>
      <c r="FH127" s="38"/>
      <c r="FI127" s="38"/>
      <c r="FJ127" s="38"/>
    </row>
    <row r="128" spans="1:166" s="32" customFormat="1" ht="50.25" customHeight="1">
      <c r="A128" s="31"/>
      <c r="E128" s="33"/>
      <c r="EZ128" s="38"/>
      <c r="FA128" s="38"/>
      <c r="FB128" s="38"/>
      <c r="FC128" s="38"/>
      <c r="FD128" s="38"/>
      <c r="FE128" s="38"/>
      <c r="FF128" s="38"/>
      <c r="FG128" s="38"/>
      <c r="FH128" s="38"/>
      <c r="FI128" s="38"/>
      <c r="FJ128" s="38"/>
    </row>
    <row r="129" spans="1:166" s="32" customFormat="1" ht="50.25" customHeight="1">
      <c r="A129" s="31"/>
      <c r="E129" s="33"/>
      <c r="EZ129" s="38"/>
      <c r="FA129" s="38"/>
      <c r="FB129" s="38"/>
      <c r="FC129" s="38"/>
      <c r="FD129" s="38"/>
      <c r="FE129" s="38"/>
      <c r="FF129" s="38"/>
      <c r="FG129" s="38"/>
      <c r="FH129" s="38"/>
      <c r="FI129" s="38"/>
      <c r="FJ129" s="38"/>
    </row>
    <row r="130" spans="1:166" s="32" customFormat="1" ht="50.25" customHeight="1">
      <c r="A130" s="31"/>
      <c r="E130" s="33"/>
      <c r="EZ130" s="38"/>
      <c r="FA130" s="38"/>
      <c r="FB130" s="38"/>
      <c r="FC130" s="38"/>
      <c r="FD130" s="38"/>
      <c r="FE130" s="38"/>
      <c r="FF130" s="38"/>
      <c r="FG130" s="38"/>
      <c r="FH130" s="38"/>
      <c r="FI130" s="38"/>
      <c r="FJ130" s="38"/>
    </row>
    <row r="131" spans="1:166" s="32" customFormat="1" ht="50.25" customHeight="1">
      <c r="A131" s="31"/>
      <c r="E131" s="33"/>
      <c r="EZ131" s="38"/>
      <c r="FA131" s="38"/>
      <c r="FB131" s="38"/>
      <c r="FC131" s="38"/>
      <c r="FD131" s="38"/>
      <c r="FE131" s="38"/>
      <c r="FF131" s="38"/>
      <c r="FG131" s="38"/>
      <c r="FH131" s="38"/>
      <c r="FI131" s="38"/>
      <c r="FJ131" s="38"/>
    </row>
    <row r="132" spans="1:166" s="32" customFormat="1" ht="50.25" customHeight="1">
      <c r="A132" s="31"/>
      <c r="E132" s="33"/>
      <c r="EZ132" s="38"/>
      <c r="FA132" s="38"/>
      <c r="FB132" s="38"/>
      <c r="FC132" s="38"/>
      <c r="FD132" s="38"/>
      <c r="FE132" s="38"/>
      <c r="FF132" s="38"/>
      <c r="FG132" s="38"/>
      <c r="FH132" s="38"/>
      <c r="FI132" s="38"/>
      <c r="FJ132" s="38"/>
    </row>
    <row r="133" spans="1:166" s="32" customFormat="1" ht="50.25" customHeight="1">
      <c r="A133" s="31"/>
      <c r="E133" s="33"/>
      <c r="EZ133" s="38"/>
      <c r="FA133" s="38"/>
      <c r="FB133" s="38"/>
      <c r="FC133" s="38"/>
      <c r="FD133" s="38"/>
      <c r="FE133" s="38"/>
      <c r="FF133" s="38"/>
      <c r="FG133" s="38"/>
      <c r="FH133" s="38"/>
      <c r="FI133" s="38"/>
      <c r="FJ133" s="38"/>
    </row>
    <row r="134" spans="1:166" s="32" customFormat="1" ht="50.25" customHeight="1">
      <c r="A134" s="31"/>
      <c r="E134" s="33"/>
      <c r="EZ134" s="38"/>
      <c r="FA134" s="38"/>
      <c r="FB134" s="38"/>
      <c r="FC134" s="38"/>
      <c r="FD134" s="38"/>
      <c r="FE134" s="38"/>
      <c r="FF134" s="38"/>
      <c r="FG134" s="38"/>
      <c r="FH134" s="38"/>
      <c r="FI134" s="38"/>
      <c r="FJ134" s="38"/>
    </row>
    <row r="135" spans="1:166" s="32" customFormat="1" ht="50.25" customHeight="1">
      <c r="A135" s="31"/>
      <c r="E135" s="33"/>
      <c r="EZ135" s="38"/>
      <c r="FA135" s="38"/>
      <c r="FB135" s="38"/>
      <c r="FC135" s="38"/>
      <c r="FD135" s="38"/>
      <c r="FE135" s="38"/>
      <c r="FF135" s="38"/>
      <c r="FG135" s="38"/>
      <c r="FH135" s="38"/>
      <c r="FI135" s="38"/>
      <c r="FJ135" s="38"/>
    </row>
    <row r="136" spans="1:166" s="32" customFormat="1" ht="50.25" customHeight="1">
      <c r="A136" s="31"/>
      <c r="E136" s="33"/>
      <c r="EZ136" s="38"/>
      <c r="FA136" s="38"/>
      <c r="FB136" s="38"/>
      <c r="FC136" s="38"/>
      <c r="FD136" s="38"/>
      <c r="FE136" s="38"/>
      <c r="FF136" s="38"/>
      <c r="FG136" s="38"/>
      <c r="FH136" s="38"/>
      <c r="FI136" s="38"/>
      <c r="FJ136" s="38"/>
    </row>
    <row r="137" spans="1:166" s="32" customFormat="1" ht="50.25" customHeight="1">
      <c r="A137" s="31"/>
      <c r="E137" s="33"/>
      <c r="EZ137" s="38"/>
      <c r="FA137" s="38"/>
      <c r="FB137" s="38"/>
      <c r="FC137" s="38"/>
      <c r="FD137" s="38"/>
      <c r="FE137" s="38"/>
      <c r="FF137" s="38"/>
      <c r="FG137" s="38"/>
      <c r="FH137" s="38"/>
      <c r="FI137" s="38"/>
      <c r="FJ137" s="38"/>
    </row>
    <row r="138" spans="1:166" s="32" customFormat="1" ht="50.25" customHeight="1">
      <c r="A138" s="31"/>
      <c r="E138" s="33"/>
      <c r="EZ138" s="38"/>
      <c r="FA138" s="38"/>
      <c r="FB138" s="38"/>
      <c r="FC138" s="38"/>
      <c r="FD138" s="38"/>
      <c r="FE138" s="38"/>
      <c r="FF138" s="38"/>
      <c r="FG138" s="38"/>
      <c r="FH138" s="38"/>
      <c r="FI138" s="38"/>
      <c r="FJ138" s="38"/>
    </row>
    <row r="139" spans="1:166" s="32" customFormat="1" ht="50.25" customHeight="1">
      <c r="A139" s="31"/>
      <c r="E139" s="33"/>
      <c r="EZ139" s="38"/>
      <c r="FA139" s="38"/>
      <c r="FB139" s="38"/>
      <c r="FC139" s="38"/>
      <c r="FD139" s="38"/>
      <c r="FE139" s="38"/>
      <c r="FF139" s="38"/>
      <c r="FG139" s="38"/>
      <c r="FH139" s="38"/>
      <c r="FI139" s="38"/>
      <c r="FJ139" s="38"/>
    </row>
    <row r="140" spans="1:166" s="32" customFormat="1" ht="50.25" customHeight="1">
      <c r="A140" s="31"/>
      <c r="E140" s="33"/>
      <c r="EZ140" s="38"/>
      <c r="FA140" s="38"/>
      <c r="FB140" s="38"/>
      <c r="FC140" s="38"/>
      <c r="FD140" s="38"/>
      <c r="FE140" s="38"/>
      <c r="FF140" s="38"/>
      <c r="FG140" s="38"/>
      <c r="FH140" s="38"/>
      <c r="FI140" s="38"/>
      <c r="FJ140" s="38"/>
    </row>
    <row r="141" spans="1:166" s="32" customFormat="1" ht="50.25" customHeight="1">
      <c r="A141" s="31"/>
      <c r="E141" s="33"/>
      <c r="EZ141" s="38"/>
      <c r="FA141" s="38"/>
      <c r="FB141" s="38"/>
      <c r="FC141" s="38"/>
      <c r="FD141" s="38"/>
      <c r="FE141" s="38"/>
      <c r="FF141" s="38"/>
      <c r="FG141" s="38"/>
      <c r="FH141" s="38"/>
      <c r="FI141" s="38"/>
      <c r="FJ141" s="38"/>
    </row>
    <row r="142" spans="1:166" s="32" customFormat="1" ht="50.25" customHeight="1">
      <c r="A142" s="31"/>
      <c r="E142" s="33"/>
      <c r="EZ142" s="38"/>
      <c r="FA142" s="38"/>
      <c r="FB142" s="38"/>
      <c r="FC142" s="38"/>
      <c r="FD142" s="38"/>
      <c r="FE142" s="38"/>
      <c r="FF142" s="38"/>
      <c r="FG142" s="38"/>
      <c r="FH142" s="38"/>
      <c r="FI142" s="38"/>
      <c r="FJ142" s="38"/>
    </row>
    <row r="143" spans="1:166" s="32" customFormat="1" ht="50.25" customHeight="1">
      <c r="A143" s="31"/>
      <c r="E143" s="33"/>
      <c r="EZ143" s="38"/>
      <c r="FA143" s="38"/>
      <c r="FB143" s="38"/>
      <c r="FC143" s="38"/>
      <c r="FD143" s="38"/>
      <c r="FE143" s="38"/>
      <c r="FF143" s="38"/>
      <c r="FG143" s="38"/>
      <c r="FH143" s="38"/>
      <c r="FI143" s="38"/>
      <c r="FJ143" s="38"/>
    </row>
    <row r="144" spans="1:166" s="32" customFormat="1" ht="50.25" customHeight="1">
      <c r="A144" s="31"/>
      <c r="E144" s="33"/>
      <c r="EZ144" s="38"/>
      <c r="FA144" s="38"/>
      <c r="FB144" s="38"/>
      <c r="FC144" s="38"/>
      <c r="FD144" s="38"/>
      <c r="FE144" s="38"/>
      <c r="FF144" s="38"/>
      <c r="FG144" s="38"/>
      <c r="FH144" s="38"/>
      <c r="FI144" s="38"/>
      <c r="FJ144" s="38"/>
    </row>
    <row r="145" spans="1:166" s="32" customFormat="1" ht="50.25" customHeight="1">
      <c r="A145" s="31"/>
      <c r="E145" s="33"/>
      <c r="EZ145" s="38"/>
      <c r="FA145" s="38"/>
      <c r="FB145" s="38"/>
      <c r="FC145" s="38"/>
      <c r="FD145" s="38"/>
      <c r="FE145" s="38"/>
      <c r="FF145" s="38"/>
      <c r="FG145" s="38"/>
      <c r="FH145" s="38"/>
      <c r="FI145" s="38"/>
      <c r="FJ145" s="38"/>
    </row>
    <row r="146" spans="1:166" s="32" customFormat="1" ht="50.25" customHeight="1">
      <c r="A146" s="31"/>
      <c r="E146" s="33"/>
      <c r="EZ146" s="38"/>
      <c r="FA146" s="38"/>
      <c r="FB146" s="38"/>
      <c r="FC146" s="38"/>
      <c r="FD146" s="38"/>
      <c r="FE146" s="38"/>
      <c r="FF146" s="38"/>
      <c r="FG146" s="38"/>
      <c r="FH146" s="38"/>
      <c r="FI146" s="38"/>
      <c r="FJ146" s="38"/>
    </row>
    <row r="147" spans="1:166" s="32" customFormat="1" ht="50.25" customHeight="1">
      <c r="A147" s="31"/>
      <c r="E147" s="33"/>
      <c r="EZ147" s="38"/>
      <c r="FA147" s="38"/>
      <c r="FB147" s="38"/>
      <c r="FC147" s="38"/>
      <c r="FD147" s="38"/>
      <c r="FE147" s="38"/>
      <c r="FF147" s="38"/>
      <c r="FG147" s="38"/>
      <c r="FH147" s="38"/>
      <c r="FI147" s="38"/>
      <c r="FJ147" s="38"/>
    </row>
    <row r="148" spans="1:166" s="32" customFormat="1" ht="50.25" customHeight="1">
      <c r="A148" s="31"/>
      <c r="E148" s="33"/>
      <c r="EZ148" s="38"/>
      <c r="FA148" s="38"/>
      <c r="FB148" s="38"/>
      <c r="FC148" s="38"/>
      <c r="FD148" s="38"/>
      <c r="FE148" s="38"/>
      <c r="FF148" s="38"/>
      <c r="FG148" s="38"/>
      <c r="FH148" s="38"/>
      <c r="FI148" s="38"/>
      <c r="FJ148" s="38"/>
    </row>
    <row r="149" spans="1:166" s="32" customFormat="1" ht="50.25" customHeight="1">
      <c r="A149" s="31"/>
      <c r="E149" s="33"/>
      <c r="EZ149" s="38"/>
      <c r="FA149" s="38"/>
      <c r="FB149" s="38"/>
      <c r="FC149" s="38"/>
      <c r="FD149" s="38"/>
      <c r="FE149" s="38"/>
      <c r="FF149" s="38"/>
      <c r="FG149" s="38"/>
      <c r="FH149" s="38"/>
      <c r="FI149" s="38"/>
      <c r="FJ149" s="38"/>
    </row>
    <row r="150" spans="1:166" s="32" customFormat="1" ht="50.25" customHeight="1">
      <c r="A150" s="31"/>
      <c r="E150" s="33"/>
      <c r="EZ150" s="38"/>
      <c r="FA150" s="38"/>
      <c r="FB150" s="38"/>
      <c r="FC150" s="38"/>
      <c r="FD150" s="38"/>
      <c r="FE150" s="38"/>
      <c r="FF150" s="38"/>
      <c r="FG150" s="38"/>
      <c r="FH150" s="38"/>
      <c r="FI150" s="38"/>
      <c r="FJ150" s="38"/>
    </row>
    <row r="151" spans="1:166" s="32" customFormat="1" ht="50.25" customHeight="1">
      <c r="A151" s="31"/>
      <c r="E151" s="33"/>
      <c r="EZ151" s="38"/>
      <c r="FA151" s="38"/>
      <c r="FB151" s="38"/>
      <c r="FC151" s="38"/>
      <c r="FD151" s="38"/>
      <c r="FE151" s="38"/>
      <c r="FF151" s="38"/>
      <c r="FG151" s="38"/>
      <c r="FH151" s="38"/>
      <c r="FI151" s="38"/>
      <c r="FJ151" s="38"/>
    </row>
    <row r="152" spans="1:166" s="32" customFormat="1" ht="50.25" customHeight="1">
      <c r="A152" s="31"/>
      <c r="E152" s="33"/>
      <c r="EZ152" s="38"/>
      <c r="FA152" s="38"/>
      <c r="FB152" s="38"/>
      <c r="FC152" s="38"/>
      <c r="FD152" s="38"/>
      <c r="FE152" s="38"/>
      <c r="FF152" s="38"/>
      <c r="FG152" s="38"/>
      <c r="FH152" s="38"/>
      <c r="FI152" s="38"/>
      <c r="FJ152" s="38"/>
    </row>
    <row r="153" spans="1:166" s="32" customFormat="1" ht="50.25" customHeight="1">
      <c r="A153" s="31"/>
      <c r="E153" s="33"/>
      <c r="EZ153" s="38"/>
      <c r="FA153" s="38"/>
      <c r="FB153" s="38"/>
      <c r="FC153" s="38"/>
      <c r="FD153" s="38"/>
      <c r="FE153" s="38"/>
      <c r="FF153" s="38"/>
      <c r="FG153" s="38"/>
      <c r="FH153" s="38"/>
      <c r="FI153" s="38"/>
      <c r="FJ153" s="38"/>
    </row>
    <row r="154" spans="1:166" s="32" customFormat="1" ht="50.25" customHeight="1">
      <c r="A154" s="31"/>
      <c r="E154" s="33"/>
      <c r="EZ154" s="38"/>
      <c r="FA154" s="38"/>
      <c r="FB154" s="38"/>
      <c r="FC154" s="38"/>
      <c r="FD154" s="38"/>
      <c r="FE154" s="38"/>
      <c r="FF154" s="38"/>
      <c r="FG154" s="38"/>
      <c r="FH154" s="38"/>
      <c r="FI154" s="38"/>
      <c r="FJ154" s="38"/>
    </row>
    <row r="155" spans="1:166" s="32" customFormat="1" ht="50.25" customHeight="1">
      <c r="A155" s="31"/>
      <c r="E155" s="33"/>
      <c r="EZ155" s="38"/>
      <c r="FA155" s="38"/>
      <c r="FB155" s="38"/>
      <c r="FC155" s="38"/>
      <c r="FD155" s="38"/>
      <c r="FE155" s="38"/>
      <c r="FF155" s="38"/>
      <c r="FG155" s="38"/>
      <c r="FH155" s="38"/>
      <c r="FI155" s="38"/>
      <c r="FJ155" s="38"/>
    </row>
    <row r="156" spans="1:166" s="32" customFormat="1" ht="50.25" customHeight="1">
      <c r="A156" s="31"/>
      <c r="E156" s="33"/>
      <c r="EZ156" s="38"/>
      <c r="FA156" s="38"/>
      <c r="FB156" s="38"/>
      <c r="FC156" s="38"/>
      <c r="FD156" s="38"/>
      <c r="FE156" s="38"/>
      <c r="FF156" s="38"/>
      <c r="FG156" s="38"/>
      <c r="FH156" s="38"/>
      <c r="FI156" s="38"/>
      <c r="FJ156" s="38"/>
    </row>
    <row r="157" spans="1:166" s="32" customFormat="1" ht="50.25" customHeight="1">
      <c r="A157" s="31"/>
      <c r="E157" s="33"/>
      <c r="EZ157" s="38"/>
      <c r="FA157" s="38"/>
      <c r="FB157" s="38"/>
      <c r="FC157" s="38"/>
      <c r="FD157" s="38"/>
      <c r="FE157" s="38"/>
      <c r="FF157" s="38"/>
      <c r="FG157" s="38"/>
      <c r="FH157" s="38"/>
      <c r="FI157" s="38"/>
      <c r="FJ157" s="38"/>
    </row>
    <row r="158" spans="1:166" s="32" customFormat="1" ht="50.25" customHeight="1">
      <c r="A158" s="31"/>
      <c r="E158" s="33"/>
      <c r="EZ158" s="38"/>
      <c r="FA158" s="38"/>
      <c r="FB158" s="38"/>
      <c r="FC158" s="38"/>
      <c r="FD158" s="38"/>
      <c r="FE158" s="38"/>
      <c r="FF158" s="38"/>
      <c r="FG158" s="38"/>
      <c r="FH158" s="38"/>
      <c r="FI158" s="38"/>
      <c r="FJ158" s="38"/>
    </row>
    <row r="159" spans="1:166" s="32" customFormat="1" ht="50.25" customHeight="1">
      <c r="A159" s="31"/>
      <c r="E159" s="33"/>
      <c r="EZ159" s="38"/>
      <c r="FA159" s="38"/>
      <c r="FB159" s="38"/>
      <c r="FC159" s="38"/>
      <c r="FD159" s="38"/>
      <c r="FE159" s="38"/>
      <c r="FF159" s="38"/>
      <c r="FG159" s="38"/>
      <c r="FH159" s="38"/>
      <c r="FI159" s="38"/>
      <c r="FJ159" s="38"/>
    </row>
    <row r="160" spans="1:166" s="32" customFormat="1" ht="50.25" customHeight="1">
      <c r="A160" s="31"/>
      <c r="E160" s="33"/>
      <c r="EZ160" s="38"/>
      <c r="FA160" s="38"/>
      <c r="FB160" s="38"/>
      <c r="FC160" s="38"/>
      <c r="FD160" s="38"/>
      <c r="FE160" s="38"/>
      <c r="FF160" s="38"/>
      <c r="FG160" s="38"/>
      <c r="FH160" s="38"/>
      <c r="FI160" s="38"/>
      <c r="FJ160" s="38"/>
    </row>
    <row r="161" spans="1:166" s="32" customFormat="1" ht="50.25" customHeight="1">
      <c r="A161" s="31"/>
      <c r="E161" s="33"/>
      <c r="EZ161" s="38"/>
      <c r="FA161" s="38"/>
      <c r="FB161" s="38"/>
      <c r="FC161" s="38"/>
      <c r="FD161" s="38"/>
      <c r="FE161" s="38"/>
      <c r="FF161" s="38"/>
      <c r="FG161" s="38"/>
      <c r="FH161" s="38"/>
      <c r="FI161" s="38"/>
      <c r="FJ161" s="38"/>
    </row>
    <row r="162" spans="1:166" s="32" customFormat="1" ht="50.25" customHeight="1">
      <c r="A162" s="31"/>
      <c r="E162" s="33"/>
      <c r="EZ162" s="38"/>
      <c r="FA162" s="38"/>
      <c r="FB162" s="38"/>
      <c r="FC162" s="38"/>
      <c r="FD162" s="38"/>
      <c r="FE162" s="38"/>
      <c r="FF162" s="38"/>
      <c r="FG162" s="38"/>
      <c r="FH162" s="38"/>
      <c r="FI162" s="38"/>
      <c r="FJ162" s="38"/>
    </row>
    <row r="163" spans="1:166" s="32" customFormat="1" ht="50.25" customHeight="1">
      <c r="A163" s="31"/>
      <c r="E163" s="33"/>
      <c r="EZ163" s="38"/>
      <c r="FA163" s="38"/>
      <c r="FB163" s="38"/>
      <c r="FC163" s="38"/>
      <c r="FD163" s="38"/>
      <c r="FE163" s="38"/>
      <c r="FF163" s="38"/>
      <c r="FG163" s="38"/>
      <c r="FH163" s="38"/>
      <c r="FI163" s="38"/>
      <c r="FJ163" s="38"/>
    </row>
    <row r="164" spans="1:166" s="32" customFormat="1" ht="50.25" customHeight="1">
      <c r="A164" s="31"/>
      <c r="E164" s="33"/>
      <c r="EZ164" s="38"/>
      <c r="FA164" s="38"/>
      <c r="FB164" s="38"/>
      <c r="FC164" s="38"/>
      <c r="FD164" s="38"/>
      <c r="FE164" s="38"/>
      <c r="FF164" s="38"/>
      <c r="FG164" s="38"/>
      <c r="FH164" s="38"/>
      <c r="FI164" s="38"/>
      <c r="FJ164" s="38"/>
    </row>
    <row r="165" spans="1:166" s="32" customFormat="1" ht="50.25" customHeight="1">
      <c r="A165" s="31"/>
      <c r="E165" s="33"/>
      <c r="EZ165" s="38"/>
      <c r="FA165" s="38"/>
      <c r="FB165" s="38"/>
      <c r="FC165" s="38"/>
      <c r="FD165" s="38"/>
      <c r="FE165" s="38"/>
      <c r="FF165" s="38"/>
      <c r="FG165" s="38"/>
      <c r="FH165" s="38"/>
      <c r="FI165" s="38"/>
      <c r="FJ165" s="38"/>
    </row>
    <row r="166" spans="1:166" s="32" customFormat="1" ht="50.25" customHeight="1">
      <c r="A166" s="31"/>
      <c r="E166" s="33"/>
      <c r="EZ166" s="38"/>
      <c r="FA166" s="38"/>
      <c r="FB166" s="38"/>
      <c r="FC166" s="38"/>
      <c r="FD166" s="38"/>
      <c r="FE166" s="38"/>
      <c r="FF166" s="38"/>
      <c r="FG166" s="38"/>
      <c r="FH166" s="38"/>
      <c r="FI166" s="38"/>
      <c r="FJ166" s="38"/>
    </row>
    <row r="167" spans="1:166" s="32" customFormat="1" ht="50.25" customHeight="1">
      <c r="A167" s="31"/>
      <c r="E167" s="33"/>
      <c r="EZ167" s="38"/>
      <c r="FA167" s="38"/>
      <c r="FB167" s="38"/>
      <c r="FC167" s="38"/>
      <c r="FD167" s="38"/>
      <c r="FE167" s="38"/>
      <c r="FF167" s="38"/>
      <c r="FG167" s="38"/>
      <c r="FH167" s="38"/>
      <c r="FI167" s="38"/>
      <c r="FJ167" s="38"/>
    </row>
    <row r="168" spans="1:166" s="32" customFormat="1" ht="50.25" customHeight="1">
      <c r="A168" s="31"/>
      <c r="E168" s="33"/>
      <c r="EZ168" s="38"/>
      <c r="FA168" s="38"/>
      <c r="FB168" s="38"/>
      <c r="FC168" s="38"/>
      <c r="FD168" s="38"/>
      <c r="FE168" s="38"/>
      <c r="FF168" s="38"/>
      <c r="FG168" s="38"/>
      <c r="FH168" s="38"/>
      <c r="FI168" s="38"/>
      <c r="FJ168" s="38"/>
    </row>
    <row r="169" spans="1:166" s="32" customFormat="1" ht="50.25" customHeight="1">
      <c r="A169" s="31"/>
      <c r="E169" s="33"/>
      <c r="EZ169" s="38"/>
      <c r="FA169" s="38"/>
      <c r="FB169" s="38"/>
      <c r="FC169" s="38"/>
      <c r="FD169" s="38"/>
      <c r="FE169" s="38"/>
      <c r="FF169" s="38"/>
      <c r="FG169" s="38"/>
      <c r="FH169" s="38"/>
      <c r="FI169" s="38"/>
      <c r="FJ169" s="38"/>
    </row>
    <row r="170" spans="1:166" s="32" customFormat="1" ht="50.25" customHeight="1">
      <c r="A170" s="31"/>
      <c r="E170" s="33"/>
      <c r="EZ170" s="38"/>
      <c r="FA170" s="38"/>
      <c r="FB170" s="38"/>
      <c r="FC170" s="38"/>
      <c r="FD170" s="38"/>
      <c r="FE170" s="38"/>
      <c r="FF170" s="38"/>
      <c r="FG170" s="38"/>
      <c r="FH170" s="38"/>
      <c r="FI170" s="38"/>
      <c r="FJ170" s="38"/>
    </row>
    <row r="171" spans="1:166" s="32" customFormat="1" ht="50.25" customHeight="1">
      <c r="A171" s="31"/>
      <c r="E171" s="33"/>
      <c r="EZ171" s="38"/>
      <c r="FA171" s="38"/>
      <c r="FB171" s="38"/>
      <c r="FC171" s="38"/>
      <c r="FD171" s="38"/>
      <c r="FE171" s="38"/>
      <c r="FF171" s="38"/>
      <c r="FG171" s="38"/>
      <c r="FH171" s="38"/>
      <c r="FI171" s="38"/>
      <c r="FJ171" s="38"/>
    </row>
    <row r="172" spans="1:166" s="32" customFormat="1" ht="50.25" customHeight="1">
      <c r="A172" s="31"/>
      <c r="E172" s="33"/>
      <c r="EZ172" s="38"/>
      <c r="FA172" s="38"/>
      <c r="FB172" s="38"/>
      <c r="FC172" s="38"/>
      <c r="FD172" s="38"/>
      <c r="FE172" s="38"/>
      <c r="FF172" s="38"/>
      <c r="FG172" s="38"/>
      <c r="FH172" s="38"/>
      <c r="FI172" s="38"/>
      <c r="FJ172" s="38"/>
    </row>
    <row r="173" spans="1:166" s="32" customFormat="1" ht="50.25" customHeight="1">
      <c r="A173" s="31"/>
      <c r="E173" s="33"/>
      <c r="EZ173" s="38"/>
      <c r="FA173" s="38"/>
      <c r="FB173" s="38"/>
      <c r="FC173" s="38"/>
      <c r="FD173" s="38"/>
      <c r="FE173" s="38"/>
      <c r="FF173" s="38"/>
      <c r="FG173" s="38"/>
      <c r="FH173" s="38"/>
      <c r="FI173" s="38"/>
      <c r="FJ173" s="38"/>
    </row>
    <row r="174" spans="1:166" s="32" customFormat="1" ht="50.25" customHeight="1">
      <c r="A174" s="31"/>
      <c r="E174" s="33"/>
      <c r="EZ174" s="38"/>
      <c r="FA174" s="38"/>
      <c r="FB174" s="38"/>
      <c r="FC174" s="38"/>
      <c r="FD174" s="38"/>
      <c r="FE174" s="38"/>
      <c r="FF174" s="38"/>
      <c r="FG174" s="38"/>
      <c r="FH174" s="38"/>
      <c r="FI174" s="38"/>
      <c r="FJ174" s="38"/>
    </row>
    <row r="175" spans="1:166" s="32" customFormat="1" ht="50.25" customHeight="1">
      <c r="A175" s="31"/>
      <c r="E175" s="33"/>
      <c r="EZ175" s="38"/>
      <c r="FA175" s="38"/>
      <c r="FB175" s="38"/>
      <c r="FC175" s="38"/>
      <c r="FD175" s="38"/>
      <c r="FE175" s="38"/>
      <c r="FF175" s="38"/>
      <c r="FG175" s="38"/>
      <c r="FH175" s="38"/>
      <c r="FI175" s="38"/>
      <c r="FJ175" s="38"/>
    </row>
    <row r="176" spans="1:166" s="32" customFormat="1" ht="50.25" customHeight="1">
      <c r="A176" s="31"/>
      <c r="E176" s="33"/>
      <c r="EZ176" s="38"/>
      <c r="FA176" s="38"/>
      <c r="FB176" s="38"/>
      <c r="FC176" s="38"/>
      <c r="FD176" s="38"/>
      <c r="FE176" s="38"/>
      <c r="FF176" s="38"/>
      <c r="FG176" s="38"/>
      <c r="FH176" s="38"/>
      <c r="FI176" s="38"/>
      <c r="FJ176" s="38"/>
    </row>
    <row r="177" spans="1:166" s="32" customFormat="1" ht="50.25" customHeight="1">
      <c r="A177" s="31"/>
      <c r="E177" s="33"/>
      <c r="EZ177" s="38"/>
      <c r="FA177" s="38"/>
      <c r="FB177" s="38"/>
      <c r="FC177" s="38"/>
      <c r="FD177" s="38"/>
      <c r="FE177" s="38"/>
      <c r="FF177" s="38"/>
      <c r="FG177" s="38"/>
      <c r="FH177" s="38"/>
      <c r="FI177" s="38"/>
      <c r="FJ177" s="38"/>
    </row>
    <row r="178" spans="1:166" s="32" customFormat="1" ht="50.25" customHeight="1">
      <c r="A178" s="31"/>
      <c r="E178" s="33"/>
      <c r="EZ178" s="38"/>
      <c r="FA178" s="38"/>
      <c r="FB178" s="38"/>
      <c r="FC178" s="38"/>
      <c r="FD178" s="38"/>
      <c r="FE178" s="38"/>
      <c r="FF178" s="38"/>
      <c r="FG178" s="38"/>
      <c r="FH178" s="38"/>
      <c r="FI178" s="38"/>
      <c r="FJ178" s="38"/>
    </row>
    <row r="179" spans="1:166" s="32" customFormat="1" ht="50.25" customHeight="1">
      <c r="A179" s="31"/>
      <c r="E179" s="33"/>
      <c r="EZ179" s="38"/>
      <c r="FA179" s="38"/>
      <c r="FB179" s="38"/>
      <c r="FC179" s="38"/>
      <c r="FD179" s="38"/>
      <c r="FE179" s="38"/>
      <c r="FF179" s="38"/>
      <c r="FG179" s="38"/>
      <c r="FH179" s="38"/>
      <c r="FI179" s="38"/>
      <c r="FJ179" s="38"/>
    </row>
    <row r="180" spans="1:166" s="32" customFormat="1" ht="50.25" customHeight="1">
      <c r="A180" s="31"/>
      <c r="E180" s="33"/>
      <c r="EZ180" s="38"/>
      <c r="FA180" s="38"/>
      <c r="FB180" s="38"/>
      <c r="FC180" s="38"/>
      <c r="FD180" s="38"/>
      <c r="FE180" s="38"/>
      <c r="FF180" s="38"/>
      <c r="FG180" s="38"/>
      <c r="FH180" s="38"/>
      <c r="FI180" s="38"/>
      <c r="FJ180" s="38"/>
    </row>
    <row r="181" spans="1:166" s="32" customFormat="1" ht="50.25" customHeight="1">
      <c r="A181" s="31"/>
      <c r="E181" s="33"/>
      <c r="EZ181" s="38"/>
      <c r="FA181" s="38"/>
      <c r="FB181" s="38"/>
      <c r="FC181" s="38"/>
      <c r="FD181" s="38"/>
      <c r="FE181" s="38"/>
      <c r="FF181" s="38"/>
      <c r="FG181" s="38"/>
      <c r="FH181" s="38"/>
      <c r="FI181" s="38"/>
      <c r="FJ181" s="38"/>
    </row>
    <row r="182" spans="1:166" s="32" customFormat="1" ht="50.25" customHeight="1">
      <c r="A182" s="31"/>
      <c r="E182" s="33"/>
      <c r="EZ182" s="38"/>
      <c r="FA182" s="38"/>
      <c r="FB182" s="38"/>
      <c r="FC182" s="38"/>
      <c r="FD182" s="38"/>
      <c r="FE182" s="38"/>
      <c r="FF182" s="38"/>
      <c r="FG182" s="38"/>
      <c r="FH182" s="38"/>
      <c r="FI182" s="38"/>
      <c r="FJ182" s="38"/>
    </row>
    <row r="183" spans="1:166" s="32" customFormat="1" ht="50.25" customHeight="1">
      <c r="A183" s="31"/>
      <c r="E183" s="33"/>
      <c r="EZ183" s="38"/>
      <c r="FA183" s="38"/>
      <c r="FB183" s="38"/>
      <c r="FC183" s="38"/>
      <c r="FD183" s="38"/>
      <c r="FE183" s="38"/>
      <c r="FF183" s="38"/>
      <c r="FG183" s="38"/>
      <c r="FH183" s="38"/>
      <c r="FI183" s="38"/>
      <c r="FJ183" s="38"/>
    </row>
    <row r="184" spans="1:166" s="32" customFormat="1" ht="50.25" customHeight="1">
      <c r="A184" s="31"/>
      <c r="E184" s="33"/>
      <c r="EZ184" s="38"/>
      <c r="FA184" s="38"/>
      <c r="FB184" s="38"/>
      <c r="FC184" s="38"/>
      <c r="FD184" s="38"/>
      <c r="FE184" s="38"/>
      <c r="FF184" s="38"/>
      <c r="FG184" s="38"/>
      <c r="FH184" s="38"/>
      <c r="FI184" s="38"/>
      <c r="FJ184" s="38"/>
    </row>
    <row r="185" spans="1:166" s="32" customFormat="1" ht="50.25" customHeight="1">
      <c r="A185" s="31"/>
      <c r="E185" s="33"/>
      <c r="EZ185" s="38"/>
      <c r="FA185" s="38"/>
      <c r="FB185" s="38"/>
      <c r="FC185" s="38"/>
      <c r="FD185" s="38"/>
      <c r="FE185" s="38"/>
      <c r="FF185" s="38"/>
      <c r="FG185" s="38"/>
      <c r="FH185" s="38"/>
      <c r="FI185" s="38"/>
      <c r="FJ185" s="38"/>
    </row>
    <row r="186" spans="1:166" s="32" customFormat="1" ht="50.25" customHeight="1">
      <c r="A186" s="31"/>
      <c r="E186" s="33"/>
      <c r="EZ186" s="38"/>
      <c r="FA186" s="38"/>
      <c r="FB186" s="38"/>
      <c r="FC186" s="38"/>
      <c r="FD186" s="38"/>
      <c r="FE186" s="38"/>
      <c r="FF186" s="38"/>
      <c r="FG186" s="38"/>
      <c r="FH186" s="38"/>
      <c r="FI186" s="38"/>
      <c r="FJ186" s="38"/>
    </row>
    <row r="187" spans="1:166" s="32" customFormat="1" ht="50.25" customHeight="1">
      <c r="A187" s="31"/>
      <c r="E187" s="33"/>
      <c r="EZ187" s="38"/>
      <c r="FA187" s="38"/>
      <c r="FB187" s="38"/>
      <c r="FC187" s="38"/>
      <c r="FD187" s="38"/>
      <c r="FE187" s="38"/>
      <c r="FF187" s="38"/>
      <c r="FG187" s="38"/>
      <c r="FH187" s="38"/>
      <c r="FI187" s="38"/>
      <c r="FJ187" s="38"/>
    </row>
    <row r="188" spans="1:166" s="32" customFormat="1" ht="50.25" customHeight="1">
      <c r="A188" s="31"/>
      <c r="E188" s="33"/>
      <c r="EZ188" s="38"/>
      <c r="FA188" s="38"/>
      <c r="FB188" s="38"/>
      <c r="FC188" s="38"/>
      <c r="FD188" s="38"/>
      <c r="FE188" s="38"/>
      <c r="FF188" s="38"/>
      <c r="FG188" s="38"/>
      <c r="FH188" s="38"/>
      <c r="FI188" s="38"/>
      <c r="FJ188" s="38"/>
    </row>
    <row r="189" spans="1:166" s="32" customFormat="1" ht="50.25" customHeight="1">
      <c r="A189" s="31"/>
      <c r="E189" s="33"/>
      <c r="EZ189" s="38"/>
      <c r="FA189" s="38"/>
      <c r="FB189" s="38"/>
      <c r="FC189" s="38"/>
      <c r="FD189" s="38"/>
      <c r="FE189" s="38"/>
      <c r="FF189" s="38"/>
      <c r="FG189" s="38"/>
      <c r="FH189" s="38"/>
      <c r="FI189" s="38"/>
      <c r="FJ189" s="38"/>
    </row>
    <row r="190" spans="1:166" s="32" customFormat="1" ht="50.25" customHeight="1">
      <c r="A190" s="31"/>
      <c r="E190" s="33"/>
      <c r="EZ190" s="38"/>
      <c r="FA190" s="38"/>
      <c r="FB190" s="38"/>
      <c r="FC190" s="38"/>
      <c r="FD190" s="38"/>
      <c r="FE190" s="38"/>
      <c r="FF190" s="38"/>
      <c r="FG190" s="38"/>
      <c r="FH190" s="38"/>
      <c r="FI190" s="38"/>
      <c r="FJ190" s="38"/>
    </row>
    <row r="191" spans="1:166" s="32" customFormat="1" ht="50.25" customHeight="1">
      <c r="A191" s="31"/>
      <c r="E191" s="33"/>
      <c r="EZ191" s="38"/>
      <c r="FA191" s="38"/>
      <c r="FB191" s="38"/>
      <c r="FC191" s="38"/>
      <c r="FD191" s="38"/>
      <c r="FE191" s="38"/>
      <c r="FF191" s="38"/>
      <c r="FG191" s="38"/>
      <c r="FH191" s="38"/>
      <c r="FI191" s="38"/>
      <c r="FJ191" s="38"/>
    </row>
    <row r="192" spans="1:166" s="32" customFormat="1" ht="50.25" customHeight="1">
      <c r="A192" s="31"/>
      <c r="E192" s="33"/>
      <c r="EZ192" s="38"/>
      <c r="FA192" s="38"/>
      <c r="FB192" s="38"/>
      <c r="FC192" s="38"/>
      <c r="FD192" s="38"/>
      <c r="FE192" s="38"/>
      <c r="FF192" s="38"/>
      <c r="FG192" s="38"/>
      <c r="FH192" s="38"/>
      <c r="FI192" s="38"/>
      <c r="FJ192" s="38"/>
    </row>
    <row r="193" spans="1:166" s="32" customFormat="1" ht="50.25" customHeight="1">
      <c r="A193" s="31"/>
      <c r="E193" s="33"/>
      <c r="EZ193" s="38"/>
      <c r="FA193" s="38"/>
      <c r="FB193" s="38"/>
      <c r="FC193" s="38"/>
      <c r="FD193" s="38"/>
      <c r="FE193" s="38"/>
      <c r="FF193" s="38"/>
      <c r="FG193" s="38"/>
      <c r="FH193" s="38"/>
      <c r="FI193" s="38"/>
      <c r="FJ193" s="38"/>
    </row>
    <row r="194" spans="1:166" s="32" customFormat="1" ht="50.25" customHeight="1">
      <c r="A194" s="31"/>
      <c r="E194" s="33"/>
      <c r="EZ194" s="38"/>
      <c r="FA194" s="38"/>
      <c r="FB194" s="38"/>
      <c r="FC194" s="38"/>
      <c r="FD194" s="38"/>
      <c r="FE194" s="38"/>
      <c r="FF194" s="38"/>
      <c r="FG194" s="38"/>
      <c r="FH194" s="38"/>
      <c r="FI194" s="38"/>
      <c r="FJ194" s="38"/>
    </row>
    <row r="195" spans="1:166" s="32" customFormat="1" ht="50.25" customHeight="1">
      <c r="A195" s="31"/>
      <c r="E195" s="33"/>
      <c r="EZ195" s="38"/>
      <c r="FA195" s="38"/>
      <c r="FB195" s="38"/>
      <c r="FC195" s="38"/>
      <c r="FD195" s="38"/>
      <c r="FE195" s="38"/>
      <c r="FF195" s="38"/>
      <c r="FG195" s="38"/>
      <c r="FH195" s="38"/>
      <c r="FI195" s="38"/>
      <c r="FJ195" s="38"/>
    </row>
    <row r="196" spans="1:166" s="32" customFormat="1" ht="50.25" customHeight="1">
      <c r="A196" s="31"/>
      <c r="E196" s="33"/>
      <c r="EZ196" s="38"/>
      <c r="FA196" s="38"/>
      <c r="FB196" s="38"/>
      <c r="FC196" s="38"/>
      <c r="FD196" s="38"/>
      <c r="FE196" s="38"/>
      <c r="FF196" s="38"/>
      <c r="FG196" s="38"/>
      <c r="FH196" s="38"/>
      <c r="FI196" s="38"/>
      <c r="FJ196" s="38"/>
    </row>
    <row r="197" spans="1:166" s="32" customFormat="1" ht="50.25" customHeight="1">
      <c r="A197" s="31"/>
      <c r="E197" s="33"/>
      <c r="EZ197" s="38"/>
      <c r="FA197" s="38"/>
      <c r="FB197" s="38"/>
      <c r="FC197" s="38"/>
      <c r="FD197" s="38"/>
      <c r="FE197" s="38"/>
      <c r="FF197" s="38"/>
      <c r="FG197" s="38"/>
      <c r="FH197" s="38"/>
      <c r="FI197" s="38"/>
      <c r="FJ197" s="38"/>
    </row>
    <row r="198" spans="1:166" s="32" customFormat="1" ht="50.25" customHeight="1">
      <c r="A198" s="31"/>
      <c r="E198" s="33"/>
      <c r="EZ198" s="38"/>
      <c r="FA198" s="38"/>
      <c r="FB198" s="38"/>
      <c r="FC198" s="38"/>
      <c r="FD198" s="38"/>
      <c r="FE198" s="38"/>
      <c r="FF198" s="38"/>
      <c r="FG198" s="38"/>
      <c r="FH198" s="38"/>
      <c r="FI198" s="38"/>
      <c r="FJ198" s="38"/>
    </row>
    <row r="199" spans="1:166" s="32" customFormat="1" ht="50.25" customHeight="1">
      <c r="A199" s="31"/>
      <c r="E199" s="33"/>
      <c r="EZ199" s="38"/>
      <c r="FA199" s="38"/>
      <c r="FB199" s="38"/>
      <c r="FC199" s="38"/>
      <c r="FD199" s="38"/>
      <c r="FE199" s="38"/>
      <c r="FF199" s="38"/>
      <c r="FG199" s="38"/>
      <c r="FH199" s="38"/>
      <c r="FI199" s="38"/>
      <c r="FJ199" s="38"/>
    </row>
    <row r="200" spans="1:166" s="32" customFormat="1" ht="50.25" customHeight="1">
      <c r="A200" s="31"/>
      <c r="E200" s="33"/>
      <c r="EZ200" s="38"/>
      <c r="FA200" s="38"/>
      <c r="FB200" s="38"/>
      <c r="FC200" s="38"/>
      <c r="FD200" s="38"/>
      <c r="FE200" s="38"/>
      <c r="FF200" s="38"/>
      <c r="FG200" s="38"/>
      <c r="FH200" s="38"/>
      <c r="FI200" s="38"/>
      <c r="FJ200" s="38"/>
    </row>
    <row r="201" spans="1:166" s="32" customFormat="1" ht="50.25" customHeight="1">
      <c r="A201" s="31"/>
      <c r="E201" s="33"/>
      <c r="EZ201" s="38"/>
      <c r="FA201" s="38"/>
      <c r="FB201" s="38"/>
      <c r="FC201" s="38"/>
      <c r="FD201" s="38"/>
      <c r="FE201" s="38"/>
      <c r="FF201" s="38"/>
      <c r="FG201" s="38"/>
      <c r="FH201" s="38"/>
      <c r="FI201" s="38"/>
      <c r="FJ201" s="38"/>
    </row>
    <row r="202" spans="1:166" s="32" customFormat="1" ht="50.25" customHeight="1">
      <c r="A202" s="31"/>
      <c r="E202" s="33"/>
      <c r="EZ202" s="38"/>
      <c r="FA202" s="38"/>
      <c r="FB202" s="38"/>
      <c r="FC202" s="38"/>
      <c r="FD202" s="38"/>
      <c r="FE202" s="38"/>
      <c r="FF202" s="38"/>
      <c r="FG202" s="38"/>
      <c r="FH202" s="38"/>
      <c r="FI202" s="38"/>
      <c r="FJ202" s="38"/>
    </row>
    <row r="203" spans="1:166" s="32" customFormat="1" ht="50.25" customHeight="1">
      <c r="A203" s="31"/>
      <c r="E203" s="33"/>
      <c r="EZ203" s="38"/>
      <c r="FA203" s="38"/>
      <c r="FB203" s="38"/>
      <c r="FC203" s="38"/>
      <c r="FD203" s="38"/>
      <c r="FE203" s="38"/>
      <c r="FF203" s="38"/>
      <c r="FG203" s="38"/>
      <c r="FH203" s="38"/>
      <c r="FI203" s="38"/>
      <c r="FJ203" s="38"/>
    </row>
    <row r="204" spans="1:166" s="32" customFormat="1" ht="50.25" customHeight="1">
      <c r="A204" s="31"/>
      <c r="E204" s="33"/>
      <c r="EZ204" s="38"/>
      <c r="FA204" s="38"/>
      <c r="FB204" s="38"/>
      <c r="FC204" s="38"/>
      <c r="FD204" s="38"/>
      <c r="FE204" s="38"/>
      <c r="FF204" s="38"/>
      <c r="FG204" s="38"/>
      <c r="FH204" s="38"/>
      <c r="FI204" s="38"/>
      <c r="FJ204" s="38"/>
    </row>
    <row r="205" spans="1:166" s="32" customFormat="1" ht="50.25" customHeight="1">
      <c r="A205" s="31"/>
      <c r="E205" s="33"/>
      <c r="EZ205" s="38"/>
      <c r="FA205" s="38"/>
      <c r="FB205" s="38"/>
      <c r="FC205" s="38"/>
      <c r="FD205" s="38"/>
      <c r="FE205" s="38"/>
      <c r="FF205" s="38"/>
      <c r="FG205" s="38"/>
      <c r="FH205" s="38"/>
      <c r="FI205" s="38"/>
      <c r="FJ205" s="38"/>
    </row>
    <row r="206" spans="1:166" s="32" customFormat="1" ht="50.25" customHeight="1">
      <c r="A206" s="31"/>
      <c r="E206" s="33"/>
      <c r="EZ206" s="38"/>
      <c r="FA206" s="38"/>
      <c r="FB206" s="38"/>
      <c r="FC206" s="38"/>
      <c r="FD206" s="38"/>
      <c r="FE206" s="38"/>
      <c r="FF206" s="38"/>
      <c r="FG206" s="38"/>
      <c r="FH206" s="38"/>
      <c r="FI206" s="38"/>
      <c r="FJ206" s="38"/>
    </row>
    <row r="207" spans="1:166" s="32" customFormat="1" ht="50.25" customHeight="1">
      <c r="A207" s="31"/>
      <c r="E207" s="33"/>
      <c r="EZ207" s="38"/>
      <c r="FA207" s="38"/>
      <c r="FB207" s="38"/>
      <c r="FC207" s="38"/>
      <c r="FD207" s="38"/>
      <c r="FE207" s="38"/>
      <c r="FF207" s="38"/>
      <c r="FG207" s="38"/>
      <c r="FH207" s="38"/>
      <c r="FI207" s="38"/>
      <c r="FJ207" s="38"/>
    </row>
    <row r="208" spans="1:166" s="32" customFormat="1" ht="50.25" customHeight="1">
      <c r="A208" s="31"/>
      <c r="E208" s="33"/>
      <c r="EZ208" s="38"/>
      <c r="FA208" s="38"/>
      <c r="FB208" s="38"/>
      <c r="FC208" s="38"/>
      <c r="FD208" s="38"/>
      <c r="FE208" s="38"/>
      <c r="FF208" s="38"/>
      <c r="FG208" s="38"/>
      <c r="FH208" s="38"/>
      <c r="FI208" s="38"/>
      <c r="FJ208" s="38"/>
    </row>
    <row r="209" spans="1:166" s="32" customFormat="1" ht="50.25" customHeight="1">
      <c r="A209" s="31"/>
      <c r="E209" s="33"/>
      <c r="EZ209" s="38"/>
      <c r="FA209" s="38"/>
      <c r="FB209" s="38"/>
      <c r="FC209" s="38"/>
      <c r="FD209" s="38"/>
      <c r="FE209" s="38"/>
      <c r="FF209" s="38"/>
      <c r="FG209" s="38"/>
      <c r="FH209" s="38"/>
      <c r="FI209" s="38"/>
      <c r="FJ209" s="38"/>
    </row>
    <row r="210" spans="1:166" s="32" customFormat="1" ht="50.25" customHeight="1">
      <c r="A210" s="31"/>
      <c r="E210" s="33"/>
      <c r="EZ210" s="38"/>
      <c r="FA210" s="38"/>
      <c r="FB210" s="38"/>
      <c r="FC210" s="38"/>
      <c r="FD210" s="38"/>
      <c r="FE210" s="38"/>
      <c r="FF210" s="38"/>
      <c r="FG210" s="38"/>
      <c r="FH210" s="38"/>
      <c r="FI210" s="38"/>
      <c r="FJ210" s="38"/>
    </row>
    <row r="211" spans="1:166" s="32" customFormat="1" ht="50.25" customHeight="1">
      <c r="A211" s="31"/>
      <c r="E211" s="33"/>
      <c r="EZ211" s="38"/>
      <c r="FA211" s="38"/>
      <c r="FB211" s="38"/>
      <c r="FC211" s="38"/>
      <c r="FD211" s="38"/>
      <c r="FE211" s="38"/>
      <c r="FF211" s="38"/>
      <c r="FG211" s="38"/>
      <c r="FH211" s="38"/>
      <c r="FI211" s="38"/>
      <c r="FJ211" s="38"/>
    </row>
    <row r="212" spans="1:166" s="32" customFormat="1" ht="50.25" customHeight="1">
      <c r="A212" s="31"/>
      <c r="E212" s="33"/>
      <c r="EZ212" s="38"/>
      <c r="FA212" s="38"/>
      <c r="FB212" s="38"/>
      <c r="FC212" s="38"/>
      <c r="FD212" s="38"/>
      <c r="FE212" s="38"/>
      <c r="FF212" s="38"/>
      <c r="FG212" s="38"/>
      <c r="FH212" s="38"/>
      <c r="FI212" s="38"/>
      <c r="FJ212" s="38"/>
    </row>
    <row r="213" spans="1:166" s="32" customFormat="1" ht="50.25" customHeight="1">
      <c r="A213" s="31"/>
      <c r="E213" s="33"/>
      <c r="EZ213" s="38"/>
      <c r="FA213" s="38"/>
      <c r="FB213" s="38"/>
      <c r="FC213" s="38"/>
      <c r="FD213" s="38"/>
      <c r="FE213" s="38"/>
      <c r="FF213" s="38"/>
      <c r="FG213" s="38"/>
      <c r="FH213" s="38"/>
      <c r="FI213" s="38"/>
      <c r="FJ213" s="38"/>
    </row>
    <row r="214" spans="1:166" s="32" customFormat="1" ht="50.25" customHeight="1">
      <c r="A214" s="31"/>
      <c r="E214" s="33"/>
      <c r="EZ214" s="38"/>
      <c r="FA214" s="38"/>
      <c r="FB214" s="38"/>
      <c r="FC214" s="38"/>
      <c r="FD214" s="38"/>
      <c r="FE214" s="38"/>
      <c r="FF214" s="38"/>
      <c r="FG214" s="38"/>
      <c r="FH214" s="38"/>
      <c r="FI214" s="38"/>
      <c r="FJ214" s="38"/>
    </row>
    <row r="215" spans="1:166" s="32" customFormat="1" ht="50.25" customHeight="1">
      <c r="A215" s="31"/>
      <c r="E215" s="33"/>
      <c r="EZ215" s="38"/>
      <c r="FA215" s="38"/>
      <c r="FB215" s="38"/>
      <c r="FC215" s="38"/>
      <c r="FD215" s="38"/>
      <c r="FE215" s="38"/>
      <c r="FF215" s="38"/>
      <c r="FG215" s="38"/>
      <c r="FH215" s="38"/>
      <c r="FI215" s="38"/>
      <c r="FJ215" s="38"/>
    </row>
    <row r="216" spans="1:166" s="32" customFormat="1" ht="50.25" customHeight="1">
      <c r="A216" s="31"/>
      <c r="E216" s="33"/>
      <c r="EZ216" s="38"/>
      <c r="FA216" s="38"/>
      <c r="FB216" s="38"/>
      <c r="FC216" s="38"/>
      <c r="FD216" s="38"/>
      <c r="FE216" s="38"/>
      <c r="FF216" s="38"/>
      <c r="FG216" s="38"/>
      <c r="FH216" s="38"/>
      <c r="FI216" s="38"/>
      <c r="FJ216" s="38"/>
    </row>
    <row r="217" spans="1:166" s="32" customFormat="1" ht="50.25" customHeight="1">
      <c r="A217" s="31"/>
      <c r="E217" s="33"/>
      <c r="EZ217" s="38"/>
      <c r="FA217" s="38"/>
      <c r="FB217" s="38"/>
      <c r="FC217" s="38"/>
      <c r="FD217" s="38"/>
      <c r="FE217" s="38"/>
      <c r="FF217" s="38"/>
      <c r="FG217" s="38"/>
      <c r="FH217" s="38"/>
      <c r="FI217" s="38"/>
      <c r="FJ217" s="38"/>
    </row>
    <row r="218" spans="1:166" s="32" customFormat="1" ht="50.25" customHeight="1">
      <c r="A218" s="31"/>
      <c r="E218" s="33"/>
      <c r="EZ218" s="38"/>
      <c r="FA218" s="38"/>
      <c r="FB218" s="38"/>
      <c r="FC218" s="38"/>
      <c r="FD218" s="38"/>
      <c r="FE218" s="38"/>
      <c r="FF218" s="38"/>
      <c r="FG218" s="38"/>
      <c r="FH218" s="38"/>
      <c r="FI218" s="38"/>
      <c r="FJ218" s="38"/>
    </row>
    <row r="219" spans="1:166" s="32" customFormat="1" ht="50.25" customHeight="1">
      <c r="A219" s="31"/>
      <c r="E219" s="33"/>
      <c r="EZ219" s="38"/>
      <c r="FA219" s="38"/>
      <c r="FB219" s="38"/>
      <c r="FC219" s="38"/>
      <c r="FD219" s="38"/>
      <c r="FE219" s="38"/>
      <c r="FF219" s="38"/>
      <c r="FG219" s="38"/>
      <c r="FH219" s="38"/>
      <c r="FI219" s="38"/>
      <c r="FJ219" s="38"/>
    </row>
    <row r="220" spans="1:166" s="32" customFormat="1" ht="50.25" customHeight="1">
      <c r="A220" s="31"/>
      <c r="E220" s="33"/>
      <c r="EZ220" s="38"/>
      <c r="FA220" s="38"/>
      <c r="FB220" s="38"/>
      <c r="FC220" s="38"/>
      <c r="FD220" s="38"/>
      <c r="FE220" s="38"/>
      <c r="FF220" s="38"/>
      <c r="FG220" s="38"/>
      <c r="FH220" s="38"/>
      <c r="FI220" s="38"/>
      <c r="FJ220" s="38"/>
    </row>
    <row r="221" spans="1:166" s="32" customFormat="1" ht="50.25" customHeight="1">
      <c r="A221" s="31"/>
      <c r="E221" s="33"/>
      <c r="EZ221" s="38"/>
      <c r="FA221" s="38"/>
      <c r="FB221" s="38"/>
      <c r="FC221" s="38"/>
      <c r="FD221" s="38"/>
      <c r="FE221" s="38"/>
      <c r="FF221" s="38"/>
      <c r="FG221" s="38"/>
      <c r="FH221" s="38"/>
      <c r="FI221" s="38"/>
      <c r="FJ221" s="38"/>
    </row>
    <row r="222" spans="1:166" s="32" customFormat="1" ht="50.25" customHeight="1">
      <c r="A222" s="31"/>
      <c r="E222" s="33"/>
      <c r="EZ222" s="38"/>
      <c r="FA222" s="38"/>
      <c r="FB222" s="38"/>
      <c r="FC222" s="38"/>
      <c r="FD222" s="38"/>
      <c r="FE222" s="38"/>
      <c r="FF222" s="38"/>
      <c r="FG222" s="38"/>
      <c r="FH222" s="38"/>
      <c r="FI222" s="38"/>
      <c r="FJ222" s="38"/>
    </row>
    <row r="223" spans="1:166" s="32" customFormat="1" ht="50.25" customHeight="1">
      <c r="A223" s="31"/>
      <c r="E223" s="33"/>
      <c r="EZ223" s="38"/>
      <c r="FA223" s="38"/>
      <c r="FB223" s="38"/>
      <c r="FC223" s="38"/>
      <c r="FD223" s="38"/>
      <c r="FE223" s="38"/>
      <c r="FF223" s="38"/>
      <c r="FG223" s="38"/>
      <c r="FH223" s="38"/>
      <c r="FI223" s="38"/>
      <c r="FJ223" s="38"/>
    </row>
    <row r="224" spans="1:166" s="32" customFormat="1" ht="50.25" customHeight="1">
      <c r="A224" s="31"/>
      <c r="E224" s="33"/>
      <c r="EZ224" s="38"/>
      <c r="FA224" s="38"/>
      <c r="FB224" s="38"/>
      <c r="FC224" s="38"/>
      <c r="FD224" s="38"/>
      <c r="FE224" s="38"/>
      <c r="FF224" s="38"/>
      <c r="FG224" s="38"/>
      <c r="FH224" s="38"/>
      <c r="FI224" s="38"/>
      <c r="FJ224" s="38"/>
    </row>
    <row r="225" spans="1:166" s="32" customFormat="1" ht="50.25" customHeight="1">
      <c r="A225" s="31"/>
      <c r="E225" s="33"/>
      <c r="EZ225" s="38"/>
      <c r="FA225" s="38"/>
      <c r="FB225" s="38"/>
      <c r="FC225" s="38"/>
      <c r="FD225" s="38"/>
      <c r="FE225" s="38"/>
      <c r="FF225" s="38"/>
      <c r="FG225" s="38"/>
      <c r="FH225" s="38"/>
      <c r="FI225" s="38"/>
      <c r="FJ225" s="38"/>
    </row>
    <row r="226" spans="1:166" s="32" customFormat="1" ht="50.25" customHeight="1">
      <c r="A226" s="31"/>
      <c r="E226" s="33"/>
      <c r="EZ226" s="38"/>
      <c r="FA226" s="38"/>
      <c r="FB226" s="38"/>
      <c r="FC226" s="38"/>
      <c r="FD226" s="38"/>
      <c r="FE226" s="38"/>
      <c r="FF226" s="38"/>
      <c r="FG226" s="38"/>
      <c r="FH226" s="38"/>
      <c r="FI226" s="38"/>
      <c r="FJ226" s="38"/>
    </row>
    <row r="227" spans="1:166" s="32" customFormat="1" ht="50.25" customHeight="1">
      <c r="A227" s="31"/>
      <c r="E227" s="33"/>
      <c r="EZ227" s="38"/>
      <c r="FA227" s="38"/>
      <c r="FB227" s="38"/>
      <c r="FC227" s="38"/>
      <c r="FD227" s="38"/>
      <c r="FE227" s="38"/>
      <c r="FF227" s="38"/>
      <c r="FG227" s="38"/>
      <c r="FH227" s="38"/>
      <c r="FI227" s="38"/>
      <c r="FJ227" s="38"/>
    </row>
    <row r="228" spans="1:166" s="32" customFormat="1" ht="50.25" customHeight="1">
      <c r="A228" s="31"/>
      <c r="E228" s="33"/>
      <c r="EZ228" s="38"/>
      <c r="FA228" s="38"/>
      <c r="FB228" s="38"/>
      <c r="FC228" s="38"/>
      <c r="FD228" s="38"/>
      <c r="FE228" s="38"/>
      <c r="FF228" s="38"/>
      <c r="FG228" s="38"/>
      <c r="FH228" s="38"/>
      <c r="FI228" s="38"/>
      <c r="FJ228" s="38"/>
    </row>
    <row r="229" spans="1:166" s="32" customFormat="1" ht="50.25" customHeight="1">
      <c r="A229" s="31"/>
      <c r="E229" s="33"/>
      <c r="EZ229" s="38"/>
      <c r="FA229" s="38"/>
      <c r="FB229" s="38"/>
      <c r="FC229" s="38"/>
      <c r="FD229" s="38"/>
      <c r="FE229" s="38"/>
      <c r="FF229" s="38"/>
      <c r="FG229" s="38"/>
      <c r="FH229" s="38"/>
      <c r="FI229" s="38"/>
      <c r="FJ229" s="38"/>
    </row>
    <row r="230" spans="1:166" s="32" customFormat="1" ht="50.25" customHeight="1">
      <c r="A230" s="31"/>
      <c r="E230" s="33"/>
      <c r="EZ230" s="38"/>
      <c r="FA230" s="38"/>
      <c r="FB230" s="38"/>
      <c r="FC230" s="38"/>
      <c r="FD230" s="38"/>
      <c r="FE230" s="38"/>
      <c r="FF230" s="38"/>
      <c r="FG230" s="38"/>
      <c r="FH230" s="38"/>
      <c r="FI230" s="38"/>
      <c r="FJ230" s="38"/>
    </row>
    <row r="231" spans="1:166" s="32" customFormat="1" ht="50.25" customHeight="1">
      <c r="A231" s="31"/>
      <c r="E231" s="33"/>
      <c r="EZ231" s="38"/>
      <c r="FA231" s="38"/>
      <c r="FB231" s="38"/>
      <c r="FC231" s="38"/>
      <c r="FD231" s="38"/>
      <c r="FE231" s="38"/>
      <c r="FF231" s="38"/>
      <c r="FG231" s="38"/>
      <c r="FH231" s="38"/>
      <c r="FI231" s="38"/>
      <c r="FJ231" s="38"/>
    </row>
    <row r="232" spans="1:166" s="32" customFormat="1" ht="50.25" customHeight="1">
      <c r="A232" s="31"/>
      <c r="E232" s="33"/>
      <c r="EZ232" s="38"/>
      <c r="FA232" s="38"/>
      <c r="FB232" s="38"/>
      <c r="FC232" s="38"/>
      <c r="FD232" s="38"/>
      <c r="FE232" s="38"/>
      <c r="FF232" s="38"/>
      <c r="FG232" s="38"/>
      <c r="FH232" s="38"/>
      <c r="FI232" s="38"/>
      <c r="FJ232" s="38"/>
    </row>
    <row r="233" spans="1:166" s="32" customFormat="1" ht="50.25" customHeight="1">
      <c r="A233" s="31"/>
      <c r="E233" s="33"/>
      <c r="EZ233" s="38"/>
      <c r="FA233" s="38"/>
      <c r="FB233" s="38"/>
      <c r="FC233" s="38"/>
      <c r="FD233" s="38"/>
      <c r="FE233" s="38"/>
      <c r="FF233" s="38"/>
      <c r="FG233" s="38"/>
      <c r="FH233" s="38"/>
      <c r="FI233" s="38"/>
      <c r="FJ233" s="38"/>
    </row>
    <row r="234" spans="1:166" s="32" customFormat="1" ht="50.25" customHeight="1">
      <c r="A234" s="31"/>
      <c r="E234" s="33"/>
      <c r="EZ234" s="38"/>
      <c r="FA234" s="38"/>
      <c r="FB234" s="38"/>
      <c r="FC234" s="38"/>
      <c r="FD234" s="38"/>
      <c r="FE234" s="38"/>
      <c r="FF234" s="38"/>
      <c r="FG234" s="38"/>
      <c r="FH234" s="38"/>
      <c r="FI234" s="38"/>
      <c r="FJ234" s="38"/>
    </row>
    <row r="235" spans="1:166" s="32" customFormat="1" ht="50.25" customHeight="1">
      <c r="A235" s="31"/>
      <c r="E235" s="33"/>
      <c r="EZ235" s="38"/>
      <c r="FA235" s="38"/>
      <c r="FB235" s="38"/>
      <c r="FC235" s="38"/>
      <c r="FD235" s="38"/>
      <c r="FE235" s="38"/>
      <c r="FF235" s="38"/>
      <c r="FG235" s="38"/>
      <c r="FH235" s="38"/>
      <c r="FI235" s="38"/>
      <c r="FJ235" s="38"/>
    </row>
    <row r="236" spans="1:166" s="32" customFormat="1" ht="50.25" customHeight="1">
      <c r="A236" s="31"/>
      <c r="E236" s="33"/>
      <c r="EZ236" s="38"/>
      <c r="FA236" s="38"/>
      <c r="FB236" s="38"/>
      <c r="FC236" s="38"/>
      <c r="FD236" s="38"/>
      <c r="FE236" s="38"/>
      <c r="FF236" s="38"/>
      <c r="FG236" s="38"/>
      <c r="FH236" s="38"/>
      <c r="FI236" s="38"/>
      <c r="FJ236" s="38"/>
    </row>
    <row r="237" spans="1:166" s="32" customFormat="1" ht="50.25" customHeight="1">
      <c r="A237" s="31"/>
      <c r="E237" s="33"/>
      <c r="EZ237" s="38"/>
      <c r="FA237" s="38"/>
      <c r="FB237" s="38"/>
      <c r="FC237" s="38"/>
      <c r="FD237" s="38"/>
      <c r="FE237" s="38"/>
      <c r="FF237" s="38"/>
      <c r="FG237" s="38"/>
      <c r="FH237" s="38"/>
      <c r="FI237" s="38"/>
      <c r="FJ237" s="38"/>
    </row>
    <row r="238" spans="1:166" s="32" customFormat="1" ht="50.25" customHeight="1">
      <c r="A238" s="31"/>
      <c r="E238" s="33"/>
      <c r="EZ238" s="38"/>
      <c r="FA238" s="38"/>
      <c r="FB238" s="38"/>
      <c r="FC238" s="38"/>
      <c r="FD238" s="38"/>
      <c r="FE238" s="38"/>
      <c r="FF238" s="38"/>
      <c r="FG238" s="38"/>
      <c r="FH238" s="38"/>
      <c r="FI238" s="38"/>
      <c r="FJ238" s="38"/>
    </row>
    <row r="239" spans="1:166" s="32" customFormat="1" ht="50.25" customHeight="1">
      <c r="A239" s="31"/>
      <c r="E239" s="33"/>
      <c r="EZ239" s="38"/>
      <c r="FA239" s="38"/>
      <c r="FB239" s="38"/>
      <c r="FC239" s="38"/>
      <c r="FD239" s="38"/>
      <c r="FE239" s="38"/>
      <c r="FF239" s="38"/>
      <c r="FG239" s="38"/>
      <c r="FH239" s="38"/>
      <c r="FI239" s="38"/>
      <c r="FJ239" s="38"/>
    </row>
    <row r="240" spans="1:166" s="32" customFormat="1" ht="50.25" customHeight="1">
      <c r="A240" s="31"/>
      <c r="E240" s="33"/>
      <c r="EZ240" s="38"/>
      <c r="FA240" s="38"/>
      <c r="FB240" s="38"/>
      <c r="FC240" s="38"/>
      <c r="FD240" s="38"/>
      <c r="FE240" s="38"/>
      <c r="FF240" s="38"/>
      <c r="FG240" s="38"/>
      <c r="FH240" s="38"/>
      <c r="FI240" s="38"/>
      <c r="FJ240" s="38"/>
    </row>
    <row r="241" spans="1:166" s="32" customFormat="1" ht="50.25" customHeight="1">
      <c r="A241" s="31"/>
      <c r="E241" s="33"/>
      <c r="EZ241" s="38"/>
      <c r="FA241" s="38"/>
      <c r="FB241" s="38"/>
      <c r="FC241" s="38"/>
      <c r="FD241" s="38"/>
      <c r="FE241" s="38"/>
      <c r="FF241" s="38"/>
      <c r="FG241" s="38"/>
      <c r="FH241" s="38"/>
      <c r="FI241" s="38"/>
      <c r="FJ241" s="38"/>
    </row>
    <row r="242" spans="1:166" s="32" customFormat="1" ht="50.25" customHeight="1">
      <c r="A242" s="31"/>
      <c r="E242" s="33"/>
      <c r="EZ242" s="38"/>
      <c r="FA242" s="38"/>
      <c r="FB242" s="38"/>
      <c r="FC242" s="38"/>
      <c r="FD242" s="38"/>
      <c r="FE242" s="38"/>
      <c r="FF242" s="38"/>
      <c r="FG242" s="38"/>
      <c r="FH242" s="38"/>
      <c r="FI242" s="38"/>
      <c r="FJ242" s="38"/>
    </row>
    <row r="243" spans="1:166" s="32" customFormat="1" ht="50.25" customHeight="1">
      <c r="A243" s="31"/>
      <c r="E243" s="33"/>
      <c r="EZ243" s="38"/>
      <c r="FA243" s="38"/>
      <c r="FB243" s="38"/>
      <c r="FC243" s="38"/>
      <c r="FD243" s="38"/>
      <c r="FE243" s="38"/>
      <c r="FF243" s="38"/>
      <c r="FG243" s="38"/>
      <c r="FH243" s="38"/>
      <c r="FI243" s="38"/>
      <c r="FJ243" s="38"/>
    </row>
    <row r="244" spans="1:166" s="32" customFormat="1" ht="50.25" customHeight="1">
      <c r="A244" s="31"/>
      <c r="E244" s="33"/>
      <c r="EZ244" s="38"/>
      <c r="FA244" s="38"/>
      <c r="FB244" s="38"/>
      <c r="FC244" s="38"/>
      <c r="FD244" s="38"/>
      <c r="FE244" s="38"/>
      <c r="FF244" s="38"/>
      <c r="FG244" s="38"/>
      <c r="FH244" s="38"/>
      <c r="FI244" s="38"/>
      <c r="FJ244" s="38"/>
    </row>
    <row r="245" spans="1:166" s="32" customFormat="1" ht="50.25" customHeight="1">
      <c r="A245" s="31"/>
      <c r="E245" s="33"/>
      <c r="EZ245" s="38"/>
      <c r="FA245" s="38"/>
      <c r="FB245" s="38"/>
      <c r="FC245" s="38"/>
      <c r="FD245" s="38"/>
      <c r="FE245" s="38"/>
      <c r="FF245" s="38"/>
      <c r="FG245" s="38"/>
      <c r="FH245" s="38"/>
      <c r="FI245" s="38"/>
      <c r="FJ245" s="38"/>
    </row>
    <row r="246" spans="1:166" s="32" customFormat="1" ht="50.25" customHeight="1">
      <c r="A246" s="31"/>
      <c r="E246" s="33"/>
      <c r="EZ246" s="38"/>
      <c r="FA246" s="38"/>
      <c r="FB246" s="38"/>
      <c r="FC246" s="38"/>
      <c r="FD246" s="38"/>
      <c r="FE246" s="38"/>
      <c r="FF246" s="38"/>
      <c r="FG246" s="38"/>
      <c r="FH246" s="38"/>
      <c r="FI246" s="38"/>
      <c r="FJ246" s="38"/>
    </row>
    <row r="247" spans="1:166" s="32" customFormat="1" ht="50.25" customHeight="1">
      <c r="A247" s="31"/>
      <c r="E247" s="33"/>
      <c r="EZ247" s="38"/>
      <c r="FA247" s="38"/>
      <c r="FB247" s="38"/>
      <c r="FC247" s="38"/>
      <c r="FD247" s="38"/>
      <c r="FE247" s="38"/>
      <c r="FF247" s="38"/>
      <c r="FG247" s="38"/>
      <c r="FH247" s="38"/>
      <c r="FI247" s="38"/>
      <c r="FJ247" s="38"/>
    </row>
    <row r="248" spans="1:166" s="32" customFormat="1" ht="50.25" customHeight="1">
      <c r="A248" s="31"/>
      <c r="E248" s="33"/>
      <c r="EZ248" s="38"/>
      <c r="FA248" s="38"/>
      <c r="FB248" s="38"/>
      <c r="FC248" s="38"/>
      <c r="FD248" s="38"/>
      <c r="FE248" s="38"/>
      <c r="FF248" s="38"/>
      <c r="FG248" s="38"/>
      <c r="FH248" s="38"/>
      <c r="FI248" s="38"/>
      <c r="FJ248" s="38"/>
    </row>
    <row r="249" spans="1:166" s="32" customFormat="1" ht="50.25" customHeight="1">
      <c r="A249" s="31"/>
      <c r="E249" s="33"/>
      <c r="EZ249" s="38"/>
      <c r="FA249" s="38"/>
      <c r="FB249" s="38"/>
      <c r="FC249" s="38"/>
      <c r="FD249" s="38"/>
      <c r="FE249" s="38"/>
      <c r="FF249" s="38"/>
      <c r="FG249" s="38"/>
      <c r="FH249" s="38"/>
      <c r="FI249" s="38"/>
      <c r="FJ249" s="38"/>
    </row>
    <row r="250" spans="1:166" s="32" customFormat="1" ht="50.25" customHeight="1">
      <c r="A250" s="31"/>
      <c r="E250" s="33"/>
      <c r="EZ250" s="38"/>
      <c r="FA250" s="38"/>
      <c r="FB250" s="38"/>
      <c r="FC250" s="38"/>
      <c r="FD250" s="38"/>
      <c r="FE250" s="38"/>
      <c r="FF250" s="38"/>
      <c r="FG250" s="38"/>
      <c r="FH250" s="38"/>
      <c r="FI250" s="38"/>
      <c r="FJ250" s="38"/>
    </row>
    <row r="251" spans="1:166" s="32" customFormat="1" ht="50.25" customHeight="1">
      <c r="A251" s="31"/>
      <c r="E251" s="33"/>
      <c r="EZ251" s="38"/>
      <c r="FA251" s="38"/>
      <c r="FB251" s="38"/>
      <c r="FC251" s="38"/>
      <c r="FD251" s="38"/>
      <c r="FE251" s="38"/>
      <c r="FF251" s="38"/>
      <c r="FG251" s="38"/>
      <c r="FH251" s="38"/>
      <c r="FI251" s="38"/>
      <c r="FJ251" s="38"/>
    </row>
    <row r="252" spans="1:166" s="32" customFormat="1" ht="50.25" customHeight="1">
      <c r="A252" s="31"/>
      <c r="E252" s="33"/>
      <c r="EZ252" s="38"/>
      <c r="FA252" s="38"/>
      <c r="FB252" s="38"/>
      <c r="FC252" s="38"/>
      <c r="FD252" s="38"/>
      <c r="FE252" s="38"/>
      <c r="FF252" s="38"/>
      <c r="FG252" s="38"/>
      <c r="FH252" s="38"/>
      <c r="FI252" s="38"/>
      <c r="FJ252" s="38"/>
    </row>
    <row r="253" spans="1:166" s="32" customFormat="1" ht="50.25" customHeight="1">
      <c r="A253" s="31"/>
      <c r="E253" s="33"/>
      <c r="EZ253" s="38"/>
      <c r="FA253" s="38"/>
      <c r="FB253" s="38"/>
      <c r="FC253" s="38"/>
      <c r="FD253" s="38"/>
      <c r="FE253" s="38"/>
      <c r="FF253" s="38"/>
      <c r="FG253" s="38"/>
      <c r="FH253" s="38"/>
      <c r="FI253" s="38"/>
      <c r="FJ253" s="38"/>
    </row>
    <row r="254" spans="1:166" s="32" customFormat="1" ht="50.25" customHeight="1">
      <c r="A254" s="31"/>
      <c r="E254" s="33"/>
      <c r="EZ254" s="38"/>
      <c r="FA254" s="38"/>
      <c r="FB254" s="38"/>
      <c r="FC254" s="38"/>
      <c r="FD254" s="38"/>
      <c r="FE254" s="38"/>
      <c r="FF254" s="38"/>
      <c r="FG254" s="38"/>
      <c r="FH254" s="38"/>
      <c r="FI254" s="38"/>
      <c r="FJ254" s="38"/>
    </row>
    <row r="255" spans="1:166" s="32" customFormat="1" ht="50.25" customHeight="1">
      <c r="A255" s="31"/>
      <c r="E255" s="33"/>
      <c r="EZ255" s="38"/>
      <c r="FA255" s="38"/>
      <c r="FB255" s="38"/>
      <c r="FC255" s="38"/>
      <c r="FD255" s="38"/>
      <c r="FE255" s="38"/>
      <c r="FF255" s="38"/>
      <c r="FG255" s="38"/>
      <c r="FH255" s="38"/>
      <c r="FI255" s="38"/>
      <c r="FJ255" s="38"/>
    </row>
    <row r="256" spans="1:166" s="32" customFormat="1" ht="50.25" customHeight="1">
      <c r="A256" s="31"/>
      <c r="E256" s="33"/>
      <c r="EZ256" s="38"/>
      <c r="FA256" s="38"/>
      <c r="FB256" s="38"/>
      <c r="FC256" s="38"/>
      <c r="FD256" s="38"/>
      <c r="FE256" s="38"/>
      <c r="FF256" s="38"/>
      <c r="FG256" s="38"/>
      <c r="FH256" s="38"/>
      <c r="FI256" s="38"/>
      <c r="FJ256" s="38"/>
    </row>
    <row r="257" spans="1:166" s="32" customFormat="1" ht="50.25" customHeight="1">
      <c r="A257" s="31"/>
      <c r="E257" s="33"/>
      <c r="EZ257" s="38"/>
      <c r="FA257" s="38"/>
      <c r="FB257" s="38"/>
      <c r="FC257" s="38"/>
      <c r="FD257" s="38"/>
      <c r="FE257" s="38"/>
      <c r="FF257" s="38"/>
      <c r="FG257" s="38"/>
      <c r="FH257" s="38"/>
      <c r="FI257" s="38"/>
      <c r="FJ257" s="38"/>
    </row>
    <row r="258" spans="1:166" s="32" customFormat="1" ht="50.25" customHeight="1">
      <c r="A258" s="31"/>
      <c r="E258" s="33"/>
      <c r="EZ258" s="38"/>
      <c r="FA258" s="38"/>
      <c r="FB258" s="38"/>
      <c r="FC258" s="38"/>
      <c r="FD258" s="38"/>
      <c r="FE258" s="38"/>
      <c r="FF258" s="38"/>
      <c r="FG258" s="38"/>
      <c r="FH258" s="38"/>
      <c r="FI258" s="38"/>
      <c r="FJ258" s="38"/>
    </row>
    <row r="259" spans="1:166" s="32" customFormat="1" ht="50.25" customHeight="1">
      <c r="A259" s="31"/>
      <c r="E259" s="33"/>
      <c r="EZ259" s="38"/>
      <c r="FA259" s="38"/>
      <c r="FB259" s="38"/>
      <c r="FC259" s="38"/>
      <c r="FD259" s="38"/>
      <c r="FE259" s="38"/>
      <c r="FF259" s="38"/>
      <c r="FG259" s="38"/>
      <c r="FH259" s="38"/>
      <c r="FI259" s="38"/>
      <c r="FJ259" s="38"/>
    </row>
    <row r="260" spans="1:166" s="32" customFormat="1" ht="50.25" customHeight="1">
      <c r="A260" s="31"/>
      <c r="E260" s="33"/>
      <c r="EZ260" s="38"/>
      <c r="FA260" s="38"/>
      <c r="FB260" s="38"/>
      <c r="FC260" s="38"/>
      <c r="FD260" s="38"/>
      <c r="FE260" s="38"/>
      <c r="FF260" s="38"/>
      <c r="FG260" s="38"/>
      <c r="FH260" s="38"/>
      <c r="FI260" s="38"/>
      <c r="FJ260" s="38"/>
    </row>
    <row r="261" spans="1:166" s="32" customFormat="1" ht="50.25" customHeight="1">
      <c r="A261" s="31"/>
      <c r="E261" s="33"/>
      <c r="EZ261" s="38"/>
      <c r="FA261" s="38"/>
      <c r="FB261" s="38"/>
      <c r="FC261" s="38"/>
      <c r="FD261" s="38"/>
      <c r="FE261" s="38"/>
      <c r="FF261" s="38"/>
      <c r="FG261" s="38"/>
      <c r="FH261" s="38"/>
      <c r="FI261" s="38"/>
      <c r="FJ261" s="38"/>
    </row>
    <row r="262" spans="1:166" s="32" customFormat="1" ht="50.25" customHeight="1">
      <c r="A262" s="31"/>
      <c r="E262" s="33"/>
      <c r="EZ262" s="38"/>
      <c r="FA262" s="38"/>
      <c r="FB262" s="38"/>
      <c r="FC262" s="38"/>
      <c r="FD262" s="38"/>
      <c r="FE262" s="38"/>
      <c r="FF262" s="38"/>
      <c r="FG262" s="38"/>
      <c r="FH262" s="38"/>
      <c r="FI262" s="38"/>
      <c r="FJ262" s="38"/>
    </row>
    <row r="263" spans="1:166" s="32" customFormat="1" ht="50.25" customHeight="1">
      <c r="A263" s="31"/>
      <c r="E263" s="33"/>
      <c r="EZ263" s="38"/>
      <c r="FA263" s="38"/>
      <c r="FB263" s="38"/>
      <c r="FC263" s="38"/>
      <c r="FD263" s="38"/>
      <c r="FE263" s="38"/>
      <c r="FF263" s="38"/>
      <c r="FG263" s="38"/>
      <c r="FH263" s="38"/>
      <c r="FI263" s="38"/>
      <c r="FJ263" s="38"/>
    </row>
    <row r="264" spans="1:166" s="32" customFormat="1" ht="50.25" customHeight="1">
      <c r="A264" s="31"/>
      <c r="E264" s="33"/>
      <c r="EZ264" s="38"/>
      <c r="FA264" s="38"/>
      <c r="FB264" s="38"/>
      <c r="FC264" s="38"/>
      <c r="FD264" s="38"/>
      <c r="FE264" s="38"/>
      <c r="FF264" s="38"/>
      <c r="FG264" s="38"/>
      <c r="FH264" s="38"/>
      <c r="FI264" s="38"/>
      <c r="FJ264" s="38"/>
    </row>
    <row r="265" spans="1:166" ht="50.25" customHeight="1">
      <c r="B265" s="32"/>
      <c r="C265" s="32"/>
      <c r="D265" s="32"/>
      <c r="E265" s="3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row>
    <row r="266" spans="1:166" ht="50.25" customHeight="1">
      <c r="B266" s="32"/>
      <c r="C266" s="32"/>
      <c r="D266" s="32"/>
      <c r="E266" s="3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row>
    <row r="267" spans="1:166" ht="50.25" customHeight="1">
      <c r="B267" s="32"/>
      <c r="C267" s="32"/>
      <c r="D267" s="32"/>
      <c r="E267" s="3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row>
    <row r="268" spans="1:166" ht="50.25" customHeight="1">
      <c r="B268" s="32"/>
      <c r="C268" s="32"/>
      <c r="D268" s="32"/>
      <c r="E268" s="3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row>
    <row r="269" spans="1:166" ht="50.25" customHeight="1">
      <c r="B269" s="32"/>
      <c r="C269" s="32"/>
      <c r="D269" s="32"/>
      <c r="E269" s="3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row>
    <row r="270" spans="1:166" ht="50.25" customHeight="1">
      <c r="B270" s="32"/>
      <c r="C270" s="32"/>
      <c r="D270" s="32"/>
      <c r="E270" s="3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row>
    <row r="271" spans="1:166" ht="50.25" customHeight="1">
      <c r="B271" s="32"/>
      <c r="C271" s="32"/>
      <c r="D271" s="32"/>
      <c r="E271" s="3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row>
    <row r="272" spans="1:166" ht="50.25" customHeight="1">
      <c r="B272" s="32"/>
      <c r="C272" s="32"/>
      <c r="D272" s="32"/>
      <c r="E272" s="3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row>
    <row r="273" spans="2:155" ht="50.25" customHeight="1">
      <c r="B273" s="32"/>
      <c r="C273" s="32"/>
      <c r="D273" s="32"/>
      <c r="E273" s="3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row>
    <row r="274" spans="2:155" ht="50.25" customHeight="1">
      <c r="B274" s="32"/>
      <c r="C274" s="32"/>
      <c r="D274" s="32"/>
      <c r="E274" s="3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row>
    <row r="275" spans="2:155" ht="50.25" customHeight="1">
      <c r="B275" s="32"/>
      <c r="C275" s="32"/>
      <c r="D275" s="32"/>
      <c r="E275" s="3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row>
    <row r="276" spans="2:155" ht="50.25" customHeight="1">
      <c r="B276" s="32"/>
      <c r="C276" s="32"/>
      <c r="D276" s="32"/>
      <c r="E276" s="3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row>
    <row r="277" spans="2:155" ht="50.25" customHeight="1">
      <c r="B277" s="32"/>
      <c r="C277" s="32"/>
      <c r="D277" s="32"/>
      <c r="E277" s="3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row>
    <row r="278" spans="2:155" ht="50.25" customHeight="1">
      <c r="B278" s="32"/>
      <c r="C278" s="32"/>
      <c r="D278" s="32"/>
      <c r="E278" s="3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row>
    <row r="279" spans="2:155" ht="50.25" customHeight="1">
      <c r="B279" s="32"/>
      <c r="C279" s="32"/>
      <c r="D279" s="32"/>
      <c r="E279" s="3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row>
    <row r="280" spans="2:155" ht="50.25" customHeight="1">
      <c r="B280" s="32"/>
      <c r="C280" s="32"/>
      <c r="D280" s="32"/>
      <c r="E280" s="3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row>
    <row r="281" spans="2:155" ht="50.25" customHeight="1">
      <c r="B281" s="32"/>
      <c r="C281" s="32"/>
      <c r="D281" s="32"/>
      <c r="E281" s="3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row>
    <row r="282" spans="2:155" ht="50.25" customHeight="1">
      <c r="B282" s="32"/>
      <c r="C282" s="32"/>
      <c r="D282" s="32"/>
      <c r="E282" s="3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row>
    <row r="283" spans="2:155" ht="50.25" customHeight="1">
      <c r="B283" s="32"/>
      <c r="C283" s="32"/>
      <c r="D283" s="32"/>
      <c r="E283" s="3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row>
    <row r="284" spans="2:155" ht="50.25" customHeight="1">
      <c r="B284" s="32"/>
      <c r="C284" s="32"/>
      <c r="D284" s="32"/>
      <c r="E284" s="3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row>
    <row r="285" spans="2:155" ht="50.25" customHeight="1">
      <c r="B285" s="32"/>
      <c r="C285" s="32"/>
      <c r="D285" s="32"/>
      <c r="E285" s="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row>
    <row r="286" spans="2:155" ht="50.25" customHeight="1">
      <c r="B286" s="32"/>
      <c r="C286" s="32"/>
      <c r="D286" s="32"/>
      <c r="E286" s="3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row>
    <row r="287" spans="2:155" ht="50.25" customHeight="1">
      <c r="B287" s="32"/>
      <c r="C287" s="32"/>
      <c r="D287" s="32"/>
      <c r="E287" s="3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row>
    <row r="288" spans="2:155" ht="50.25" customHeight="1">
      <c r="B288" s="32"/>
      <c r="C288" s="32"/>
      <c r="D288" s="32"/>
      <c r="E288" s="3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row>
    <row r="289" spans="2:155" ht="50.25" customHeight="1">
      <c r="B289" s="32"/>
      <c r="C289" s="32"/>
      <c r="D289" s="32"/>
      <c r="E289" s="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row>
    <row r="290" spans="2:155" ht="50.25" customHeight="1">
      <c r="B290" s="32"/>
      <c r="C290" s="32"/>
      <c r="D290" s="32"/>
      <c r="E290" s="3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row>
    <row r="291" spans="2:155" ht="50.25" customHeight="1">
      <c r="B291" s="32"/>
      <c r="C291" s="32"/>
      <c r="D291" s="32"/>
      <c r="E291" s="3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row>
  </sheetData>
  <mergeCells count="2">
    <mergeCell ref="A2:F2"/>
    <mergeCell ref="A3:F3"/>
  </mergeCells>
  <phoneticPr fontId="117"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1"/>
  <sheetViews>
    <sheetView topLeftCell="A13" zoomScaleNormal="100" workbookViewId="0">
      <selection activeCell="I20" sqref="I20"/>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75"/>
      <c r="D1" s="275"/>
      <c r="E1" s="275"/>
      <c r="F1" s="275"/>
      <c r="G1" s="275"/>
      <c r="H1" s="275"/>
    </row>
    <row r="2" spans="1:9" ht="48" customHeight="1">
      <c r="C2" s="28" t="s">
        <v>76</v>
      </c>
      <c r="D2" s="277" t="s">
        <v>77</v>
      </c>
      <c r="E2" s="277"/>
      <c r="F2" s="277"/>
      <c r="G2" s="277"/>
      <c r="H2" s="277"/>
    </row>
    <row r="3" spans="1:9" ht="21" customHeight="1">
      <c r="A3" s="11"/>
      <c r="B3" s="11"/>
      <c r="C3" s="276" t="s">
        <v>15</v>
      </c>
      <c r="D3" s="276"/>
      <c r="E3" s="276"/>
      <c r="F3" s="276"/>
      <c r="G3" s="276"/>
      <c r="H3" s="276"/>
    </row>
    <row r="4" spans="1:9" ht="21" customHeight="1">
      <c r="A4" s="10"/>
      <c r="B4" s="9" t="s">
        <v>14</v>
      </c>
      <c r="C4" s="41" t="s">
        <v>774</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98" t="s">
        <v>8</v>
      </c>
    </row>
    <row r="51" spans="1:8" ht="114" customHeight="1">
      <c r="A51" s="90">
        <v>1</v>
      </c>
      <c r="B51" s="91" t="s">
        <v>150</v>
      </c>
      <c r="C51" s="86" t="s">
        <v>722</v>
      </c>
      <c r="D51" s="87">
        <v>45925</v>
      </c>
      <c r="E51" s="88" t="s">
        <v>114</v>
      </c>
      <c r="F51" s="92" t="s">
        <v>932</v>
      </c>
      <c r="G51" s="89" t="s">
        <v>117</v>
      </c>
      <c r="H51" s="67"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2"/>
  <sheetViews>
    <sheetView showGridLines="0" topLeftCell="A7" zoomScale="90" zoomScaleNormal="90" workbookViewId="0">
      <selection activeCell="P38" sqref="P38"/>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104"/>
      <c r="B1" s="104"/>
      <c r="C1" s="104"/>
      <c r="E1" s="104"/>
      <c r="F1" s="104"/>
      <c r="G1" s="104"/>
      <c r="H1" s="3"/>
      <c r="I1" s="3"/>
      <c r="J1" s="3"/>
      <c r="K1" s="3"/>
      <c r="L1" s="3"/>
      <c r="M1" s="3"/>
      <c r="N1" s="3"/>
      <c r="O1" s="3"/>
      <c r="P1" s="3"/>
      <c r="Q1" s="3"/>
      <c r="R1" s="3"/>
      <c r="S1" s="3"/>
    </row>
    <row r="2" spans="1:19" ht="39.75" customHeight="1">
      <c r="A2" s="278" t="s">
        <v>30</v>
      </c>
      <c r="B2" s="279"/>
      <c r="C2" s="279"/>
      <c r="D2" s="279"/>
      <c r="E2" s="279"/>
      <c r="F2" s="279"/>
      <c r="G2" s="279"/>
      <c r="H2" s="3"/>
      <c r="I2" s="3"/>
      <c r="J2" s="3"/>
      <c r="K2" s="3"/>
      <c r="L2" s="3"/>
      <c r="M2" s="3"/>
      <c r="N2" s="3"/>
      <c r="O2" s="3"/>
      <c r="P2" s="3"/>
      <c r="Q2" s="3"/>
      <c r="R2" s="3"/>
      <c r="S2" s="3"/>
    </row>
    <row r="3" spans="1:19" ht="27.75" customHeight="1">
      <c r="A3" s="280" t="s">
        <v>31</v>
      </c>
      <c r="B3" s="280"/>
      <c r="C3" s="280"/>
      <c r="D3" s="280"/>
      <c r="E3" s="280"/>
      <c r="F3" s="280"/>
      <c r="G3" s="280"/>
      <c r="H3" s="3"/>
      <c r="I3" s="3"/>
      <c r="J3" s="3"/>
      <c r="K3" s="3"/>
      <c r="L3" s="3"/>
      <c r="M3" s="3"/>
      <c r="N3" s="3"/>
      <c r="O3" s="3"/>
      <c r="P3" s="3"/>
      <c r="Q3" s="3"/>
      <c r="R3" s="3"/>
      <c r="S3" s="3"/>
    </row>
    <row r="4" spans="1:19" ht="15">
      <c r="B4" s="48" t="s">
        <v>14</v>
      </c>
      <c r="C4" s="41" t="s">
        <v>774</v>
      </c>
      <c r="D4" s="105"/>
      <c r="E4" s="104"/>
      <c r="F4" s="104"/>
      <c r="G4" s="104"/>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9"/>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81"/>
      <c r="B50" s="281"/>
      <c r="C50" s="281"/>
      <c r="D50" s="281"/>
      <c r="E50" s="281"/>
      <c r="F50" s="281"/>
    </row>
    <row r="62" spans="1:6">
      <c r="A62" t="s">
        <v>697</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8"/>
  <sheetViews>
    <sheetView zoomScale="98" zoomScaleNormal="98" workbookViewId="0">
      <selection activeCell="N32" sqref="N32"/>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82" t="s">
        <v>21</v>
      </c>
      <c r="D2" s="282"/>
      <c r="E2" s="282"/>
      <c r="F2" s="282"/>
      <c r="G2" s="282"/>
      <c r="H2" s="282"/>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54"/>
      <c r="C3" s="14"/>
      <c r="D3" s="14"/>
      <c r="E3" s="283" t="s">
        <v>19</v>
      </c>
      <c r="F3" s="283"/>
      <c r="G3" s="283"/>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774</v>
      </c>
      <c r="E4" s="283"/>
      <c r="F4" s="283"/>
      <c r="G4" s="283"/>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1"/>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03"/>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50" t="s">
        <v>9</v>
      </c>
      <c r="J55" s="24" t="s">
        <v>10</v>
      </c>
      <c r="K55" s="57"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60">
        <v>2</v>
      </c>
      <c r="B56" s="110" t="s">
        <v>392</v>
      </c>
      <c r="C56" s="61">
        <v>46042</v>
      </c>
      <c r="D56" s="62" t="s">
        <v>390</v>
      </c>
      <c r="E56" s="63" t="s">
        <v>391</v>
      </c>
      <c r="F56" s="156" t="s">
        <v>298</v>
      </c>
      <c r="G56" s="65" t="s">
        <v>933</v>
      </c>
      <c r="H56" s="66" t="s">
        <v>415</v>
      </c>
      <c r="I56" s="128" t="s">
        <v>27</v>
      </c>
      <c r="J56" s="108">
        <v>-12.779</v>
      </c>
      <c r="K56" s="109">
        <v>-74.862300000000005</v>
      </c>
    </row>
    <row r="57" spans="1:35" ht="315" customHeight="1">
      <c r="A57" s="60">
        <v>1</v>
      </c>
      <c r="B57" s="110" t="s">
        <v>24</v>
      </c>
      <c r="C57" s="61">
        <v>43454</v>
      </c>
      <c r="D57" s="62" t="s">
        <v>20</v>
      </c>
      <c r="E57" s="63" t="s">
        <v>23</v>
      </c>
      <c r="F57" s="64" t="s">
        <v>12</v>
      </c>
      <c r="G57" s="65" t="s">
        <v>934</v>
      </c>
      <c r="H57" s="66" t="s">
        <v>414</v>
      </c>
      <c r="I57" s="66"/>
      <c r="J57" s="108">
        <v>-12.641999999999999</v>
      </c>
      <c r="K57" s="109">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500-000000000000}"/>
    <hyperlink ref="I56" r:id="rId2" xr:uid="{00000000-0004-0000-05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2.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3.xml>��< ? x m l   v e r s i o n = " 1 . 0 "   e n c o d i n g = " U T F - 1 6 " ? > < G e m i n i   x m l n s = " h t t p : / / g e m i n i / p i v o t c u s t o m i z a t i o n / P o w e r P i v o t V e r s i o n " > < C u s t o m C o n t e n t > < ! [ C D A T A [ 2 0 1 1 . 1 1 0 . 2 8 3 0 . 7 7 ] ] > < / C u s t o m C o n t e n t > < / G e m i n i > 
</file>

<file path=customXml/item14.xml>��< ? x m l   v e r s i o n = " 1 . 0 "   e n c o d i n g = " U T F - 1 6 " ? > < G e m i n i   x m l n s = " h t t p : / / g e m i n i / p i v o t c u s t o m i z a t i o n / S a n d b o x N o n E m p t y " > < C u s t o m C o n t e n t > < ! [ C D A T A [ 1 ] ] > < / 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7.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8.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L i n k e d T a b l e U p d a t e M o d e " > < C u s t o m C o n t e n t > < ! [ C D A T A [ T r u e ] ] > < / C u s t o m C o n t e n t > < / G e m i n i > 
</file>

<file path=customXml/item3.xml>��< ? x m l   v e r s i o n = " 1 . 0 "   e n c o d i n g = " U T F - 1 6 " ? > < G e m i n i   x m l n s = " h t t p : / / g e m i n i / p i v o t c u s t o m i z a t i o n / T a b l e C o u n t I n S a n d b o x " > < C u s t o m C o n t e n t > < ! [ C D A T A [ 4 ] ] > < / C u s t o m C o n t e n t > < / G e m i n i > 
</file>

<file path=customXml/item4.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H i d d e n " > < C u s t o m C o n t e n t > < ! [ C D A T A [ T r u e ] ] > < / C u s t o m C o n t e n t > < / G e m i n i > 
</file>

<file path=customXml/item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I s S a n d b o x E m b e d d e d " > < C u s t o m C o n t e n t > < ! [ C D A T A [ y e s ] ] > < / C u s t o m C o n t e n t > < / G e m i n i > 
</file>

<file path=customXml/item8.xml>��< ? x m l   v e r s i o n = " 1 . 0 "   e n c o d i n g = " U T F - 1 6 " ? > < G e m i n i   x m l n s = " h t t p : / / g e m i n i / p i v o t c u s t o m i z a t i o n / C l i e n t W i n d o w X M L " > < C u s t o m C o n t e n t > < ! [ C D A T A [ T a b l a 4 4 - 0 0 3 3 c 9 b 4 - f b c 5 - 4 2 a 9 - 8 f 4 e - 9 2 b 0 2 f a b 1 6 b 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AE82DAE6-89F1-4EC4-8445-2E73E9F21F79}">
  <ds:schemaRefs/>
</ds:datastoreItem>
</file>

<file path=customXml/itemProps10.xml><?xml version="1.0" encoding="utf-8"?>
<ds:datastoreItem xmlns:ds="http://schemas.openxmlformats.org/officeDocument/2006/customXml" ds:itemID="{DAFFD2B6-02E4-4138-B091-F8A8464F1E0C}">
  <ds:schemaRefs/>
</ds:datastoreItem>
</file>

<file path=customXml/itemProps11.xml><?xml version="1.0" encoding="utf-8"?>
<ds:datastoreItem xmlns:ds="http://schemas.openxmlformats.org/officeDocument/2006/customXml" ds:itemID="{B4C28FA2-4938-485F-9D52-B1FFCAD550E2}">
  <ds:schemaRefs/>
</ds:datastoreItem>
</file>

<file path=customXml/itemProps12.xml><?xml version="1.0" encoding="utf-8"?>
<ds:datastoreItem xmlns:ds="http://schemas.openxmlformats.org/officeDocument/2006/customXml" ds:itemID="{6929AB22-ABA9-4E58-B36E-10C21206BF69}">
  <ds:schemaRefs>
    <ds:schemaRef ds:uri="http://schemas.microsoft.com/DataMashup"/>
  </ds:schemaRefs>
</ds:datastoreItem>
</file>

<file path=customXml/itemProps13.xml><?xml version="1.0" encoding="utf-8"?>
<ds:datastoreItem xmlns:ds="http://schemas.openxmlformats.org/officeDocument/2006/customXml" ds:itemID="{218715B1-4521-4E8A-BF8B-0FBD9ED46596}">
  <ds:schemaRefs/>
</ds:datastoreItem>
</file>

<file path=customXml/itemProps14.xml><?xml version="1.0" encoding="utf-8"?>
<ds:datastoreItem xmlns:ds="http://schemas.openxmlformats.org/officeDocument/2006/customXml" ds:itemID="{565FAF2F-CDF8-4D9B-9DB1-723A5202FCD9}">
  <ds:schemaRefs/>
</ds:datastoreItem>
</file>

<file path=customXml/itemProps15.xml><?xml version="1.0" encoding="utf-8"?>
<ds:datastoreItem xmlns:ds="http://schemas.openxmlformats.org/officeDocument/2006/customXml" ds:itemID="{69873A09-A0B6-469D-A8AD-6D3DDFCE584C}">
  <ds:schemaRefs/>
</ds:datastoreItem>
</file>

<file path=customXml/itemProps16.xml><?xml version="1.0" encoding="utf-8"?>
<ds:datastoreItem xmlns:ds="http://schemas.openxmlformats.org/officeDocument/2006/customXml" ds:itemID="{F6D7CB4A-0242-4934-8079-EA0FFD4F9AEC}">
  <ds:schemaRefs/>
</ds:datastoreItem>
</file>

<file path=customXml/itemProps17.xml><?xml version="1.0" encoding="utf-8"?>
<ds:datastoreItem xmlns:ds="http://schemas.openxmlformats.org/officeDocument/2006/customXml" ds:itemID="{4EF338B6-8AB7-45AA-8780-DD415674FA39}">
  <ds:schemaRefs/>
</ds:datastoreItem>
</file>

<file path=customXml/itemProps18.xml><?xml version="1.0" encoding="utf-8"?>
<ds:datastoreItem xmlns:ds="http://schemas.openxmlformats.org/officeDocument/2006/customXml" ds:itemID="{89A2FFA1-8A53-4480-8F71-57C7875DFE23}">
  <ds:schemaRefs/>
</ds:datastoreItem>
</file>

<file path=customXml/itemProps19.xml><?xml version="1.0" encoding="utf-8"?>
<ds:datastoreItem xmlns:ds="http://schemas.openxmlformats.org/officeDocument/2006/customXml" ds:itemID="{47806E59-B666-4E4F-A9EF-515835BDA5CC}">
  <ds:schemaRefs/>
</ds:datastoreItem>
</file>

<file path=customXml/itemProps2.xml><?xml version="1.0" encoding="utf-8"?>
<ds:datastoreItem xmlns:ds="http://schemas.openxmlformats.org/officeDocument/2006/customXml" ds:itemID="{B1D91E2A-9BF8-4484-8D97-AF9F15BA4DCF}">
  <ds:schemaRefs/>
</ds:datastoreItem>
</file>

<file path=customXml/itemProps20.xml><?xml version="1.0" encoding="utf-8"?>
<ds:datastoreItem xmlns:ds="http://schemas.openxmlformats.org/officeDocument/2006/customXml" ds:itemID="{BF961A73-91DE-46DF-A08D-6F6FEAED216D}">
  <ds:schemaRefs/>
</ds:datastoreItem>
</file>

<file path=customXml/itemProps3.xml><?xml version="1.0" encoding="utf-8"?>
<ds:datastoreItem xmlns:ds="http://schemas.openxmlformats.org/officeDocument/2006/customXml" ds:itemID="{FA6A0B5C-5758-43AB-A084-60139027D6CB}">
  <ds:schemaRefs/>
</ds:datastoreItem>
</file>

<file path=customXml/itemProps4.xml><?xml version="1.0" encoding="utf-8"?>
<ds:datastoreItem xmlns:ds="http://schemas.openxmlformats.org/officeDocument/2006/customXml" ds:itemID="{A6C4CC20-07D0-4FAB-90BA-AA3AF71D0C83}">
  <ds:schemaRefs/>
</ds:datastoreItem>
</file>

<file path=customXml/itemProps5.xml><?xml version="1.0" encoding="utf-8"?>
<ds:datastoreItem xmlns:ds="http://schemas.openxmlformats.org/officeDocument/2006/customXml" ds:itemID="{01826096-6DAC-4512-946B-92569085B7AC}">
  <ds:schemaRefs/>
</ds:datastoreItem>
</file>

<file path=customXml/itemProps6.xml><?xml version="1.0" encoding="utf-8"?>
<ds:datastoreItem xmlns:ds="http://schemas.openxmlformats.org/officeDocument/2006/customXml" ds:itemID="{4B388139-D34D-4941-981B-5D321C889B8A}">
  <ds:schemaRefs/>
</ds:datastoreItem>
</file>

<file path=customXml/itemProps7.xml><?xml version="1.0" encoding="utf-8"?>
<ds:datastoreItem xmlns:ds="http://schemas.openxmlformats.org/officeDocument/2006/customXml" ds:itemID="{897101B1-B533-42A6-9CF8-E0A2774842EC}">
  <ds:schemaRefs/>
</ds:datastoreItem>
</file>

<file path=customXml/itemProps8.xml><?xml version="1.0" encoding="utf-8"?>
<ds:datastoreItem xmlns:ds="http://schemas.openxmlformats.org/officeDocument/2006/customXml" ds:itemID="{AFCC17EF-CF5E-4D30-B67D-6235BF54EF22}">
  <ds:schemaRefs/>
</ds:datastoreItem>
</file>

<file path=customXml/itemProps9.xml><?xml version="1.0" encoding="utf-8"?>
<ds:datastoreItem xmlns:ds="http://schemas.openxmlformats.org/officeDocument/2006/customXml" ds:itemID="{28249FC2-C963-4A7F-B9FA-C5FD6B6333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2026-02-18T12:02:55Z</dcterms:modified>
</cp:coreProperties>
</file>