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xr:revisionPtr revIDLastSave="0" documentId="13_ncr:1_{69017B8F-C02B-4C5B-B072-ED711F82B840}"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sheetId="83"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4" hidden="1">'Puertos '!#REF!</definedName>
    <definedName name="_xlnm._FilterDatabase" localSheetId="0" hidden="1">Resumen!$M$43:$P$65</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4">#REF!</definedName>
    <definedName name="a" localSheetId="1">#REF!</definedName>
    <definedName name="a">#REF!</definedName>
    <definedName name="_xlnm.Print_Area" localSheetId="4">'Puertos '!$A$1:$G$47</definedName>
    <definedName name="b" localSheetId="4">#REF!</definedName>
    <definedName name="b" localSheetId="0">#REF!</definedName>
    <definedName name="b">#REF!</definedName>
    <definedName name="bb" localSheetId="1">[1]Transportes!#REF!</definedName>
    <definedName name="bb">[1]Transportes!#REF!</definedName>
    <definedName name="M18.12.49" localSheetId="4">[2]Transportes!#REF!</definedName>
    <definedName name="M18.12.49" localSheetId="1">#REF!</definedName>
    <definedName name="M18.12.49">#REF!</definedName>
    <definedName name="M19.02.131" localSheetId="4">[2]Transportes!#REF!</definedName>
    <definedName name="M19.02.131" localSheetId="0">#REF!</definedName>
    <definedName name="M19.02.131">#REF!</definedName>
    <definedName name="M19.02.132" localSheetId="4">[2]Transportes!#REF!</definedName>
    <definedName name="M19.02.132" localSheetId="0">#REF!</definedName>
    <definedName name="M19.02.132">#REF!</definedName>
    <definedName name="M19.02.134" localSheetId="4">[2]Transportes!#REF!</definedName>
    <definedName name="M19.02.134" localSheetId="0">#REF!</definedName>
    <definedName name="M19.02.134">#REF!</definedName>
    <definedName name="M19.02.1341" localSheetId="4">[1]Transportes!#REF!</definedName>
    <definedName name="M19.02.1341" localSheetId="1">[1]Transportes!#REF!</definedName>
    <definedName name="M19.02.1341">[1]Transportes!#REF!</definedName>
    <definedName name="M19.02.173" localSheetId="4">#REF!</definedName>
    <definedName name="M19.02.173" localSheetId="1">#REF!</definedName>
    <definedName name="M19.02.173">#REF!</definedName>
    <definedName name="qwe" localSheetId="4">[3]Transportes!#REF!</definedName>
    <definedName name="qwe" localSheetId="1">[3]Transportes!#REF!</definedName>
    <definedName name="qwe">[3]Transportes!#REF!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 i="78" l="1"/>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R422" i="78"/>
  <c r="S422" i="78"/>
  <c r="T422" i="78"/>
  <c r="U422" i="78"/>
  <c r="R423" i="78"/>
  <c r="S423" i="78"/>
  <c r="T423" i="78"/>
  <c r="U423" i="78"/>
  <c r="R424" i="78"/>
  <c r="S424" i="78"/>
  <c r="T424" i="78"/>
  <c r="U424" i="78"/>
  <c r="R425" i="78"/>
  <c r="S425" i="78"/>
  <c r="T425" i="78"/>
  <c r="U425" i="78"/>
  <c r="R426" i="78"/>
  <c r="S426" i="78"/>
  <c r="T426" i="78"/>
  <c r="U426" i="78"/>
  <c r="R427" i="78"/>
  <c r="S427" i="78"/>
  <c r="T427" i="78"/>
  <c r="U427" i="78"/>
  <c r="R428" i="78"/>
  <c r="S428" i="78"/>
  <c r="T428" i="78"/>
  <c r="U428" i="78"/>
  <c r="R429" i="78"/>
  <c r="S429" i="78"/>
  <c r="T429" i="78"/>
  <c r="U429" i="78"/>
  <c r="R430" i="78"/>
  <c r="S430" i="78"/>
  <c r="T430" i="78"/>
  <c r="U430" i="78"/>
  <c r="R431" i="78"/>
  <c r="S431" i="78"/>
  <c r="T431" i="78"/>
  <c r="U431" i="78"/>
  <c r="R432" i="78"/>
  <c r="S432" i="78"/>
  <c r="T432" i="78"/>
  <c r="U432" i="78"/>
  <c r="R433" i="78"/>
  <c r="S433" i="78"/>
  <c r="T433" i="78"/>
  <c r="U433" i="78"/>
  <c r="R434" i="78"/>
  <c r="S434" i="78"/>
  <c r="T434" i="78"/>
  <c r="U434" i="78"/>
  <c r="R435" i="78"/>
  <c r="S435" i="78"/>
  <c r="T435" i="78"/>
  <c r="U435" i="78"/>
  <c r="R436" i="78"/>
  <c r="S436" i="78"/>
  <c r="T436" i="78"/>
  <c r="U436" i="78"/>
  <c r="R437" i="78"/>
  <c r="S437" i="78"/>
  <c r="T437" i="78"/>
  <c r="U437" i="78"/>
  <c r="R438" i="78"/>
  <c r="S438" i="78"/>
  <c r="T438" i="78"/>
  <c r="U438" i="78"/>
  <c r="R439" i="78"/>
  <c r="S439" i="78"/>
  <c r="T439" i="78"/>
  <c r="U439" i="78"/>
  <c r="R440" i="78"/>
  <c r="S440" i="78"/>
  <c r="T440" i="78"/>
  <c r="U440" i="78"/>
  <c r="R441" i="78"/>
  <c r="S441" i="78"/>
  <c r="T441" i="78"/>
  <c r="U441" i="78"/>
  <c r="R442" i="78"/>
  <c r="S442" i="78"/>
  <c r="T442" i="78"/>
  <c r="U442" i="78"/>
  <c r="R443" i="78"/>
  <c r="S443" i="78"/>
  <c r="T443" i="78"/>
  <c r="U443" i="78"/>
  <c r="R444" i="78"/>
  <c r="S444" i="78"/>
  <c r="T444" i="78"/>
  <c r="U444" i="78"/>
  <c r="R445" i="78"/>
  <c r="S445" i="78"/>
  <c r="T445" i="78"/>
  <c r="U445" i="78"/>
  <c r="Y11" i="83" l="1"/>
  <c r="X11" i="83"/>
  <c r="W11" i="83"/>
  <c r="V11" i="83"/>
  <c r="U11" i="83"/>
  <c r="T11" i="83"/>
  <c r="S11" i="83"/>
  <c r="R11" i="83"/>
  <c r="Q11" i="83"/>
  <c r="P11" i="83"/>
  <c r="O11" i="83"/>
  <c r="N11" i="83"/>
  <c r="M11" i="83"/>
  <c r="L11" i="83"/>
  <c r="K11" i="83"/>
  <c r="J11" i="83"/>
  <c r="I11" i="83"/>
  <c r="H11" i="83"/>
  <c r="G11" i="83"/>
  <c r="F11" i="83"/>
  <c r="E11" i="83"/>
  <c r="D11" i="83"/>
  <c r="Z10" i="83"/>
  <c r="Z9" i="83"/>
  <c r="Z8" i="83"/>
  <c r="Z7" i="83"/>
  <c r="U4" i="78" l="1"/>
  <c r="T4" i="78"/>
  <c r="S4" i="78"/>
  <c r="R4" i="78"/>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8" i="78"/>
  <c r="I7" i="78"/>
  <c r="G6" i="78" l="1"/>
  <c r="I6" i="78" s="1"/>
  <c r="K40" i="78"/>
  <c r="N40" i="78" l="1"/>
  <c r="O40" i="78"/>
  <c r="G11" i="78" l="1"/>
  <c r="H11" i="78"/>
  <c r="P40" i="78"/>
  <c r="I11" i="7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<sst xmlns="http://schemas.openxmlformats.org/spreadsheetml/2006/main" count="1849" uniqueCount="1007">
  <si>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</si>
  <si>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</si>
  <si>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</si>
  <si>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</si>
  <si>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</si>
  <si>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</si>
  <si>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</si>
  <si>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</si>
  <si>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</si>
  <si>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</si>
  <si>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</si>
  <si>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</si>
  <si>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</si>
  <si>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</si>
  <si>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</si>
  <si>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</si>
  <si>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</si>
  <si>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</si>
  <si>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</si>
  <si>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</si>
  <si>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</si>
  <si>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</si>
  <si>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</si>
  <si>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</si>
  <si>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</si>
  <si>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</si>
  <si>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</si>
  <si>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</si>
  <si>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</si>
  <si>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</si>
  <si>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</si>
  <si>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</si>
  <si>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</si>
  <si>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</si>
  <si>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</si>
  <si>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</si>
  <si>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</si>
  <si>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</si>
  <si>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</si>
  <si>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</si>
  <si>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</si>
  <si>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</si>
  <si>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</si>
  <si>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</si>
  <si>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</si>
  <si>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</si>
  <si>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</si>
  <si>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</si>
  <si>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</si>
  <si>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</si>
  <si>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</si>
  <si>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</si>
  <si>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</si>
  <si>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</si>
  <si>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</si>
  <si>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</si>
  <si>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</si>
  <si>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</si>
  <si>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</si>
  <si>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</si>
  <si>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</si>
  <si>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</si>
  <si>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</si>
  <si>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</si>
  <si>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</si>
  <si>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</si>
  <si>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</si>
  <si>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</si>
  <si>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</si>
  <si>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</si>
  <si>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</si>
  <si>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</si>
  <si>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</si>
  <si>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</si>
  <si>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</si>
  <si>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</si>
  <si>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</si>
  <si>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</si>
  <si>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</si>
  <si>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</si>
  <si>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</si>
  <si>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</si>
  <si>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</si>
  <si>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</si>
  <si>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</si>
  <si>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</si>
  <si>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</si>
  <si>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</si>
  <si>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</si>
  <si>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</si>
  <si>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</si>
  <si>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</si>
  <si>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</si>
  <si>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</si>
  <si>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</si>
  <si>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</si>
  <si>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</si>
  <si>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</si>
  <si>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</si>
  <si>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</si>
  <si>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</si>
  <si>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</si>
  <si>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</si>
  <si>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</si>
  <si>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</si>
  <si>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</si>
  <si>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</si>
  <si>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</si>
  <si>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</si>
  <si>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</si>
  <si>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</si>
  <si>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</si>
  <si>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</si>
  <si>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</si>
  <si>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</si>
  <si>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</si>
  <si>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</si>
  <si>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</si>
  <si>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</si>
  <si>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</si>
  <si>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</si>
  <si>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</si>
  <si>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</si>
  <si>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</si>
  <si>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</si>
  <si>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</si>
  <si>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</si>
  <si>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</si>
  <si>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</si>
  <si>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</si>
  <si>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</si>
  <si>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</si>
  <si>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</si>
  <si>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</si>
  <si>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</si>
  <si>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</si>
  <si>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</si>
  <si>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</si>
  <si>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</si>
  <si>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</si>
  <si>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</si>
  <si>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</si>
  <si>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</si>
  <si>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</si>
  <si>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</si>
  <si>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</si>
  <si>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</si>
  <si>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</si>
  <si>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</si>
  <si>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</si>
  <si>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</si>
  <si>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</si>
  <si>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</si>
  <si>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</si>
  <si>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</si>
  <si>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</si>
  <si>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</si>
  <si>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</si>
  <si>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</si>
  <si>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</si>
  <si>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</si>
  <si>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</si>
  <si>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</si>
  <si>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</si>
  <si>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</si>
  <si>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</si>
  <si>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</si>
  <si>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</si>
  <si>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</si>
  <si>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</si>
  <si>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</si>
  <si>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</si>
  <si>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</si>
  <si>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</si>
  <si>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</si>
  <si>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</si>
  <si>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</si>
  <si>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</si>
  <si>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</si>
  <si>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</si>
  <si>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</si>
  <si>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</si>
  <si>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</si>
  <si>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</si>
  <si>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</si>
  <si>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</si>
  <si>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</si>
  <si>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</si>
  <si>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</si>
  <si>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</si>
  <si>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</si>
  <si>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</si>
  <si>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</si>
  <si>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</si>
  <si>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</si>
  <si>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</si>
  <si>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</si>
  <si>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</si>
  <si>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</si>
  <si>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</si>
  <si>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</si>
  <si>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</si>
  <si>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</si>
  <si>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</si>
  <si>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</si>
  <si>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</si>
  <si>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</si>
  <si>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</si>
  <si>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</si>
  <si>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</si>
  <si>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</si>
  <si>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</si>
  <si>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</si>
  <si>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</si>
  <si>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</si>
  <si>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</si>
  <si>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</si>
  <si>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</si>
  <si>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</si>
  <si>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</si>
  <si>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</si>
  <si>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</si>
  <si>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</si>
  <si>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</si>
  <si>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</si>
  <si>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</si>
  <si>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</si>
  <si>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</si>
  <si>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</si>
  <si>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</si>
  <si>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</si>
  <si>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</si>
  <si>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</si>
  <si>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</si>
  <si>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</si>
  <si>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</si>
  <si>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</si>
  <si>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</si>
  <si>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</si>
  <si>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</si>
  <si>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</si>
  <si>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</si>
  <si>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</si>
  <si>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</si>
  <si>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</si>
  <si>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</si>
  <si>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</si>
  <si>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</si>
  <si>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</si>
  <si>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</si>
  <si>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</si>
  <si>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</si>
  <si>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</si>
  <si>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</si>
  <si>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</si>
  <si>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</si>
  <si>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</si>
  <si>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</si>
  <si>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</si>
  <si>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</si>
  <si>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</si>
  <si>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</si>
  <si>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</si>
  <si>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</si>
  <si>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</si>
  <si>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</si>
  <si>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</si>
  <si>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</si>
  <si>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</si>
  <si>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</si>
  <si>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</si>
  <si>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</si>
  <si>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</si>
  <si>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</si>
  <si>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</si>
  <si>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</si>
  <si>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</si>
  <si>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</si>
  <si>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</si>
  <si>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</si>
  <si>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</si>
  <si>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</si>
  <si>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</si>
  <si>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</si>
  <si>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</si>
  <si>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</si>
  <si>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</si>
  <si>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</si>
  <si>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</si>
  <si>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</si>
  <si>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</si>
  <si>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</si>
  <si>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</si>
  <si>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</si>
  <si>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</si>
  <si>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</si>
  <si>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</si>
  <si>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</si>
  <si>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</si>
  <si>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</si>
  <si>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</si>
  <si>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</si>
  <si>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</si>
  <si>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</si>
  <si>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</si>
  <si>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</si>
  <si>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</si>
  <si>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</si>
  <si>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</si>
  <si>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</si>
  <si>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</si>
  <si>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</si>
  <si>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</si>
  <si>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</si>
  <si>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</si>
  <si>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</si>
  <si>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</si>
  <si>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</si>
  <si>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</si>
  <si>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</si>
  <si>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</si>
  <si>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</si>
  <si>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</si>
  <si>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</si>
  <si>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</si>
  <si>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</si>
  <si>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</si>
  <si>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</si>
  <si>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</si>
  <si>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</si>
  <si>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</si>
  <si>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</si>
  <si>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</si>
  <si>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</si>
  <si>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</si>
  <si>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</si>
  <si>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</si>
  <si>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</si>
  <si>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</si>
  <si>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</si>
  <si>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</si>
  <si>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</si>
  <si>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</si>
  <si>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</si>
  <si>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</si>
  <si>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</si>
  <si>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</si>
  <si>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</si>
  <si>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</si>
  <si>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</si>
  <si>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</si>
  <si>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</si>
  <si>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</si>
  <si>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</si>
  <si>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</si>
  <si>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</si>
  <si>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</si>
  <si>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</si>
  <si>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</si>
  <si>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</si>
  <si>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</si>
  <si>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</si>
  <si>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</si>
  <si>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</si>
  <si>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</si>
  <si>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</si>
  <si>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</si>
  <si>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</si>
  <si>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</si>
  <si>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</si>
  <si>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</si>
  <si>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</si>
  <si>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</si>
  <si>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</si>
  <si>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</si>
  <si>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</si>
  <si>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</si>
  <si>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</si>
  <si>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</si>
  <si>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</si>
  <si>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</si>
  <si>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</si>
  <si>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</si>
  <si>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</si>
  <si>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</si>
  <si>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</si>
  <si>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</si>
  <si>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</si>
  <si>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</si>
  <si>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</si>
  <si>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</si>
  <si>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</si>
  <si>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</si>
  <si>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</si>
  <si>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</si>
  <si>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</si>
  <si>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</si>
  <si>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</si>
  <si>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</si>
  <si>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</si>
  <si>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</si>
  <si>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</si>
  <si>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</si>
  <si>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</si>
  <si>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</si>
  <si>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</si>
  <si>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</si>
  <si>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</si>
  <si>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</si>
  <si>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</si>
  <si>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</si>
  <si>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</si>
  <si>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r>
      <rPr>
        <b/>
        <sz val="10"/>
        <color theme="1"/>
        <rFont val="Arial"/>
        <family val="2"/>
      </rPr>
      <t>Junín</t>
    </r>
    <r>
      <rPr>
        <sz val="10"/>
        <color theme="1"/>
        <rFont val="Arial"/>
        <family val="2"/>
      </rPr>
      <t xml:space="preserve">
Chanchamayo / Perené</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</si>
  <si>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</si>
  <si>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</si>
  <si>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</si>
  <si>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</si>
  <si>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</si>
  <si>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</si>
  <si>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</si>
  <si>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</si>
  <si>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</si>
  <si>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</si>
  <si>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rFont val="Arial"/>
        <family val="2"/>
      </rPr>
      <t>PVN</t>
    </r>
    <r>
      <rPr>
        <sz val="10"/>
        <rFont val="Arial"/>
        <family val="2"/>
      </rPr>
      <t xml:space="preserve">
Administración por contrato
Jefatura zonal Áncash
Ing.Henry Richard Silva Rimey - Jefe zonal
Correo: hsilva@pvn.gob.pe</t>
    </r>
  </si>
  <si>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</si>
  <si>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</si>
  <si>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</si>
  <si>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</si>
  <si>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</si>
  <si>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</si>
  <si>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</si>
  <si>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</si>
  <si>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</si>
  <si>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</si>
  <si>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</si>
  <si>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</si>
  <si>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</si>
  <si>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</si>
  <si>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</si>
  <si>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</si>
  <si>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</si>
  <si>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</si>
  <si>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</si>
  <si>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</si>
  <si>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</si>
  <si>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</si>
  <si>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</si>
  <si>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</si>
  <si>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</si>
  <si>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</si>
  <si>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</si>
  <si>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</si>
  <si>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</si>
  <si>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</si>
  <si>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</si>
  <si>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</si>
  <si>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</si>
  <si>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</si>
  <si>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</si>
  <si>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</si>
  <si>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</si>
  <si>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</si>
  <si>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</si>
  <si>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</si>
  <si>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</si>
  <si>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</si>
  <si>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</si>
  <si>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</si>
  <si>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</si>
  <si>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</si>
  <si>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</si>
  <si>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</si>
  <si>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</si>
  <si>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</si>
  <si>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</si>
  <si>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</si>
  <si>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</si>
  <si>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</si>
  <si>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</si>
  <si>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</si>
  <si>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</si>
  <si>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</si>
  <si>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</si>
  <si>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</si>
  <si>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</si>
  <si>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</si>
  <si>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</si>
  <si>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</si>
  <si>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</si>
  <si>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</si>
  <si>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</si>
  <si>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</si>
  <si>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</si>
  <si>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</si>
  <si>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</si>
  <si>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</si>
  <si>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</si>
  <si>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</si>
  <si>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</si>
  <si>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</si>
  <si>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</si>
  <si>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</si>
  <si>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</si>
  <si>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</si>
  <si>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</si>
  <si>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</si>
  <si>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</si>
  <si>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</si>
  <si>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</si>
  <si>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</si>
  <si>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</si>
  <si>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</si>
  <si>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</si>
  <si>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</si>
  <si>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</si>
  <si>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</si>
  <si>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</si>
  <si>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</si>
  <si>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</si>
  <si>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</si>
  <si>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</si>
  <si>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</si>
  <si>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</si>
  <si>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</si>
  <si>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</si>
  <si>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</si>
  <si>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</si>
  <si>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</si>
  <si>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</si>
  <si>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</si>
  <si>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</si>
  <si>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</si>
  <si>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</si>
  <si>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</si>
  <si>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</si>
  <si>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</si>
  <si>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</si>
  <si>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</si>
  <si>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</si>
  <si>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</si>
  <si>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</si>
  <si>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</si>
  <si>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</si>
  <si>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</si>
  <si>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</si>
  <si>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</si>
  <si>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</si>
  <si>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</si>
  <si>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</si>
  <si>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</si>
  <si>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</si>
  <si>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</si>
  <si>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</si>
  <si>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</si>
  <si>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</si>
  <si>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</si>
  <si>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</si>
  <si>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</si>
  <si>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</si>
  <si>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</si>
  <si>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</si>
  <si>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</si>
  <si>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</si>
  <si>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t>Maquinaria del Contratista Conservador MOTA ENGIL PERÚ
01 Cargador frontal</t>
  </si>
  <si>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</si>
  <si>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</si>
  <si>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</si>
  <si>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</si>
  <si>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</si>
  <si>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</si>
  <si>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</si>
  <si>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</si>
  <si>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</si>
  <si>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</si>
  <si>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</si>
  <si>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</si>
  <si>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</si>
  <si>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</si>
  <si>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t xml:space="preserve">Red Vial Nacional: PE-3N,
Tramo: </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</si>
  <si>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</si>
  <si>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</si>
  <si>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</si>
  <si>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</si>
  <si>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</si>
  <si>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</si>
  <si>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</si>
  <si>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</si>
  <si>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</si>
  <si>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</si>
  <si>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</si>
  <si>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</si>
  <si>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</si>
  <si>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</si>
  <si>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</si>
  <si>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</si>
  <si>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</si>
  <si>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</si>
  <si>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</si>
  <si>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</si>
  <si>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</si>
  <si>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</si>
  <si>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</si>
  <si>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</si>
  <si>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</si>
  <si>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</si>
  <si>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</si>
  <si>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</si>
  <si>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</si>
  <si>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</si>
  <si>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</si>
  <si>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</si>
  <si>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</si>
  <si>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</si>
  <si>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</si>
  <si>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</si>
  <si>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</si>
  <si>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</si>
  <si>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</si>
  <si>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</si>
  <si>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</si>
  <si>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</si>
  <si>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r>
      <t xml:space="preserve">Red Vial Nacional: PE-28B,
Tramo: </t>
    </r>
    <r>
      <rPr>
        <sz val="10"/>
        <rFont val="Arial"/>
        <family val="2"/>
      </rPr>
      <t xml:space="preserve">Yanamonte - Rosario,
</t>
    </r>
    <r>
      <rPr>
        <b/>
        <sz val="10"/>
        <rFont val="Arial"/>
        <family val="2"/>
      </rPr>
      <t xml:space="preserve">Sector: </t>
    </r>
    <r>
      <rPr>
        <sz val="10"/>
        <rFont val="Arial"/>
        <family val="2"/>
      </rPr>
      <t>Machente Km 139+490 - Km 139+510</t>
    </r>
  </si>
  <si>
    <r>
      <rPr>
        <b/>
        <sz val="10"/>
        <color theme="1"/>
        <rFont val="Arial"/>
        <family val="2"/>
      </rPr>
      <t xml:space="preserve">Ayacucho
</t>
    </r>
    <r>
      <rPr>
        <sz val="10"/>
        <color theme="1"/>
        <rFont val="Arial"/>
        <family val="2"/>
      </rPr>
      <t>La Mar / Ayna</t>
    </r>
  </si>
  <si>
    <t>VIALES-005425</t>
  </si>
  <si>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</si>
  <si>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</si>
  <si>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</si>
  <si>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</si>
  <si>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</si>
  <si>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</si>
  <si>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</si>
  <si>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</si>
  <si>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</si>
  <si>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</si>
  <si>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</si>
  <si>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</si>
  <si>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</si>
  <si>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 xml:space="preserve">Maquinaria del Contratista Conservador Consorcio Ejecutor San Francisco
01 Cargador frontal
01 Camión volquete
</t>
  </si>
  <si>
    <t>Maquinaria de PVN
01 Cargador frontal
02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</si>
  <si>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</si>
  <si>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</si>
  <si>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</si>
  <si>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</si>
  <si>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</si>
  <si>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</si>
  <si>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</si>
  <si>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</si>
  <si>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</si>
  <si>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</si>
  <si>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</si>
  <si>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</si>
  <si>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</si>
  <si>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</si>
  <si>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</si>
  <si>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</si>
  <si>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</si>
  <si>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</si>
  <si>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</si>
  <si>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</si>
  <si>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</si>
  <si>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</si>
  <si>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</si>
  <si>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</si>
  <si>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</si>
  <si>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</si>
  <si>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</si>
  <si>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</si>
  <si>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</si>
  <si>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</si>
  <si>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</si>
  <si>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</si>
  <si>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</si>
  <si>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</si>
  <si>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55+300</t>
    </r>
  </si>
  <si>
    <t>Maquinaria IIRSA NORTE
01 Excavadora
01 Retroexcavadora
01 Cargador frontal</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</si>
  <si>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</si>
  <si>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</si>
  <si>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Maquinaria de SURVIAL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</si>
  <si>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</si>
  <si>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</si>
  <si>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</si>
  <si>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</si>
  <si>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t>Maquinaria del Contratista Contrucción y Adminitración S.A( Casa Constructores)
01 Retroexcavadora
01 Camión volquete</t>
  </si>
  <si>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</si>
  <si>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</si>
  <si>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</si>
  <si>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t>VIALES-005433</t>
  </si>
  <si>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</si>
  <si>
    <t>VIALES-005454</t>
  </si>
  <si>
    <r>
      <rPr>
        <b/>
        <sz val="10"/>
        <color theme="1"/>
        <rFont val="Arial"/>
        <family val="2"/>
      </rPr>
      <t xml:space="preserve">Ica
</t>
    </r>
    <r>
      <rPr>
        <sz val="10"/>
        <color theme="1"/>
        <rFont val="Arial"/>
        <family val="2"/>
      </rPr>
      <t>Pisco / Huancano</t>
    </r>
  </si>
  <si>
    <t xml:space="preserve">Maquinaria del Contratista Conservador Consorcio Mollepampa
</t>
  </si>
  <si>
    <r>
      <rPr>
        <b/>
        <sz val="10"/>
        <rFont val="Arial"/>
        <family val="2"/>
      </rPr>
      <t>PVN</t>
    </r>
    <r>
      <rPr>
        <sz val="10"/>
        <rFont val="Arial"/>
        <family val="2"/>
      </rPr>
      <t xml:space="preserve">
Administración directa
Jefatura zonal Huancavelica
Ing. Franco Felipe Castillo Querebalú - Jefe zonal
Correo: fcastillo@pvn.gob.pe</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</si>
  <si>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 xml:space="preserve">Pampano - Ticrapo,
</t>
    </r>
    <r>
      <rPr>
        <b/>
        <sz val="10"/>
        <rFont val="Arial"/>
        <family val="2"/>
      </rPr>
      <t>Sector</t>
    </r>
    <r>
      <rPr>
        <sz val="10"/>
        <rFont val="Arial"/>
        <family val="2"/>
      </rPr>
      <t>: Pampano Km 5+415 - Km 5+425</t>
    </r>
  </si>
  <si>
    <t>VIALES-005455</t>
  </si>
  <si>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Sapun Km 1845+070 - Km 1845+090</t>
    </r>
  </si>
  <si>
    <t>Huánuco
Aeropuerto de Tingo María</t>
  </si>
  <si>
    <r>
      <rPr>
        <b/>
        <sz val="10"/>
        <color theme="1"/>
        <rFont val="Arial"/>
        <family val="2"/>
      </rPr>
      <t>Lima</t>
    </r>
    <r>
      <rPr>
        <sz val="10"/>
        <color theme="1"/>
        <rFont val="Arial"/>
        <family val="2"/>
      </rPr>
      <t xml:space="preserve">
Cajatambo / Huancapón</t>
    </r>
  </si>
  <si>
    <r>
      <t xml:space="preserve">Red Vial Nacional: PE-5NG,
Tramo: </t>
    </r>
    <r>
      <rPr>
        <sz val="10"/>
        <rFont val="Arial"/>
        <family val="2"/>
      </rPr>
      <t xml:space="preserve">Collonce - Puente Utcubamba,
</t>
    </r>
    <r>
      <rPr>
        <b/>
        <sz val="10"/>
        <rFont val="Arial"/>
        <family val="2"/>
      </rPr>
      <t xml:space="preserve">Sector: </t>
    </r>
    <r>
      <rPr>
        <sz val="10"/>
        <rFont val="Arial"/>
        <family val="2"/>
      </rPr>
      <t>El Limón Km 195+300 - Km 195+400</t>
    </r>
  </si>
  <si>
    <t>VIALES-005457</t>
  </si>
  <si>
    <t>Maquinaria del Contratista Conservador Consorcio ICC
01 Retroexcavadora
01 Camión volquete</t>
  </si>
  <si>
    <t>VIALES-005465</t>
  </si>
  <si>
    <r>
      <rPr>
        <b/>
        <sz val="10"/>
        <color theme="1"/>
        <rFont val="Arial"/>
        <family val="2"/>
      </rPr>
      <t xml:space="preserve">Amazonas
</t>
    </r>
    <r>
      <rPr>
        <sz val="10"/>
        <color theme="1"/>
        <rFont val="Arial"/>
        <family val="2"/>
      </rPr>
      <t>Luya / Ocalli</t>
    </r>
  </si>
  <si>
    <r>
      <t xml:space="preserve">Red Vial Nacional: PE-5NG,
Tramo: </t>
    </r>
    <r>
      <rPr>
        <sz val="10"/>
        <rFont val="Arial"/>
        <family val="2"/>
      </rPr>
      <t xml:space="preserve">Corral Quemado -  Quispe,
</t>
    </r>
    <r>
      <rPr>
        <b/>
        <sz val="10"/>
        <rFont val="Arial"/>
        <family val="2"/>
      </rPr>
      <t xml:space="preserve">Sector: </t>
    </r>
    <r>
      <rPr>
        <sz val="10"/>
        <rFont val="Arial"/>
        <family val="2"/>
      </rPr>
      <t>Quispe Km 148+500- Km 149+000</t>
    </r>
  </si>
  <si>
    <t>VIALES-005466</t>
  </si>
  <si>
    <r>
      <t xml:space="preserve">Red Vial Nacional: PE-3N,
Tramo: </t>
    </r>
    <r>
      <rPr>
        <sz val="10"/>
        <rFont val="Arial"/>
        <family val="2"/>
      </rPr>
      <t xml:space="preserve">Tauca - Pallasca,
</t>
    </r>
    <r>
      <rPr>
        <b/>
        <sz val="10"/>
        <rFont val="Arial"/>
        <family val="2"/>
      </rPr>
      <t xml:space="preserve">Sector: </t>
    </r>
    <r>
      <rPr>
        <sz val="10"/>
        <rFont val="Arial"/>
        <family val="2"/>
      </rPr>
      <t>Cuchupaico Km 852+610 - Km 852+775</t>
    </r>
  </si>
  <si>
    <r>
      <rPr>
        <b/>
        <sz val="10"/>
        <color theme="1"/>
        <rFont val="Arial"/>
        <family val="2"/>
      </rPr>
      <t>Áncash</t>
    </r>
    <r>
      <rPr>
        <sz val="10"/>
        <color theme="1"/>
        <rFont val="Arial"/>
        <family val="2"/>
      </rPr>
      <t xml:space="preserve">
Pallasca / Huacaschuque</t>
    </r>
  </si>
  <si>
    <r>
      <rPr>
        <b/>
        <sz val="10"/>
        <rFont val="Arial"/>
        <family val="2"/>
      </rPr>
      <t xml:space="preserve">PVN
</t>
    </r>
    <r>
      <rPr>
        <sz val="10"/>
        <rFont val="Arial"/>
        <family val="2"/>
      </rPr>
      <t>Administración por contrato
Jefatura zonal Ica
Ing. Vladimir Rodriguez Bendayan - Jefe zonal Correo:Vrodriguez@pvn.gob.pe</t>
    </r>
  </si>
  <si>
    <t>VIALES-005468</t>
  </si>
  <si>
    <t>Coishco</t>
  </si>
  <si>
    <r>
      <rPr>
        <b/>
        <sz val="10"/>
        <color theme="1"/>
        <rFont val="Arial"/>
        <family val="2"/>
      </rPr>
      <t>Arequipa</t>
    </r>
    <r>
      <rPr>
        <sz val="10"/>
        <color theme="1"/>
        <rFont val="Arial"/>
        <family val="2"/>
      </rPr>
      <t xml:space="preserve">
Caravelí / Quicacha</t>
    </r>
  </si>
  <si>
    <r>
      <t xml:space="preserve">Red Vial Nacional: PE-32,
Tramo: </t>
    </r>
    <r>
      <rPr>
        <sz val="10"/>
        <rFont val="Arial"/>
        <family val="2"/>
      </rPr>
      <t xml:space="preserve">Quicacha - Dv. Pausa,
</t>
    </r>
    <r>
      <rPr>
        <b/>
        <sz val="10"/>
        <rFont val="Arial"/>
        <family val="2"/>
      </rPr>
      <t xml:space="preserve">Sector: </t>
    </r>
    <r>
      <rPr>
        <sz val="10"/>
        <rFont val="Arial"/>
        <family val="2"/>
      </rPr>
      <t>Tierras Blancas Km 63+200 - Km 63+400</t>
    </r>
  </si>
  <si>
    <r>
      <rPr>
        <b/>
        <sz val="10"/>
        <color theme="1"/>
        <rFont val="Arial"/>
        <family val="2"/>
      </rPr>
      <t>Ayacucho</t>
    </r>
    <r>
      <rPr>
        <sz val="10"/>
        <color theme="1"/>
        <rFont val="Arial"/>
        <family val="2"/>
      </rPr>
      <t xml:space="preserve">
Parinacochas / Chumpi</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</si>
  <si>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129+830 - Km 129+850</t>
    </r>
  </si>
  <si>
    <t>Maquinaria del Contratista Conservador Consorcio Vial Puquio
01 Retroexcavadora
01 Cargador frontal
01 Camión volquete
01 Excavadora</t>
  </si>
  <si>
    <t>VIALES-005471</t>
  </si>
  <si>
    <r>
      <rPr>
        <b/>
        <sz val="10"/>
        <color theme="1"/>
        <rFont val="Arial"/>
        <family val="2"/>
      </rPr>
      <t>Cusco</t>
    </r>
    <r>
      <rPr>
        <sz val="10"/>
        <color theme="1"/>
        <rFont val="Arial"/>
        <family val="2"/>
      </rPr>
      <t xml:space="preserve">
La Convención / Huayopata</t>
    </r>
  </si>
  <si>
    <r>
      <t xml:space="preserve">Red Vial Nacional: PE-28B,
Tramo: </t>
    </r>
    <r>
      <rPr>
        <sz val="10"/>
        <rFont val="Arial"/>
        <family val="2"/>
      </rPr>
      <t xml:space="preserve">Alfamayo - Santa María,
</t>
    </r>
    <r>
      <rPr>
        <b/>
        <sz val="10"/>
        <rFont val="Arial"/>
        <family val="2"/>
      </rPr>
      <t xml:space="preserve">Sector: </t>
    </r>
    <r>
      <rPr>
        <sz val="10"/>
        <rFont val="Arial"/>
        <family val="2"/>
      </rPr>
      <t>Las Flores Km 527+150 - Km 527+185</t>
    </r>
  </si>
  <si>
    <t xml:space="preserve">Maquinaria del Contratista Conservador Consorcio Vial Santa María
</t>
  </si>
  <si>
    <t>VIALES-005472</t>
  </si>
  <si>
    <r>
      <rPr>
        <b/>
        <sz val="10"/>
        <color theme="1"/>
        <rFont val="Arial"/>
        <family val="2"/>
      </rPr>
      <t>Lima</t>
    </r>
    <r>
      <rPr>
        <sz val="10"/>
        <color theme="1"/>
        <rFont val="Arial"/>
        <family val="2"/>
      </rPr>
      <t xml:space="preserve">
Huaura / Huacho</t>
    </r>
  </si>
  <si>
    <r>
      <t xml:space="preserve">Red Vial Nacional: PE-18,
Tramo: </t>
    </r>
    <r>
      <rPr>
        <sz val="10"/>
        <rFont val="Arial"/>
        <family val="2"/>
      </rPr>
      <t xml:space="preserve">Emp. PE- 1N (Ov. Río Seco) - El Ahorcado,
</t>
    </r>
    <r>
      <rPr>
        <b/>
        <sz val="10"/>
        <rFont val="Arial"/>
        <family val="2"/>
      </rPr>
      <t xml:space="preserve">Sector: </t>
    </r>
    <r>
      <rPr>
        <sz val="10"/>
        <rFont val="Arial"/>
        <family val="2"/>
      </rPr>
      <t>Lomas de Lachay Km 7+530- Km 5+555</t>
    </r>
  </si>
  <si>
    <r>
      <rPr>
        <b/>
        <sz val="10"/>
        <rFont val="Arial"/>
        <family val="2"/>
      </rPr>
      <t>PVN</t>
    </r>
    <r>
      <rPr>
        <sz val="10"/>
        <rFont val="Arial"/>
        <family val="2"/>
      </rPr>
      <t xml:space="preserve">
Administración por contrato
Jefatura zonal Lima
Ing. Hubert Alejandro Valdivia Oroya - Jefe zonal
Correo: hvaldivia@pvn.gob.pe</t>
    </r>
  </si>
  <si>
    <t>Maquinaria del Contratista Conservador Consorcio Conservial</t>
  </si>
  <si>
    <t>VIALES-005473</t>
  </si>
  <si>
    <r>
      <rPr>
        <b/>
        <sz val="10"/>
        <color theme="1"/>
        <rFont val="Arial"/>
        <family val="2"/>
      </rPr>
      <t>Piura</t>
    </r>
    <r>
      <rPr>
        <sz val="10"/>
        <color theme="1"/>
        <rFont val="Arial"/>
        <family val="2"/>
      </rPr>
      <t xml:space="preserve">
Huancabamba / Sondorillo</t>
    </r>
  </si>
  <si>
    <r>
      <t xml:space="preserve">Red Vial Nacional: PE-3N,
Tramo: </t>
    </r>
    <r>
      <rPr>
        <sz val="10"/>
        <rFont val="Arial"/>
        <family val="2"/>
      </rPr>
      <t xml:space="preserve">Emp. PE - 3N  - Sondor,
</t>
    </r>
    <r>
      <rPr>
        <b/>
        <sz val="10"/>
        <rFont val="Arial"/>
        <family val="2"/>
      </rPr>
      <t xml:space="preserve">Sector: </t>
    </r>
    <r>
      <rPr>
        <sz val="10"/>
        <rFont val="Arial"/>
        <family val="2"/>
      </rPr>
      <t>Ovejerías Km 1763+600- Km 1763+700</t>
    </r>
  </si>
  <si>
    <t>VIALES-005474</t>
  </si>
  <si>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125+020 - Km 125+060</t>
    </r>
  </si>
  <si>
    <t>VIALES-005475</t>
  </si>
  <si>
    <t xml:space="preserve">Maquinaria del Contratista Conservador Consorcio Vial Puquio
</t>
  </si>
  <si>
    <t>Maquinaria del Contratista Conservador Consorcio Vial Puquio 
01 Cargador frontal</t>
  </si>
  <si>
    <t>VIALES-005476</t>
  </si>
  <si>
    <r>
      <rPr>
        <b/>
        <sz val="10"/>
        <color theme="1"/>
        <rFont val="Arial"/>
        <family val="2"/>
      </rPr>
      <t>Junín</t>
    </r>
    <r>
      <rPr>
        <sz val="10"/>
        <color theme="1"/>
        <rFont val="Arial"/>
        <family val="2"/>
      </rPr>
      <t xml:space="preserve">
Chanchamayo / Chanchamayo</t>
    </r>
  </si>
  <si>
    <t xml:space="preserve">Maquinaria del Contratista Conservador Consorcio Novo Horizonte 3
01 Retroexcavadora
01 Cargador frontal (Municipalidad de Chanchamayo.
</t>
  </si>
  <si>
    <r>
      <rPr>
        <b/>
        <sz val="10"/>
        <rFont val="Arial"/>
        <family val="2"/>
      </rPr>
      <t xml:space="preserve">Red Vial Nacional: PE-22B, </t>
    </r>
    <r>
      <rPr>
        <sz val="10"/>
        <rFont val="Arial"/>
        <family val="2"/>
      </rPr>
      <t xml:space="preserve">
</t>
    </r>
    <r>
      <rPr>
        <b/>
        <sz val="10"/>
        <rFont val="Arial"/>
        <family val="2"/>
      </rPr>
      <t>Tramo:</t>
    </r>
    <r>
      <rPr>
        <sz val="10"/>
        <rFont val="Arial"/>
        <family val="2"/>
      </rPr>
      <t xml:space="preserve"> La Merced -</t>
    </r>
    <r>
      <rPr>
        <b/>
        <sz val="10"/>
        <rFont val="Arial"/>
        <family val="2"/>
      </rPr>
      <t xml:space="preserve"> </t>
    </r>
    <r>
      <rPr>
        <sz val="10"/>
        <rFont val="Arial"/>
        <family val="2"/>
      </rPr>
      <t>Perené</t>
    </r>
    <r>
      <rPr>
        <sz val="10"/>
        <color theme="1"/>
        <rFont val="Arial"/>
        <family val="2"/>
      </rPr>
      <t>,</t>
    </r>
    <r>
      <rPr>
        <sz val="10"/>
        <rFont val="Arial"/>
        <family val="2"/>
      </rPr>
      <t xml:space="preserve">
</t>
    </r>
    <r>
      <rPr>
        <b/>
        <sz val="10"/>
        <rFont val="Arial"/>
        <family val="2"/>
      </rPr>
      <t>Sector</t>
    </r>
    <r>
      <rPr>
        <sz val="10"/>
        <rFont val="Arial"/>
        <family val="2"/>
      </rPr>
      <t>: Baden Raither  Km 109+020 - Km 109+030</t>
    </r>
  </si>
  <si>
    <t>Maquinaria del Contratista Conservador Consorcio Vial Puquio
01 Cargador frontal</t>
  </si>
  <si>
    <r>
      <rPr>
        <b/>
        <sz val="10"/>
        <color theme="1"/>
        <rFont val="Arial"/>
        <family val="2"/>
      </rPr>
      <t>Cusco</t>
    </r>
    <r>
      <rPr>
        <sz val="10"/>
        <color theme="1"/>
        <rFont val="Arial"/>
        <family val="2"/>
      </rPr>
      <t xml:space="preserve">
La Convención / Pichari</t>
    </r>
  </si>
  <si>
    <t xml:space="preserve">Maquinaria del Contratista Conservador Consorcio SERVIAS
</t>
  </si>
  <si>
    <t>VIALES-005477</t>
  </si>
  <si>
    <r>
      <rPr>
        <b/>
        <sz val="10"/>
        <rFont val="Arial"/>
        <family val="2"/>
      </rPr>
      <t xml:space="preserve">Red Vial Nacional: PE-28C, </t>
    </r>
    <r>
      <rPr>
        <sz val="10"/>
        <rFont val="Arial"/>
        <family val="2"/>
      </rPr>
      <t xml:space="preserve">
</t>
    </r>
    <r>
      <rPr>
        <b/>
        <sz val="10"/>
        <rFont val="Arial"/>
        <family val="2"/>
      </rPr>
      <t>Tramo:</t>
    </r>
    <r>
      <rPr>
        <sz val="10"/>
        <rFont val="Arial"/>
        <family val="2"/>
      </rPr>
      <t xml:space="preserve"> Kimbiri - Pichari</t>
    </r>
    <r>
      <rPr>
        <sz val="10"/>
        <color theme="1"/>
        <rFont val="Arial"/>
        <family val="2"/>
      </rPr>
      <t>,</t>
    </r>
    <r>
      <rPr>
        <sz val="10"/>
        <rFont val="Arial"/>
        <family val="2"/>
      </rPr>
      <t xml:space="preserve">
</t>
    </r>
    <r>
      <rPr>
        <b/>
        <sz val="10"/>
        <rFont val="Arial"/>
        <family val="2"/>
      </rPr>
      <t>Sector</t>
    </r>
    <r>
      <rPr>
        <sz val="10"/>
        <rFont val="Arial"/>
        <family val="2"/>
      </rPr>
      <t>: Pichari Km 13+240 - Km 13+260</t>
    </r>
  </si>
  <si>
    <t>VIALES-005478</t>
  </si>
  <si>
    <r>
      <rPr>
        <b/>
        <sz val="10"/>
        <color theme="1"/>
        <rFont val="Arial"/>
        <family val="2"/>
      </rPr>
      <t>La Libertad</t>
    </r>
    <r>
      <rPr>
        <sz val="10"/>
        <color theme="1"/>
        <rFont val="Arial"/>
        <family val="2"/>
      </rPr>
      <t xml:space="preserve">
Sánchez Carrión/ Cochorco</t>
    </r>
  </si>
  <si>
    <r>
      <rPr>
        <b/>
        <sz val="10"/>
        <rFont val="Arial"/>
        <family val="2"/>
      </rPr>
      <t xml:space="preserve">Red Vial Nacional: PE-10C, </t>
    </r>
    <r>
      <rPr>
        <sz val="10"/>
        <rFont val="Arial"/>
        <family val="2"/>
      </rPr>
      <t xml:space="preserve">
</t>
    </r>
    <r>
      <rPr>
        <b/>
        <sz val="10"/>
        <rFont val="Arial"/>
        <family val="2"/>
      </rPr>
      <t>Tramo:</t>
    </r>
    <r>
      <rPr>
        <sz val="10"/>
        <rFont val="Arial"/>
        <family val="2"/>
      </rPr>
      <t xml:space="preserve"> Puente Chagual - Retamas</t>
    </r>
    <r>
      <rPr>
        <sz val="10"/>
        <color theme="1"/>
        <rFont val="Arial"/>
        <family val="2"/>
      </rPr>
      <t>,</t>
    </r>
    <r>
      <rPr>
        <sz val="10"/>
        <rFont val="Arial"/>
        <family val="2"/>
      </rPr>
      <t xml:space="preserve">
</t>
    </r>
    <r>
      <rPr>
        <b/>
        <sz val="10"/>
        <rFont val="Arial"/>
        <family val="2"/>
      </rPr>
      <t>Sector</t>
    </r>
    <r>
      <rPr>
        <sz val="10"/>
        <rFont val="Arial"/>
        <family val="2"/>
      </rPr>
      <t>: Puente Chagual Km 102+968 - Km 103+054</t>
    </r>
  </si>
  <si>
    <t>Maquinaria del Contratista Conservador Consorcio Calemar</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</si>
  <si>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98+220 - Km 98+250</t>
    </r>
  </si>
  <si>
    <t>VIALES-005479</t>
  </si>
  <si>
    <r>
      <t xml:space="preserve">Red Vial Nacional: PE-3SF,
Tramo: </t>
    </r>
    <r>
      <rPr>
        <sz val="10"/>
        <rFont val="Arial"/>
        <family val="2"/>
      </rPr>
      <t>Lambrama - Chiquibanbilla,</t>
    </r>
    <r>
      <rPr>
        <b/>
        <sz val="10"/>
        <rFont val="Arial"/>
        <family val="2"/>
      </rPr>
      <t xml:space="preserve">
Sector: </t>
    </r>
    <r>
      <rPr>
        <sz val="10"/>
        <rFont val="Arial"/>
        <family val="2"/>
      </rPr>
      <t>Matará Km 3+280 - Km 3+440</t>
    </r>
  </si>
  <si>
    <t xml:space="preserve">Maquinaria del Contratista Conservador China Railway Tunnel Group CO. LTD
</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</si>
  <si>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83+490 - Km 83+520</t>
    </r>
  </si>
  <si>
    <t>VIALES-005480</t>
  </si>
  <si>
    <t>VIALES-005481</t>
  </si>
  <si>
    <t>VIALES-005482</t>
  </si>
  <si>
    <r>
      <rPr>
        <b/>
        <sz val="10"/>
        <color theme="1"/>
        <rFont val="Arial"/>
        <family val="2"/>
      </rPr>
      <t>Amazonas</t>
    </r>
    <r>
      <rPr>
        <sz val="10"/>
        <color theme="1"/>
        <rFont val="Arial"/>
        <family val="2"/>
      </rPr>
      <t xml:space="preserve">
Bongará / Valera</t>
    </r>
  </si>
  <si>
    <r>
      <t xml:space="preserve">Red Vial Nacional: PE-08C,
Tramo: </t>
    </r>
    <r>
      <rPr>
        <sz val="10"/>
        <rFont val="Arial"/>
        <family val="2"/>
      </rPr>
      <t xml:space="preserve">Pedro Ruiz - Achamaqui,
</t>
    </r>
    <r>
      <rPr>
        <b/>
        <sz val="10"/>
        <rFont val="Arial"/>
        <family val="2"/>
      </rPr>
      <t xml:space="preserve">Sector: </t>
    </r>
    <r>
      <rPr>
        <sz val="10"/>
        <rFont val="Arial"/>
        <family val="2"/>
      </rPr>
      <t>Tingorbamba Km 20+800 - Km 27+800</t>
    </r>
  </si>
  <si>
    <t>VIALES-005483</t>
  </si>
  <si>
    <r>
      <rPr>
        <b/>
        <sz val="10"/>
        <color theme="1"/>
        <rFont val="Arial"/>
        <family val="2"/>
      </rPr>
      <t>Huánuco</t>
    </r>
    <r>
      <rPr>
        <sz val="10"/>
        <color theme="1"/>
        <rFont val="Arial"/>
        <family val="2"/>
      </rPr>
      <t xml:space="preserve">
Ambo / San Francisco</t>
    </r>
  </si>
  <si>
    <r>
      <t xml:space="preserve">Red Vial Nacional: PE-18,
Tramo: </t>
    </r>
    <r>
      <rPr>
        <sz val="10"/>
        <rFont val="Arial"/>
        <family val="2"/>
      </rPr>
      <t>Dv. Chacayán - Emp. PE- 3N (Ambo),</t>
    </r>
    <r>
      <rPr>
        <b/>
        <sz val="10"/>
        <rFont val="Arial"/>
        <family val="2"/>
      </rPr>
      <t xml:space="preserve">
Sector: </t>
    </r>
    <r>
      <rPr>
        <sz val="10"/>
        <rFont val="Arial"/>
        <family val="2"/>
      </rPr>
      <t>Acochacán Km 257+300 - Km 257+350</t>
    </r>
  </si>
  <si>
    <t xml:space="preserve">19/02/2026   </t>
  </si>
  <si>
    <t>19/02/2026</t>
  </si>
  <si>
    <r>
      <rPr>
        <b/>
        <sz val="10"/>
        <rFont val="Arial"/>
        <family val="2"/>
      </rPr>
      <t>Precipitaciones pluviales - Huaico</t>
    </r>
    <r>
      <rPr>
        <sz val="10"/>
        <rFont val="Arial"/>
        <family val="2"/>
      </rPr>
      <t xml:space="preserve">
Debido a las precipitaciones pluviales, ocasionaron huaico, afectando completamente la transitabilidad.
19.02.26 PVN Zonal Ica informa que el Conservador movilizó maquinaria y personal para la limpieza del huaico.</t>
    </r>
  </si>
  <si>
    <r>
      <rPr>
        <b/>
        <sz val="10"/>
        <rFont val="Arial"/>
        <family val="2"/>
      </rPr>
      <t>Precipitaciones pluviales - Derrumbe</t>
    </r>
    <r>
      <rPr>
        <sz val="10"/>
        <rFont val="Arial"/>
        <family val="2"/>
      </rPr>
      <t xml:space="preserve">
Debido a las precipitaciones pluviales, ocasionaron derrumbe, afectando completamente la transitabilidad.
19.02.26 PVN Zonal Lima informa que se realiza la eliminación de material por un derrumbe ocurrido el día de ayer en horas de la tarde en el km 116+000. Para lo cual se ha movilizado los recursos, como Cargador frontal y 01 Camión volquete. asimismo, se precisa que la vía ha sido afectada en otros sectores, los mismos que se viene evaluando para su intervención</t>
    </r>
  </si>
  <si>
    <r>
      <rPr>
        <b/>
        <sz val="10"/>
        <rFont val="Arial"/>
        <family val="2"/>
      </rPr>
      <t>Precipitaciones pluviales - Huaico</t>
    </r>
    <r>
      <rPr>
        <sz val="10"/>
        <rFont val="Arial"/>
        <family val="2"/>
      </rPr>
      <t xml:space="preserve">
Debido a las constantes precipitaciones pluviales en la zona se activó la Quebrada Acochacán, generando el arrastre y depósito de material de huaico sobre la plataforma, restringiendo la transitabilidad de la vía.
19.02.26 PVN Zonal Huánuco informa que ejecuta trabajos de limpieza y retiro de material con maquinaria.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</si>
  <si>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Cusco - Apurímac informa que realiza las gestiones para la atención de la emergencia</t>
    </r>
  </si>
  <si>
    <r>
      <rPr>
        <b/>
        <sz val="10"/>
        <rFont val="Arial"/>
        <family val="2"/>
      </rPr>
      <t>Precipitaciones pluviales - Inundación</t>
    </r>
    <r>
      <rPr>
        <sz val="10"/>
        <rFont val="Arial"/>
        <family val="2"/>
      </rPr>
      <t xml:space="preserve">
Debido a las constantes precipitaciones pluviales registradas en el sector, se produjo inundación que afectó la transitabilidad de la vía.
19.02.26 PVN Zonal VRAEM informa que el Conservador coordina la gestión de recursos para atender la emergencia.
</t>
    </r>
  </si>
  <si>
    <r>
      <rPr>
        <b/>
        <sz val="10"/>
        <rFont val="Arial"/>
        <family val="2"/>
      </rPr>
      <t>Precipitaciones pluviales - Derrumbe</t>
    </r>
    <r>
      <rPr>
        <sz val="10"/>
        <rFont val="Arial"/>
        <family val="2"/>
      </rPr>
      <t xml:space="preserve">
Debido a las constantes precipitaciones pluviales en la zona y la inestabilidad del talud superior, se produjo derrumbe, restringiendo la transitabilidad de la vía.
19.02.26 PVN Zonal Amazonas informa que realiza las gestiones para la publicación de los términos de referencia para la contratación del servicio.</t>
    </r>
  </si>
  <si>
    <r>
      <rPr>
        <b/>
        <sz val="10"/>
        <rFont val="Arial"/>
        <family val="2"/>
      </rPr>
      <t>Precipitaciones pluviales - Huaico</t>
    </r>
    <r>
      <rPr>
        <sz val="10"/>
        <rFont val="Arial"/>
        <family val="2"/>
      </rPr>
      <t xml:space="preserve">
Debido a las constantes precipitaciones pluviales registradas en el sector, se produjo un huaico que afectó la transitabilidad de la vía.
19.02.26 PVN Zonal Junín – Pasco informa que Conservador con apoyo de un cargador frontal de la Municipalidad de Chanchamayo, vienen ejecutando labores de limpieza del material de huaico en la zona afectada  Actualmente  el tránsito vehicular se mantiene con pase restringido.</t>
    </r>
  </si>
  <si>
    <r>
      <rPr>
        <b/>
        <sz val="10"/>
        <rFont val="Arial"/>
        <family val="2"/>
      </rPr>
      <t>Precipitaciones pluviales - Colapso de alcantarilla</t>
    </r>
    <r>
      <rPr>
        <sz val="10"/>
        <rFont val="Arial"/>
        <family val="2"/>
      </rPr>
      <t xml:space="preserve">
Debido a las constantes precipitaciones pluviales en la zona, se produjo el desplazamiento del talud inferior de la calzada y colapso de alcantarilla, restringiendo la transitabilidad de la vía.
19.02.26 PVN Zonal Ica informa que el Conservador realiza la movilización de maquinaria y personal a la zona.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</si>
  <si>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Lima informa que el Conservador realiza mantenimiento de tránsito y seguridad vial, trazo y replanteo, corte de la carpeta asfáltica y excavación del área a trabajar.</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</si>
  <si>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la transitabilidad de la vía.
19.02.26 PVN Zonal  Cusco -  Apurímac informa que el Conservador realiza trabajos de eliminación de material de derrumbe.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</si>
  <si>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Ica informa que el Conservador realiza el transporte de materiales, excavación, eliminación, acomodo de roca para la construcción de muro de mampostería, así como el control del tránsito.</t>
    </r>
  </si>
  <si>
    <r>
      <rPr>
        <b/>
        <sz val="10"/>
        <rFont val="Arial"/>
        <family val="2"/>
      </rPr>
      <t xml:space="preserve">Precipitaciones pluviales - Huaico
</t>
    </r>
    <r>
      <rPr>
        <sz val="10"/>
        <rFont val="Arial"/>
        <family val="2"/>
      </rPr>
      <t>Debido a las constantes precipitaciones pluviales y al incremento del caudal del río Chaparra, se produjo huaico, motivo por el cual la transitabilidad de la vía se encuentra interrumpida.
19.02.26 PVN Zonal Ica informa que el Conservador movilizó maquinaria para continuar con la labor de limpieza del sector. Se dio transitabilidad restringida.</t>
    </r>
  </si>
  <si>
    <r>
      <rPr>
        <b/>
        <sz val="10"/>
        <rFont val="Arial"/>
        <family val="2"/>
      </rPr>
      <t>Precipitaciones pluviales - Derrumbe</t>
    </r>
    <r>
      <rPr>
        <sz val="10"/>
        <rFont val="Arial"/>
        <family val="2"/>
      </rPr>
      <t xml:space="preserve">
Debido a las constantes precipitaciones pluviales en la zona, se produjo talud con humedad pronunciado, restringiendo la transitabilidad de la vía.
19.02.26 PVN Zonal Amazonas informa que realiza las coordinaciones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</si>
  <si>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Piura - Tumbes informa que el Conservador realiza trabajos de señalización preventiva y excavación para la instalación de un muro de bolsacreto, como medida de protección ante la erosión del talud inferior.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</si>
  <si>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19.02.26 PVN Zonal Lambayeque informa que el Conservador continua con los trabajos de limpieza de derrumbe, se habilitó una vía para la circulación de vehículos.</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</si>
  <si>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Huancavelica informa que el Conservador realiza las actividades de recuperación de la plataforma mediante la conformación de un muro seco.</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</si>
  <si>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19.02.26 La Concesionaria informa que personal y su maquinaria se encuentra en el lugar realizando la limpieza correspondiente.</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</si>
  <si>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parcialmente la vía.
19.02.26 La Concesionaria informa que realiza los trabajos de limpieza de derrumbe, a fin de recuperar la transitabilidad vehicular.</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</si>
  <si>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Áncash informa que realiza las coordinaciones y gestiones para recuperar ancho de calzada.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</si>
  <si>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</si>
  <si>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19.02.26 PVN Zonal Puno informa que el Conservador realiza la restauración de la calzada con apoyo de maquinaria.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</si>
  <si>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19.02.26 PVN Zonal Lambayeque informa que el Conservador realiza las coordinaciones y gestiones para recuperar ancho de calzada.</t>
    </r>
  </si>
  <si>
    <t>Precipitaciones pluviales - Pérdida de plataforma
Debido a las constantes precipitaciones pluviales en la zona, se produjo pérdida de plataforma, restringiendo la transitabilidad de la vía.
19.02.26 PVN Zonal Lambayeque informa que el Conservador realiza las coordinaciones y gestiones para recuperar ancho de calzada.</t>
  </si>
  <si>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Lambayeque informa que el Conservador dispone la construcción de un muro ciclópeo y demás estructuras.</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</si>
  <si>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19.02.26 La Concesionaria informa que continúa con los trabajos de limpieza de derrumbe y apoya con la señalización del tránsito.</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</si>
  <si>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pavimento básico.
19.02.26 PVN Zonal Ayacucho informa que continúa con los trabajos de retiro de material saturado y colocación de piedra y material tipo over. Habilitando la transitabilidad en un solo carril.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</si>
  <si>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Coishco.
19.02.26 PVN Zonal Áncash informa que el Conservador gestiona los términos de referencia para la atención de la emergencia vial, se ha previsto realizar ajuste y reemplazo de pernos y tuercas, colocación de posiciones de pines, reemplazo de seguro de pin, soldadura de bastidor de panel y otros.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</si>
  <si>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19.02.26 PVN Zonal Junín – Pasco informa que el Conservador viene realizando los requerimientos de recursos para dar inicio a las labores de mantenimiento correspondientes.</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</si>
  <si>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19.02.26 PVN Zonal Tacna - Moquegua informa que disponen la recuperación de la calzada, asimismo, se viene realizando las coordinaciones necesarias para la contratación de servicios destinados a la limpieza de calzada.</t>
    </r>
  </si>
  <si>
    <r>
      <rPr>
        <b/>
        <sz val="10"/>
        <color theme="1"/>
        <rFont val="Arial"/>
        <family val="2"/>
      </rPr>
      <t>Cajamarca</t>
    </r>
    <r>
      <rPr>
        <sz val="10"/>
        <color theme="1"/>
        <rFont val="Arial"/>
        <family val="2"/>
      </rPr>
      <t xml:space="preserve">
Chota / Llama</t>
    </r>
  </si>
  <si>
    <r>
      <rPr>
        <b/>
        <sz val="10"/>
        <rFont val="Arial"/>
        <family val="2"/>
      </rPr>
      <t xml:space="preserve">Red Vial Nacional: PE-06A,
Tramo: </t>
    </r>
    <r>
      <rPr>
        <sz val="10"/>
        <rFont val="Arial"/>
        <family val="2"/>
      </rPr>
      <t xml:space="preserve">Tramo 6,
</t>
    </r>
    <r>
      <rPr>
        <b/>
        <sz val="10"/>
        <rFont val="Arial"/>
        <family val="2"/>
      </rPr>
      <t>Sector</t>
    </r>
    <r>
      <rPr>
        <sz val="10"/>
        <rFont val="Arial"/>
        <family val="2"/>
      </rPr>
      <t>: Cumbil Bajo Km 83+200- Km 83+250</t>
    </r>
  </si>
  <si>
    <t>VIALES-005484</t>
  </si>
  <si>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19.02.26 PVN Zonal Amazonas informa que realiza los términos de referencia para la contratación de los servicios e iniciar los trabajos de recuperación de la calzada.</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</si>
  <si>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19.02.26 PVN Zonal La Libertad realiza la elaboración de términos de referencia para el proceso respectivo, dispone la recuperación de la calzada, mediante la eliminación de derrumbe masivo.</t>
    </r>
  </si>
  <si>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19.02.26 PVN Zonal Áncash informa que el Conservador realiza trabajos de excavación a nivel de plataforma a fin de recuperar el ancho seguro.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</si>
  <si>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19.02.26 PVN Zonal Ayacucho informa que dispone la recuperación de la calzada, mediante la reconformación de la plataforma.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</si>
  <si>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19.02.26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</si>
  <si>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Junín - Pasco informa que el Conservador realiza trabajos para poder dar transitabilidad con maquinaria y personal de control de tránsito.</t>
    </r>
  </si>
  <si>
    <r>
      <rPr>
        <b/>
        <sz val="10"/>
        <rFont val="Arial"/>
        <family val="2"/>
      </rPr>
      <t>Precipitaciones pluviales - Deslizamiento</t>
    </r>
    <r>
      <rPr>
        <sz val="10"/>
        <rFont val="Arial"/>
        <family val="2"/>
      </rPr>
      <t xml:space="preserve">
Debido a las constantes precipitaciones pluviales que provocaron deslizamiento, afectando parcialmente la vía.
19.02.26 La Concesionaria informa que personal y maquinaria de se encuentra en el lugar realizando la limpieza correspondiente.</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</si>
  <si>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19.02.26 PVN Zonal Junín - Pasco informa que el Conservador inicia las coordinaciones correspondientes para atender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</si>
  <si>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19.02.26 La Concesionaria informa que se viene dando aviso al peaje para informar a los usuarios sobre el estado de transitabilidad.</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</si>
  <si>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Piura - Tumbes informa que el Conservador realiza las gestiones para la atención de la emergencia.</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</si>
  <si>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19.02.26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</si>
  <si>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19.02.26 PVN Zonal Áncash informa que dispone el reemplazo por una estructura modular. Asimismo, elabora los términos de referencia para la contratación de servicios.</t>
    </r>
  </si>
  <si>
    <r>
      <rPr>
        <b/>
        <sz val="10"/>
        <rFont val="Arial"/>
        <family val="2"/>
      </rPr>
      <t>Precipitaciones pluviales - Derrumbe</t>
    </r>
    <r>
      <rPr>
        <sz val="10"/>
        <rFont val="Arial"/>
        <family val="2"/>
      </rPr>
      <t xml:space="preserve">
Debido a las precipitaciones pluviales, ocasionaron derrumbe, afectando la transitabilidad.
19.02.26 PVN Zonal Áncash informa que el Conservador informa que el día de hoy continúa con la atención de la emergencia vial.</t>
    </r>
  </si>
  <si>
    <r>
      <rPr>
        <b/>
        <sz val="10"/>
        <rFont val="Arial"/>
        <family val="2"/>
      </rPr>
      <t>Precipitaciones pluviales - Derrumbe</t>
    </r>
    <r>
      <rPr>
        <sz val="10"/>
        <rFont val="Arial"/>
        <family val="2"/>
      </rPr>
      <t xml:space="preserve">
Debido a las precipitaciones pluviales, ocasionaron derrumbe, afectando completamente la transitabilidad.
19.02.26 PVN Zonal Junín - Pasco informa que el Conservador inicia las coordinaciones correspondientes para atender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</si>
  <si>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19.02.26 PVN Zonal Ucayali informa que el Conservador dispone realizar el control de tránsito vehicular, alternando el pase de vehículos pesados uno a la vez.</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</si>
  <si>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19.02.26 PVN Zonal Lima informa que se encuentra en trámite la movilización de equipo mecánico propio (cargador frontal) y la solicitud de requerimientos para atender la emergencia vial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</si>
  <si>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19.02.26 La Concesionaria en coordinación con el MTC proyectaron un túnel, se culminó las obras civiles y está en fase de adquisición e implementación de equipos electromecánicos para su reapertura.</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</si>
  <si>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19.02.26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</si>
  <si>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19.02.26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</si>
  <si>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Deslizamiento</t>
    </r>
    <r>
      <rPr>
        <sz val="10"/>
        <rFont val="Arial"/>
        <family val="2"/>
      </rPr>
      <t xml:space="preserve">
Debido a la acción de la naturaleza, se produce deslizamiento continuo del talud inferior.
19.02.26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</si>
  <si>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19.02.26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</si>
  <si>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19.02.26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</si>
  <si>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19.02.26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</si>
  <si>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19.02.26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</si>
  <si>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19.02.26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</si>
  <si>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19.02.26 La Concesionaria informa que realiza trabajos en el lugar, a fin de recuperar la transitabilidad.</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</si>
  <si>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19.02.26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</si>
  <si>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19.02.26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</si>
  <si>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19.02.26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</si>
  <si>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la vía.
19.02.26 PVN Zonal Piura - Tumbes informa que se gestiona las actividades necesarias, a fin de recuperar la transitabilidad.</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</si>
  <si>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19.02.26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</si>
  <si>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Ahuellamiento</t>
    </r>
    <r>
      <rPr>
        <sz val="10"/>
        <rFont val="Arial"/>
        <family val="2"/>
      </rPr>
      <t xml:space="preserve">
Debido a las precipitaciones pluviales, se produjo ahuellamiento, afectando la vía parcialmente.
19.02.26 PVN Zonal Lambayeque informa que el Conservador tiene trabajos suspendidos por lluvias, superado este evento proseguirá con el perfilado y eliminación de material contaminado. </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</si>
  <si>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19.02.26 PVN Zonal Huánuco informa que realiza la documentación para la certificación presupuestal para la instalación de puente modular.</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</si>
  <si>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19.02.26 PVN Zonal Huánuco informa que realiza la documentación para la certificación presupuestal para la instalación de puente modular.</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</si>
  <si>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19.02.26 PVN Zonal La Libertad informa que continua con la excavación y habilitado de pase provisional, se dispuso la reposición mediante servicios a todo costo.</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</si>
  <si>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19.02.26 PVN Zonal La Libertad informa que realiza el monitoreo del puente así mismo se espera de la certificación presupuestal, la cual se encuentra en trámite para el inicio de la Intervención.</t>
    </r>
  </si>
  <si>
    <r>
      <rPr>
        <b/>
        <sz val="10"/>
        <rFont val="Arial"/>
        <family val="2"/>
      </rPr>
      <t xml:space="preserve">Red Vial Nacional: PE-24,
Tramo: </t>
    </r>
    <r>
      <rPr>
        <sz val="10"/>
        <rFont val="Arial"/>
        <family val="2"/>
      </rPr>
      <t xml:space="preserve">Canchan - Magdalena,
</t>
    </r>
    <r>
      <rPr>
        <b/>
        <sz val="10"/>
        <rFont val="Arial"/>
        <family val="2"/>
      </rPr>
      <t>Sector</t>
    </r>
    <r>
      <rPr>
        <sz val="10"/>
        <rFont val="Arial"/>
        <family val="2"/>
      </rPr>
      <t>: Pacalay Km 116+500 - Km 116+800</t>
    </r>
  </si>
  <si>
    <r>
      <rPr>
        <b/>
        <sz val="10"/>
        <color theme="1"/>
        <rFont val="Arial"/>
        <family val="2"/>
      </rPr>
      <t>Lima</t>
    </r>
    <r>
      <rPr>
        <sz val="10"/>
        <color theme="1"/>
        <rFont val="Arial"/>
        <family val="2"/>
      </rPr>
      <t xml:space="preserve">
Yauyos / Ayauca</t>
    </r>
  </si>
  <si>
    <r>
      <rPr>
        <b/>
        <sz val="10"/>
        <rFont val="Arial"/>
        <family val="2"/>
      </rPr>
      <t>Precipitaciones pluviales - Huaico</t>
    </r>
    <r>
      <rPr>
        <sz val="10"/>
        <rFont val="Arial"/>
        <family val="2"/>
      </rPr>
      <t xml:space="preserve">
Debido a las precipitaciones pluviales, ocasionaron huaico, afectando completamente la transitabilidad.
19.02.26 PVN Zonal Lima informa que se realiza trabajos de eliminación de material de huaico.</t>
    </r>
  </si>
  <si>
    <t>VIALES-005485</t>
  </si>
  <si>
    <t>VIALES-005486</t>
  </si>
  <si>
    <r>
      <rPr>
        <b/>
        <sz val="10"/>
        <rFont val="Arial"/>
        <family val="2"/>
      </rPr>
      <t>Deterioro de infraestructura - Daño en la estructura del puente</t>
    </r>
    <r>
      <rPr>
        <sz val="10"/>
        <rFont val="Arial"/>
        <family val="2"/>
      </rPr>
      <t xml:space="preserve">
Debido a la falla estructural del puente por exceso de carga y acción de la naturaleza.
19.02.26 PVN Zonal Ucayali informa que el Conservador realiza el control de tránsito vehicular en turno diurno y nocturno a fin de recuperar la transitabilidad.</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</si>
  <si>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19.02.26 La Concesionaria informa que no se pudo realizar la intervención debido a la restricción por el conflicto social con los pobladores de la zona</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</si>
  <si>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19.02.26 La Concesionaria informa que continúan los trabajos de remoción de lodo y material pétreo mediante el uso de maquinaria pesada, habilitando un carril para el pase vehicular por turnos.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</si>
  <si>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19.02.26, PVN Zonal Junín – Pasco informa que el Conservador viene realizando los requerimientos de recursos para dar inicio a las labores de mantenimiento correspondientes.</t>
    </r>
  </si>
  <si>
    <r>
      <rPr>
        <b/>
        <sz val="10"/>
        <rFont val="Arial"/>
        <family val="2"/>
      </rPr>
      <t>Precipitaciones pluviales - Huaico</t>
    </r>
    <r>
      <rPr>
        <sz val="10"/>
        <rFont val="Arial"/>
        <family val="2"/>
      </rPr>
      <t xml:space="preserve">
Debido a las precipitaciones pluviales, ocasionaron huaico, afectando la transitabilidad.
19.02.26 PVN Zonal Puno informa que el Conservador realiza la eliminación de material de huaico</t>
    </r>
  </si>
  <si>
    <r>
      <rPr>
        <b/>
        <sz val="10"/>
        <rFont val="Arial"/>
        <family val="2"/>
      </rPr>
      <t>Precipitaciones pluviales - Activación de quebrada</t>
    </r>
    <r>
      <rPr>
        <sz val="10"/>
        <rFont val="Arial"/>
        <family val="2"/>
      </rPr>
      <t xml:space="preserve">
Debido a las precipitaciones pluviales, se produjo Activación de quebrada afectando la vía.
19.02.26 La Concesionaria informa que habilitó el tránsito restringido. Asimismo, viene dando aviso mediante las Unidades de Peaje para que informen a los usuarios y tomen las precauciones del caso.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</si>
  <si>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19.02.26 PVN Zonal Huánuco informa que el Conservador realiza los trabajos de limpieza de alcantarilla. Asimismo, se prevé el reemplazo de cuerpos de dicha estructura.</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</si>
  <si>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19.02.26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</si>
  <si>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19.02.26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</si>
  <si>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Derrumbe</t>
    </r>
    <r>
      <rPr>
        <sz val="10"/>
        <rFont val="Arial"/>
        <family val="2"/>
      </rPr>
      <t xml:space="preserve">
Debido a las constantes precipitaciones pluviales, se produjo derrumbe, afectando la transitabilidad de la vía.
19.02.26 PVN Zonal Junín - Pasco informa que realiza las gestiones administrativas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</si>
  <si>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Lambayeque informa que el Conservador programa trabajos de encofrado y vaciado en falsa zapata.</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</si>
  <si>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19.02.26 PVN Zonal San Martín informa que el Conservador realiza trabajos de encauzamiento del río Pendencia para mitigar la erosión del estribo izquierdo y realizar defensa ribereña.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</si>
  <si>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19.02.26 La Concesionaria informa que continúa los trabajos de limpieza de material, se ha liberado el pase con restricción a un solo carril.</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</si>
  <si>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19.02.26 PVN Zonal Ica informa que realiza las coordinaciones para iniciar con las actividades de recuperación de plataforma y enrocado de protección de talud.</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</si>
  <si>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19.02.26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</si>
  <si>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Deslizamiento</t>
    </r>
    <r>
      <rPr>
        <sz val="10"/>
        <rFont val="Arial"/>
        <family val="2"/>
      </rPr>
      <t xml:space="preserve">
Debido a las constantes precipitaciones pluviales que provocaron deslizamiento, afectando la vía totalmente.
19.02.26 La Concesionaria informa que personal y maquinaria de se encuentra en el lugar realizando la limpieza correspondiente</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</si>
  <si>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19.02.26 PVN Zonal Huánuco informa que continúa con apoyo de maquinaria para la atención de la emergencia vial, el tránsito se encuentra en restringido.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</si>
  <si>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Amazonas informa que realiza las coordinaciones y elabora los términos de referencia para la contratación de los servicios.</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</si>
  <si>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19.02.26 PVN Zonal Puno informa que el Conservador realiza las actividades de eliminación de material, así como la conformación de la plataforma para la recuperación de la plataforma afectada.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</si>
  <si>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19.02.26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</si>
  <si>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19.02.26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</si>
  <si>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</si>
  <si>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Huaico</t>
    </r>
    <r>
      <rPr>
        <sz val="10"/>
        <rFont val="Arial"/>
        <family val="2"/>
      </rPr>
      <t xml:space="preserve">
Debido a las constantes precipitaciones pluviales que provocaron huaico, afectando la vía parcialmente.
19.02.26 PVN Zonal Cusco - Apurímac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</si>
  <si>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</si>
  <si>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19.02.26 PVN Zonal Junín - Pasco informa que realiza movilización de maquinaria y realiza los trámites administrativos para la atención de la emergencia vial.</t>
    </r>
  </si>
  <si>
    <t>Precipitaciones pluviales - Pérdida de plataforma
Debido a las constantes precipitaciones pluviales y crecida del río en el sector, se produjo pérdida de plataforma, afectando totalmente la vía.
19.02.26 PVN Zonal Ucayali informa que el Conservador realiza los trabajos eliminación de material, recuperación de plataforma, mediante el corte de talud superior para ensanche en atención de la emergencia vial.</t>
  </si>
  <si>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Tacna - Moquegua informa que proyecta intervención inmediata enrocado en un total de 25m2.</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</si>
  <si>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19.02.26 PVN Zonal Ica informa que realiza las coordinaciones y gestiones para la atención de la emergencia vial.</t>
    </r>
  </si>
  <si>
    <r>
      <rPr>
        <b/>
        <sz val="10"/>
        <rFont val="Arial"/>
        <family val="2"/>
      </rPr>
      <t>Precipitaciones pluviales - Ahuellamiento</t>
    </r>
    <r>
      <rPr>
        <sz val="10"/>
        <rFont val="Arial"/>
        <family val="2"/>
      </rPr>
      <t xml:space="preserve">
Debido a las precipitaciones pluviales, se produjo ahuellamiento en la vía afectando la transitabilidad.
19.02.26 PVN Zonal La Libertad informa que realiza las gestiones para la atención de la emergencia vial. </t>
    </r>
  </si>
  <si>
    <r>
      <rPr>
        <b/>
        <sz val="10"/>
        <rFont val="Arial"/>
        <family val="2"/>
      </rPr>
      <t>Precipitaciones pluviales - Ahuellamiento</t>
    </r>
    <r>
      <rPr>
        <sz val="10"/>
        <rFont val="Arial"/>
        <family val="2"/>
      </rPr>
      <t xml:space="preserve">
Debido a las precipitaciones pluviales, se produjo ahuellamiento en la vía afectando la transitabilidad.
19.02.26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</si>
  <si>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19.02.26 PVN Zonal Tacna - Moquegua informa que realiza las coordinaciones para la contratación de pyme, la misma que se encargará de la eliminación de material de derrumbe.</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</si>
  <si>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19.02.26 PVN Zonal Junín - Pasco informa que el Conservador realiza trámites administrativos para contratar lo servicios.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</si>
  <si>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19.02.26 PVN Zonal Áncash informa que realiza las actividades de encauzamiento de agua, pedraplenes, extracción de material para pedraplenes, control de tránsito, transporte de personal y vigilancia.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</si>
  <si>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Cajamarca informa que el Conservador plantea la conformación de un muro ciclópeo y un emboquillado de salida.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</si>
  <si>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Piura - Tumbes informa que coordina los recursos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</si>
  <si>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19.02.26 PVN Zonal Ica informa que realiza las coordinaciones y actividades de recuperación de niveles de plataforma. Asimismo, dispone la recuperación de la calzada.</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</si>
  <si>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19.02.26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</si>
  <si>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19.02.26 PVN Zonal Huánuco informa que continúa con la limpieza de derrumbe con apoyo de maquinaria, se habilitó un sentido de la vía para que transiten los vehículos.</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</si>
  <si>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Tacna - Moquegua informa que realiza las coordinaciones necesarias para la contratación de servicios destinados al perfilado de la superficie de rodadura.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</si>
  <si>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Lima informa que se realiza trabajos de reconformación de talud inferior.</t>
    </r>
  </si>
  <si>
    <r>
      <t>Precipitaciones pluviales - Erosión de alcantarilla</t>
    </r>
    <r>
      <rPr>
        <b/>
        <sz val="10"/>
        <rFont val="Arial"/>
        <family val="2"/>
      </rPr>
      <t xml:space="preserve">
</t>
    </r>
    <r>
      <rPr>
        <sz val="10"/>
        <rFont val="Arial"/>
        <family val="2"/>
      </rPr>
      <t>Debido a las constantes precipitaciones pluviales en la zona, se produjo la erosión de alcantarilla, restringiendo la transitabilidad de la vía.
19.02.26 PVN Zonal Piura - Tumbes informa que el Conservador realiza las actividades de control de tráfico, nivelación de plataforma.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</si>
  <si>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19.02.26 PVN Zonal Cusco - Apurímac informa que el Conservador inicia las coordinaciones para realizar la limpieza de derrumbe.</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</si>
  <si>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19.02.26 PVN Zonal Huánuco informa que realiza trabajos de carguío de rocas, asimismo se viene acopiando las rocas cerca al sector crítico</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</si>
  <si>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19.02.26 PVN Zonal Junín - Pasco informó que el Conservador iniciará los trabajos correspondientes para atender la emergencia vial.</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</si>
  <si>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19.02.26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</si>
  <si>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19.02.26 PVN Zonal Tacna - Moquegua informa que realiza las coordinaciones necesarias para la contratación de servicios destinados al reemplazo de alcantarilla tipo TMC.</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</si>
  <si>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19.02.26 PVN Zonal Junín - Pasco informa que realiza la elaboración de los términos de referencia para la contratación de los diversos servicios.</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</si>
  <si>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19.02.26 PVN Zonal Ucayali informa que el Conservador realiza trabajos de recuperación de plataforma, mediante el corte de talud superior para ensanche, extracción y carguío de rocas.</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</si>
  <si>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19.02.26 PVN Zonal Arequipa informa que monitorea el sector afectado.</t>
    </r>
  </si>
  <si>
    <r>
      <rPr>
        <b/>
        <sz val="10"/>
        <rFont val="Arial"/>
        <family val="2"/>
      </rPr>
      <t>Precipitaciones pluviales - Derrumbe</t>
    </r>
    <r>
      <rPr>
        <sz val="10"/>
        <rFont val="Arial"/>
        <family val="2"/>
      </rPr>
      <t xml:space="preserve">
Debido a las constantes precipitaciones, se produjo derrumbe, afectando de manera parcial la transitabilidad.
19.02.26 PVN Zonal Tacna - Moquegua informa que inicia las coordinaciones para la contratación de servicios destinados a la eliminación de derrumbe y limpieza de calzada.</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</si>
  <si>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19.02.26 PVN Zonal Junín - Pasco realiza las gestiones administrativas para la contratación de los servicios y recuperación de la transitabilidad.</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</si>
  <si>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19.02.26 PVN Zonal Junín - Pasco informa que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</si>
  <si>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19.02.26 PVN Zonal Lima informa que se encuentra en trámite de certificación para la atención de la emergencia vial.</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</si>
  <si>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19.02.26 La Concesionaria informa que monitorea la crecida de río a fin de dar transitabilidad vehicular.</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</si>
  <si>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19.02.26 La Concesionaria informa que habilita el pase, restringido y alternado, para vehículos livianos y pesados.
Ruta Alterna: Al momento no existe ruta alterna.</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</si>
  <si>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19.02.26 PVN Zonal Junín - Pasco informa que realiza la elaboración de los términos de referencia para la contratación de los términos de referencia.</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</si>
  <si>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19.02.26 PVN Zonal Cajamarca informa que continúa los trabajos de eliminación de material de arrastre por la caída de huaico.</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</si>
  <si>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19.02.26 PVN Zonal Amazonas informa que realiza la eliminación de material de derrumbe de la emergencia.</t>
    </r>
  </si>
  <si>
    <r>
      <rPr>
        <b/>
        <sz val="10"/>
        <rFont val="Arial"/>
        <family val="2"/>
      </rPr>
      <t>Precipitaciones pluviales - Derrumbe</t>
    </r>
    <r>
      <rPr>
        <sz val="10"/>
        <rFont val="Arial"/>
        <family val="2"/>
      </rPr>
      <t xml:space="preserve">
Debido a las precipitaciones pluviales, se produjo derrumbe afectando de manera parcial la transitabilidad.
19.02.26 La Concesionaria informa que continúa con los trabajos de limpieza de derrumbe con maquinaria. Se viene realizando control de tránsito, la zona se mantiene señalizada.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</si>
  <si>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Piura - Tumbes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</si>
  <si>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Ucayali informa que el Conservador informa realiza los trabajos de corte de talud superior, eliminación de material para la atención de la emergencia vial</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</si>
  <si>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19.02.26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</si>
  <si>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19.02.26 PVN Zonal Huánuco informa que realiza actividades de excavación y acopio de material de eliminación</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</si>
  <si>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19.02.26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</si>
  <si>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19.02.26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</si>
  <si>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19.02.26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</si>
  <si>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</si>
  <si>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19.02.26 PVN Zonal Piura - Tumbes informa que realiza la elaboración de términos de referencia y adquisición de bienes para su tramitación correspondientes y poder atender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</si>
  <si>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19.02.26 PVN Zonal Junín - Pasco informa que continúa las actividades de bacheo en afirmado, perfilado de superficie sin aporte de material, reconformación de cunetas no revestidas y limpieza de cunetas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</si>
  <si>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19.02.26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</si>
  <si>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19.02.26 PVN Zonal Huánuco informa que realiza las gestiones administrativas para la contratación del servicio, por el momento se viene monitoreando y realizando el control de tránsito las 24 horas con 8 vigías.</t>
    </r>
  </si>
  <si>
    <t>Deterioro de infraestructura - Socavación de puente
Debido a la acción de la naturaleza y geodinámica externa, se evidencia daños en la sub estructura y desgaste en la super estructura del puente, afectando parcialmente la transitabilidad vehicular.
19.02.26 PVN Zonal Huánuco informa que solicita la intervención de los puentes artesanales (rollizos de madera) que ya presentan daños en su estructura.</t>
  </si>
  <si>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19.02.26 PVN Zonal Huánuco informa que solicita la intervención de los puentes artesanales (rollizos de madera) que ya presentan daños en su estructura.</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</si>
  <si>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19.02.26 PVN Zonal Piura - Tumbes informa que gestionará las actividades necesarias a fin de recuperar la transitabilidad</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</si>
  <si>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19.02.26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</si>
  <si>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19.02.26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</si>
  <si>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19.02.26 PVN Zonal Piura - Tumbes informa que procederá al requerimiento para la contratación del servicio de reparación y/o reposición de barandas metálicas.</t>
    </r>
  </si>
  <si>
    <r>
      <rPr>
        <b/>
        <sz val="10"/>
        <rFont val="Arial"/>
        <family val="2"/>
      </rPr>
      <t>Acción humana - Incendio forestal</t>
    </r>
    <r>
      <rPr>
        <sz val="10"/>
        <rFont val="Arial"/>
        <family val="2"/>
      </rPr>
      <t xml:space="preserve">
Debido a incendios provocados por acción humana en el viaducto del puente Nanay, obstruyendo parcialmente la vía.
19.02.26 PVN Zonal San Martín - Loreto informa que realiza actividades de resguardo de campamento (garita, oficina, almacén), se cuenta con personal y equipos menores</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</si>
  <si>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19.02.26 PVN Zonal Cusco - Apurímac informa que el Conservador realiza las actividades de señalización vial, corte de talud, eliminación de desmonte y desbroce con el personal para la construcción de muro de mampostería.</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</si>
  <si>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19.02.26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</si>
  <si>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19.02.26 PVN Zonal San Martín - Loreto informa que suspendieron el inicio de las partidas de enrocado debido al aumento del caudal del río Mayo y se encuentra en sus máximas avenidas.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</si>
  <si>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19.02.26 PVN Zonal Cusco - Apurímac informa que elabora la certificación presupuesta para asignación de maquinaria y atención de la emergencia vial. Se da pase por un solo carril.</t>
    </r>
  </si>
  <si>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19.02.26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</si>
  <si>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19.02.26 La Concesionaria informa que personal y maquinaria se encuentra en el lugar realizando la limpieza correspondiente.</t>
    </r>
  </si>
  <si>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19.02.26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</si>
  <si>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19.02.26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</si>
  <si>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r>
      <rPr>
        <b/>
        <sz val="10"/>
        <rFont val="Arial"/>
        <family val="2"/>
      </rPr>
      <t>Servicio Aéreo</t>
    </r>
    <r>
      <rPr>
        <sz val="10"/>
        <rFont val="Arial"/>
        <family val="2"/>
      </rPr>
      <t xml:space="preserve">
Debido a trabajos de mantenimiento en la pista de aterrizaje, se afectó los servicios de operatividad.
19.02.26 CORPAC informa que las operaciones están cerradas por trabajos de asfaltado de la pista de aterrizaje, según NOTAM C-4634/25 desde 12/12/2025 hasta el 12/03/2026.</t>
    </r>
  </si>
  <si>
    <r>
      <rPr>
        <b/>
        <sz val="10"/>
        <color theme="1"/>
        <rFont val="Arial"/>
        <family val="2"/>
      </rPr>
      <t>Junín</t>
    </r>
    <r>
      <rPr>
        <sz val="10"/>
        <color theme="1"/>
        <rFont val="Arial"/>
        <family val="2"/>
      </rPr>
      <t xml:space="preserve">
Yauli / Yauli</t>
    </r>
  </si>
  <si>
    <t>VIALES-005487</t>
  </si>
  <si>
    <r>
      <rPr>
        <b/>
        <sz val="10"/>
        <rFont val="Arial"/>
        <family val="2"/>
      </rPr>
      <t xml:space="preserve">Red Vial Nacional: PE-22,
Tramo: </t>
    </r>
    <r>
      <rPr>
        <sz val="10"/>
        <rFont val="Arial"/>
        <family val="2"/>
      </rPr>
      <t xml:space="preserve">Tlima - La Oroya,
</t>
    </r>
    <r>
      <rPr>
        <b/>
        <sz val="10"/>
        <rFont val="Arial"/>
        <family val="2"/>
      </rPr>
      <t>Sector</t>
    </r>
    <r>
      <rPr>
        <sz val="10"/>
        <rFont val="Arial"/>
        <family val="2"/>
      </rPr>
      <t>: San Miguel Km 158+000</t>
    </r>
  </si>
  <si>
    <r>
      <rPr>
        <b/>
        <sz val="10"/>
        <rFont val="Arial"/>
        <family val="2"/>
      </rPr>
      <t>DEVIANDES</t>
    </r>
    <r>
      <rPr>
        <sz val="10"/>
        <rFont val="Arial"/>
        <family val="2"/>
      </rPr>
      <t xml:space="preserve">
Operadora : Andrea Barrenechea
Operadora CAE. 
Correo:informes.cae@deviandes.com</t>
    </r>
  </si>
  <si>
    <r>
      <rPr>
        <b/>
        <sz val="10"/>
        <rFont val="Arial"/>
        <family val="2"/>
      </rPr>
      <t>Acción humana - Manifestación</t>
    </r>
    <r>
      <rPr>
        <sz val="10"/>
        <rFont val="Arial"/>
        <family val="2"/>
      </rPr>
      <t xml:space="preserve">
Debido a la manifestación de pobladores que se encuentran colocando rocas y llantas quemadas dentro de la vía, donde solicitan apoyo en contra del proyecto de la carretera de 04 carriles, se interrumpe la transitabilidad de la vía.
19.02.26 La Concesionaria informa que la transitabilidad se encuentra normal.</t>
    </r>
  </si>
  <si>
    <t>TRÁNSITO NORMAL</t>
  </si>
  <si>
    <t>OPERADOR</t>
  </si>
  <si>
    <t>ESTACIONES BASES AFECTADAS POR REGIÓN</t>
  </si>
  <si>
    <t>Amazonas</t>
  </si>
  <si>
    <t>Callao</t>
  </si>
  <si>
    <t>San Martin</t>
  </si>
  <si>
    <t>TOTAL x OPERADOR</t>
  </si>
  <si>
    <r>
      <rPr>
        <b/>
        <sz val="11"/>
        <color theme="1"/>
        <rFont val="Calibri"/>
        <family val="2"/>
        <scheme val="minor"/>
      </rPr>
      <t>INTEGRATEL:</t>
    </r>
    <r>
      <rPr>
        <sz val="11"/>
        <color theme="1"/>
        <rFont val="Frutiger-Light"/>
        <family val="2"/>
      </rPr>
      <t xml:space="preserve">
Telefonía móvil
Internet móvil</t>
    </r>
  </si>
  <si>
    <r>
      <rPr>
        <b/>
        <sz val="11"/>
        <color theme="1"/>
        <rFont val="Calibri"/>
        <family val="2"/>
        <scheme val="minor"/>
      </rPr>
      <t>OSIPTEL</t>
    </r>
    <r>
      <rPr>
        <sz val="11"/>
        <color theme="1"/>
        <rFont val="Frutiger-Light"/>
        <family val="2"/>
      </rPr>
      <t xml:space="preserve">
Comunicación vía correo:
Edwin Rojas Ponce
Ingeniero de Monitoreo y Red
Dirección de Fiscalización e Instrucción
Correo: erojasp@osiptel.gob.pe</t>
    </r>
  </si>
  <si>
    <r>
      <rPr>
        <b/>
        <sz val="11"/>
        <color theme="1"/>
        <rFont val="Calibri"/>
        <family val="2"/>
        <scheme val="minor"/>
      </rPr>
      <t xml:space="preserve">CLARO: </t>
    </r>
    <r>
      <rPr>
        <sz val="11"/>
        <color theme="1"/>
        <rFont val="Frutiger-Light"/>
        <family val="2"/>
      </rPr>
      <t xml:space="preserve">
Telefonía móvil 
Internet móvil</t>
    </r>
  </si>
  <si>
    <r>
      <rPr>
        <b/>
        <sz val="11"/>
        <color theme="1"/>
        <rFont val="Calibri"/>
        <family val="2"/>
        <scheme val="minor"/>
      </rPr>
      <t>BITEL:</t>
    </r>
    <r>
      <rPr>
        <sz val="11"/>
        <color theme="1"/>
        <rFont val="Frutiger-Light"/>
        <family val="2"/>
      </rPr>
      <t xml:space="preserve">
Telefonía móvil 
Internet móvil</t>
    </r>
  </si>
  <si>
    <r>
      <rPr>
        <b/>
        <sz val="11"/>
        <color theme="1"/>
        <rFont val="Calibri"/>
        <family val="2"/>
        <scheme val="minor"/>
      </rPr>
      <t>ENTEL:</t>
    </r>
    <r>
      <rPr>
        <sz val="11"/>
        <color theme="1"/>
        <rFont val="Frutiger-Light"/>
        <family val="2"/>
      </rPr>
      <t xml:space="preserve">
Telefonía móvil 
Internet móvil</t>
    </r>
  </si>
  <si>
    <t xml:space="preserve">                                                                                                              TOTAL</t>
  </si>
  <si>
    <r>
      <rPr>
        <b/>
        <sz val="10"/>
        <color theme="1"/>
        <rFont val="Arial"/>
        <family val="2"/>
      </rPr>
      <t>Ica</t>
    </r>
    <r>
      <rPr>
        <sz val="10"/>
        <color theme="1"/>
        <rFont val="Arial"/>
        <family val="2"/>
      </rPr>
      <t xml:space="preserve">
Ica / Ocucaje</t>
    </r>
  </si>
  <si>
    <r>
      <rPr>
        <b/>
        <sz val="10"/>
        <rFont val="Arial"/>
        <family val="2"/>
      </rPr>
      <t>Precipitaciones pluviales - Huaico</t>
    </r>
    <r>
      <rPr>
        <sz val="10"/>
        <rFont val="Arial"/>
        <family val="2"/>
      </rPr>
      <t xml:space="preserve">
Debido a las constantes precipitaciones pluviales en la zona, se produjo huaico ocasionando la erosión de plataforma, restringiendo la transitabilidad de la vía.
19.02.26 PVN Zonal Ica informa que realiza las gestiones para la atención de la emergencia vial.</t>
    </r>
  </si>
  <si>
    <t>VIALES-005488</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</si>
  <si>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Lampaya Km 105+480 - Km 105+520</t>
    </r>
  </si>
  <si>
    <r>
      <rPr>
        <b/>
        <sz val="10"/>
        <rFont val="Arial"/>
        <family val="2"/>
      </rPr>
      <t xml:space="preserve">Precipitaciones pluviales - Ahuellamiento
</t>
    </r>
    <r>
      <rPr>
        <sz val="10"/>
        <rFont val="Arial"/>
        <family val="2"/>
      </rPr>
      <t>Debido a las constantes precipitaciones pluviales en el sector, ocasionaron deformación profunda (&gt;15 Cm), afectando el tránsito vehicular.</t>
    </r>
    <r>
      <rPr>
        <b/>
        <sz val="10"/>
        <rFont val="Arial"/>
        <family val="2"/>
      </rPr>
      <t xml:space="preserve">
</t>
    </r>
    <r>
      <rPr>
        <sz val="10"/>
        <rFont val="Arial"/>
        <family val="2"/>
      </rPr>
      <t xml:space="preserve">
19.02.26 PVN Zonal VRAEM informa que el Conservador viene realizando movilizando recursos
</t>
    </r>
  </si>
  <si>
    <t>Maquinaria del Contratista Conservador Consorcio SERVIAS 
01 Rodillo liso 
01 Motoniveladora
01 Camión volquete</t>
  </si>
  <si>
    <r>
      <rPr>
        <b/>
        <sz val="10"/>
        <rFont val="Arial"/>
        <family val="2"/>
      </rPr>
      <t xml:space="preserve">Red Vial Nacional: PE-28C, </t>
    </r>
    <r>
      <rPr>
        <sz val="10"/>
        <rFont val="Arial"/>
        <family val="2"/>
      </rPr>
      <t xml:space="preserve">
</t>
    </r>
    <r>
      <rPr>
        <b/>
        <sz val="10"/>
        <rFont val="Arial"/>
        <family val="2"/>
      </rPr>
      <t>Tramo:</t>
    </r>
    <r>
      <rPr>
        <sz val="10"/>
        <rFont val="Arial"/>
        <family val="2"/>
      </rPr>
      <t xml:space="preserve"> Pichari - Quisto Central</t>
    </r>
    <r>
      <rPr>
        <sz val="10"/>
        <color theme="1"/>
        <rFont val="Arial"/>
        <family val="2"/>
      </rPr>
      <t>,</t>
    </r>
    <r>
      <rPr>
        <sz val="10"/>
        <rFont val="Arial"/>
        <family val="2"/>
      </rPr>
      <t xml:space="preserve">
</t>
    </r>
    <r>
      <rPr>
        <b/>
        <sz val="10"/>
        <rFont val="Arial"/>
        <family val="2"/>
      </rPr>
      <t>Sector</t>
    </r>
    <r>
      <rPr>
        <sz val="10"/>
        <rFont val="Arial"/>
        <family val="2"/>
      </rPr>
      <t>: Pichari - Mantaro Km 32+700 - Km 32+880</t>
    </r>
  </si>
  <si>
    <t>VIALES-005489</t>
  </si>
  <si>
    <r>
      <t xml:space="preserve">Red Vial Nacional: PE-5ND,
Tramo: </t>
    </r>
    <r>
      <rPr>
        <sz val="10"/>
        <rFont val="Arial"/>
        <family val="2"/>
      </rPr>
      <t xml:space="preserve">Emp. Pe-5n C (Pte. Wawico) - Oracuza,
</t>
    </r>
    <r>
      <rPr>
        <b/>
        <sz val="10"/>
        <rFont val="Arial"/>
        <family val="2"/>
      </rPr>
      <t xml:space="preserve">Sector: </t>
    </r>
    <r>
      <rPr>
        <sz val="10"/>
        <rFont val="Arial"/>
        <family val="2"/>
      </rPr>
      <t>Sargento León Km 29+250 - Km 29+280</t>
    </r>
  </si>
  <si>
    <r>
      <rPr>
        <b/>
        <sz val="10"/>
        <rFont val="Arial"/>
        <family val="2"/>
      </rPr>
      <t xml:space="preserve">Precipitaciones pluviales - Erosión de plataforma
</t>
    </r>
    <r>
      <rPr>
        <sz val="10"/>
        <rFont val="Arial"/>
        <family val="2"/>
      </rPr>
      <t>Debido a las constantes precipitaciones pluviales en la zona, se produjo la erosión de plataforma, restringiendo la transitabilidad de la vía.</t>
    </r>
    <r>
      <rPr>
        <b/>
        <sz val="10"/>
        <rFont val="Arial"/>
        <family val="2"/>
      </rPr>
      <t xml:space="preserve">
</t>
    </r>
    <r>
      <rPr>
        <sz val="10"/>
        <rFont val="Arial"/>
        <family val="2"/>
      </rPr>
      <t xml:space="preserve">
19.02.26 PVN Zonal Amazonas informa que el Conservador viene realizando las actividades de señalización preventiva, excavación no clasificada y conformación de terreno</t>
    </r>
  </si>
  <si>
    <t xml:space="preserve">Maquinaria del Contratista Conservador Consorcio Vial Nieva
</t>
  </si>
  <si>
    <t>VIALES-005490</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</si>
  <si>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87+760 - Km 87+800</t>
    </r>
  </si>
  <si>
    <t>VIALES-005491</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</si>
  <si>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82+220 - Km 82+260</t>
    </r>
  </si>
  <si>
    <t>VIALES-005495</t>
  </si>
  <si>
    <t>VIALES-005494</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</si>
  <si>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Malacasí Km 37+300</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</si>
  <si>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Malacasí con flujo de agua, restringiendo la transitabilidad vehicular.
19.02.26 La Concesionaria informa que trabaja en la atención del evento y restablecimiento de la transitabilidad de la vía.</t>
    </r>
  </si>
  <si>
    <t>VIALES-005493</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</si>
  <si>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de la Tranca Km 51+750</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</si>
  <si>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de la Tranca con flujo de agua, restringiendo la transitabilidad vehicular.
19.02.26 La Concesionaria informa que trabaja en la atención del evento y restablecimiento de la transitabilidad de la vía.</t>
    </r>
  </si>
  <si>
    <t>VIALES-005492</t>
  </si>
  <si>
    <r>
      <t xml:space="preserve">Piura
</t>
    </r>
    <r>
      <rPr>
        <sz val="10"/>
        <color theme="1"/>
        <rFont val="Arial"/>
        <family val="2"/>
      </rPr>
      <t>Morropón / Buenos Aires</t>
    </r>
  </si>
  <si>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Río Seco Km 29+400</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</si>
  <si>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Río Seco con flujo de agua, restringiendo la transitabilidad vehicular.
19.02.26 La Concesionaria informa que trabaja en la atención del evento y restablecimiento de la transitabilidad de la vía.</t>
    </r>
  </si>
  <si>
    <r>
      <rPr>
        <b/>
        <sz val="10"/>
        <rFont val="Arial"/>
        <family val="2"/>
      </rPr>
      <t>Precipitaciones pluviales - Huaico</t>
    </r>
    <r>
      <rPr>
        <sz val="10"/>
        <rFont val="Arial"/>
        <family val="2"/>
      </rPr>
      <t xml:space="preserve">
Debido a las precipitaciones pluviales registradas en el sector, se produjo un huaico que afectó la transitabilidad total de la vía.
19.02.26 PVN Zonal Lambayeque informa que el Conservador culmino con la atención  de la emergencia</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</si>
  <si>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19.02.26 PVN Zonal VRAEM informa que el Conservador el día de ayer 18/02/2026 se culminó la limpieza de derrumbes </t>
    </r>
  </si>
  <si>
    <r>
      <rPr>
        <b/>
        <sz val="10"/>
        <rFont val="Arial"/>
        <family val="2"/>
      </rPr>
      <t>Precipitaciones pluviales - Daño en la estructura del puente</t>
    </r>
    <r>
      <rPr>
        <sz val="10"/>
        <rFont val="Arial"/>
        <family val="2"/>
      </rPr>
      <t xml:space="preserve">
Debido a las constantes precipitaciones pluviales registradas en el sector, se produjo daño en la estructura del puente que afectó la transitabilidad de la vía.
19.02.26 PVN Zonal La Libertad informa que el Conservador el día de ayer 18/02/2026 se culminó con el reemplazo de la plancha metálica del tablero del puente, afectado por la acción de la naturaleza y el tráfico pesado, se restableció el tránsito vehicular normal
</t>
    </r>
  </si>
  <si>
    <r>
      <rPr>
        <b/>
        <sz val="10"/>
        <rFont val="Arial"/>
        <family val="2"/>
      </rPr>
      <t xml:space="preserve">Precipitaciones pluviales - Huaico
</t>
    </r>
    <r>
      <rPr>
        <sz val="10"/>
        <rFont val="Arial"/>
        <family val="2"/>
      </rPr>
      <t>Debido a las constantes precipitaciones pluviales en el sector, se produjo huaico, motivo por el cual la transitabilidad de la vía se encuentra restringida
19.02.26 PVN Zonal Piura -Tumbes informa que el Conservador culmino con la atención  de la emergencia</t>
    </r>
  </si>
  <si>
    <t>VIALES-005496</t>
  </si>
  <si>
    <r>
      <rPr>
        <b/>
        <sz val="10"/>
        <color theme="1"/>
        <rFont val="Arial"/>
        <family val="2"/>
      </rPr>
      <t>Arequipa</t>
    </r>
    <r>
      <rPr>
        <sz val="10"/>
        <color theme="1"/>
        <rFont val="Arial"/>
        <family val="2"/>
      </rPr>
      <t xml:space="preserve">
Caravelí / Lomas</t>
    </r>
  </si>
  <si>
    <r>
      <rPr>
        <b/>
        <sz val="10"/>
        <rFont val="Arial"/>
        <family val="2"/>
      </rPr>
      <t xml:space="preserve">Red Vial Nacional: PE-1S (Panamericana Sur),
Tramo: </t>
    </r>
    <r>
      <rPr>
        <sz val="10"/>
        <rFont val="Arial"/>
        <family val="2"/>
      </rPr>
      <t xml:space="preserve">Dv. Lomas - Chaviña,
</t>
    </r>
    <r>
      <rPr>
        <b/>
        <sz val="10"/>
        <rFont val="Arial"/>
        <family val="2"/>
      </rPr>
      <t>Sector</t>
    </r>
    <r>
      <rPr>
        <sz val="10"/>
        <rFont val="Arial"/>
        <family val="2"/>
      </rPr>
      <t>: Caravelí Km 532+200 - Km 532+220</t>
    </r>
  </si>
  <si>
    <r>
      <rPr>
        <b/>
        <sz val="10"/>
        <rFont val="Arial"/>
        <family val="2"/>
      </rPr>
      <t>Precipitaciones pluviales - Huaico</t>
    </r>
    <r>
      <rPr>
        <sz val="10"/>
        <rFont val="Arial"/>
        <family val="2"/>
      </rPr>
      <t xml:space="preserve">
Debido a las precipitaciones pluviales, ocasionaron huaico, afectando completamente la transitabilidad.
19.02.26 PVN Zonal Ica informa que el Conservador realiza la limpieza de material de arrastre con apoyo de maquinaria para recuperar la transitabilidad vehicular.</t>
    </r>
  </si>
  <si>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</si>
  <si>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 - 00763</t>
  </si>
  <si>
    <t>Terminales Zona Centro</t>
  </si>
  <si>
    <t>Puerto de Huacho</t>
  </si>
  <si>
    <t>VIALES-005498</t>
  </si>
  <si>
    <r>
      <rPr>
        <b/>
        <sz val="10"/>
        <color theme="1"/>
        <rFont val="Arial"/>
        <family val="2"/>
      </rPr>
      <t xml:space="preserve">Junín
</t>
    </r>
    <r>
      <rPr>
        <sz val="10"/>
        <color theme="1"/>
        <rFont val="Arial"/>
        <family val="2"/>
      </rPr>
      <t>Yauli / Santa Rosa de Sacco</t>
    </r>
  </si>
  <si>
    <r>
      <rPr>
        <b/>
        <sz val="10"/>
        <rFont val="Arial"/>
        <family val="2"/>
      </rPr>
      <t xml:space="preserve">Red Vial Nacional: PE-22 (Carretera Central), </t>
    </r>
    <r>
      <rPr>
        <sz val="10"/>
        <rFont val="Arial"/>
        <family val="2"/>
      </rPr>
      <t xml:space="preserve">
</t>
    </r>
    <r>
      <rPr>
        <b/>
        <sz val="10"/>
        <rFont val="Arial"/>
        <family val="2"/>
      </rPr>
      <t xml:space="preserve">Tramo: </t>
    </r>
    <r>
      <rPr>
        <sz val="10"/>
        <rFont val="Arial"/>
        <family val="2"/>
      </rPr>
      <t xml:space="preserve">Ticlio - La Oroya,
</t>
    </r>
    <r>
      <rPr>
        <b/>
        <sz val="10"/>
        <rFont val="Arial"/>
        <family val="2"/>
      </rPr>
      <t>Sector</t>
    </r>
    <r>
      <rPr>
        <sz val="10"/>
        <rFont val="Arial"/>
        <family val="2"/>
      </rPr>
      <t>: Marcavalle Km 171+000</t>
    </r>
  </si>
  <si>
    <r>
      <rPr>
        <b/>
        <sz val="10"/>
        <rFont val="Arial"/>
        <family val="2"/>
      </rPr>
      <t>DEVIANDES</t>
    </r>
    <r>
      <rPr>
        <sz val="10"/>
        <rFont val="Arial"/>
        <family val="2"/>
      </rPr>
      <t xml:space="preserve">
Comunicación vía correo 
Verónica Dávila
Operadora CAE  Correo : informes.cae@deviandes.com</t>
    </r>
  </si>
  <si>
    <t>VIALES-005497</t>
  </si>
  <si>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La Oroya - Cerro de Pasco,
</t>
    </r>
    <r>
      <rPr>
        <b/>
        <sz val="10"/>
        <rFont val="Arial"/>
        <family val="2"/>
      </rPr>
      <t>Sector</t>
    </r>
    <r>
      <rPr>
        <sz val="10"/>
        <rFont val="Arial"/>
        <family val="2"/>
      </rPr>
      <t>: La Oroya Km 0+000</t>
    </r>
  </si>
  <si>
    <r>
      <rPr>
        <b/>
        <sz val="10"/>
        <rFont val="Arial"/>
        <family val="2"/>
      </rPr>
      <t>Acción humana - Manifestación</t>
    </r>
    <r>
      <rPr>
        <sz val="10"/>
        <rFont val="Arial"/>
        <family val="2"/>
      </rPr>
      <t xml:space="preserve">
Debido a la manifestación de pobladores se encontraban caminando, se han sentado en la vía obstruyendo ambos carriles solicitando apoyo en contra del proyecto de la carretera de 04 carriles.
16.02.26 La Concesionaria informa que la transitabilidad se encuentra normal.
 </t>
    </r>
  </si>
  <si>
    <r>
      <rPr>
        <b/>
        <sz val="10"/>
        <rFont val="Arial"/>
        <family val="2"/>
      </rPr>
      <t>Acción humana - Manifestación</t>
    </r>
    <r>
      <rPr>
        <sz val="10"/>
        <rFont val="Arial"/>
        <family val="2"/>
      </rPr>
      <t xml:space="preserve">
Debido a un grupo de pobladores se encuentran caminando y se han quedado en el puente obstruyendo ambos carriles solicitando apoyo en contra del proyecto de la carretera de 04 carriles.
16.02.26  La Concesionaria informa que la transitabilidad se encuentra normal.
 </t>
    </r>
  </si>
  <si>
    <r>
      <rPr>
        <b/>
        <sz val="10"/>
        <rFont val="Arial"/>
        <family val="2"/>
      </rPr>
      <t>Oleaje anómalo.</t>
    </r>
    <r>
      <rPr>
        <sz val="10"/>
        <rFont val="Arial"/>
        <family val="2"/>
      </rPr>
      <t xml:space="preserve">
A las 11:30 horas, se cierra totalmente el puerto para toda actividad.
19.02.26 Terminales cerrado: Muelle de Capitanes, Transportadora Callao, APM Terminals, DP World, Marina Club Callao.</t>
    </r>
  </si>
  <si>
    <r>
      <rPr>
        <b/>
        <sz val="10"/>
        <rFont val="Arial"/>
        <family val="2"/>
      </rPr>
      <t>Oleaje anómalo.</t>
    </r>
    <r>
      <rPr>
        <sz val="10"/>
        <rFont val="Arial"/>
        <family val="2"/>
      </rPr>
      <t xml:space="preserve">
A las 11:30 horas, se cierra totalmente el puerto para toda actividad.
19.02.11 Terminal abierto: TP Huacho.</t>
    </r>
  </si>
  <si>
    <t>PUERTO - 00800</t>
  </si>
  <si>
    <r>
      <rPr>
        <b/>
        <sz val="10"/>
        <color theme="1"/>
        <rFont val="Arial"/>
        <family val="2"/>
      </rPr>
      <t>Ayacucho</t>
    </r>
    <r>
      <rPr>
        <sz val="10"/>
        <color theme="1"/>
        <rFont val="Arial"/>
        <family val="2"/>
      </rPr>
      <t xml:space="preserve">
Parinacochas / Pullo</t>
    </r>
  </si>
  <si>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91+100 - Km 91+140</t>
    </r>
  </si>
  <si>
    <t>VIALES-005499</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</si>
  <si>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81+060 - Km 81+100</t>
    </r>
  </si>
  <si>
    <t>VIALES-005501</t>
  </si>
  <si>
    <t>Maquinaria del Contratista Conservador Consorcio Vial Puquio
01 Retroexcavadora
01 Cargador frontal</t>
  </si>
  <si>
    <t>VIALES-005502</t>
  </si>
  <si>
    <r>
      <rPr>
        <b/>
        <sz val="10"/>
        <color theme="1"/>
        <rFont val="Arial"/>
        <family val="2"/>
      </rPr>
      <t>Arequipa</t>
    </r>
    <r>
      <rPr>
        <sz val="10"/>
        <color theme="1"/>
        <rFont val="Arial"/>
        <family val="2"/>
      </rPr>
      <t xml:space="preserve">
Caravelí / Jaqui</t>
    </r>
  </si>
  <si>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Jaqui Km 41+840 - Km 42+060</t>
    </r>
  </si>
  <si>
    <r>
      <rPr>
        <b/>
        <sz val="10"/>
        <color theme="1"/>
        <rFont val="Arial"/>
        <family val="2"/>
      </rPr>
      <t>Áncash</t>
    </r>
    <r>
      <rPr>
        <sz val="10"/>
        <color theme="1"/>
        <rFont val="Arial"/>
        <family val="2"/>
      </rPr>
      <t xml:space="preserve">
Pomabamba / Parobamba</t>
    </r>
  </si>
  <si>
    <t>Maquinaria del Contratista Conservador Consorcio Vial Puquio 
01 Retroexcavadora
01 Excavadora</t>
  </si>
  <si>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19.02.26 PVN Zonal Ica informa que el Conservador movilizo maquinaria 01 excavadora, 01 retroexcavadora, asimismo realizará labores de habilitación del tránsito durante la jornada.</t>
    </r>
  </si>
  <si>
    <r>
      <t xml:space="preserve">Debido a precipitaciones pluviales suscitados en el ámbito nacional, se presente afectaciones de falla del proveedor de energía eléctrica / corte de Fibra Óptica, dejando inoperativa las estaciones bases.
19.02.26  A las 15:00 horas,  el Centro de Monitoreo de OSIPTEL informó  que detectó afectación en </t>
    </r>
    <r>
      <rPr>
        <sz val="11"/>
        <rFont val="Calibri"/>
        <family val="2"/>
        <scheme val="minor"/>
      </rPr>
      <t>estaciones bases</t>
    </r>
    <r>
      <rPr>
        <sz val="11"/>
        <color theme="1"/>
        <rFont val="Frutiger-Light"/>
        <family val="2"/>
      </rPr>
      <t>, de acuerdo al siguiente detalle:</t>
    </r>
  </si>
  <si>
    <r>
      <t>Debido a precipitaciones pluviales suscitados en el ámbito nacional, se presente afectaciones de falla del proveedor de energía eléctrica / corte de Fibra Óptica, dejando inoperativa las estaciones bases.
19.02.26  A las 15:00 horas,   el Centro de Monitoreo de OSIPTEL informó  que detectó afectación en</t>
    </r>
    <r>
      <rPr>
        <sz val="11"/>
        <color rgb="FFF20000"/>
        <rFont val="Calibri"/>
        <family val="2"/>
        <scheme val="minor"/>
      </rPr>
      <t xml:space="preserve"> </t>
    </r>
    <r>
      <rPr>
        <sz val="11"/>
        <rFont val="Calibri"/>
        <family val="2"/>
        <scheme val="minor"/>
      </rPr>
      <t>estaciones bases</t>
    </r>
    <r>
      <rPr>
        <sz val="11"/>
        <color theme="1"/>
        <rFont val="Frutiger-Light"/>
        <family val="2"/>
      </rPr>
      <t>, de acuerdo al siguiente detalle:</t>
    </r>
  </si>
  <si>
    <r>
      <t xml:space="preserve">Debido a precipitaciones pluviales suscitados en el ámbito nacional, se presente afectaciones de falla del proveedor de energía eléctrica / corte de Fibra Óptica, dejando inoperativa las estaciones bases.
19.02.26 A las 15:00 horas,   el Centro de Monitoreo de OSIPTEL informó  que detectó afectación en </t>
    </r>
    <r>
      <rPr>
        <sz val="11"/>
        <rFont val="Calibri"/>
        <family val="2"/>
        <scheme val="minor"/>
      </rPr>
      <t>estaciones bases</t>
    </r>
    <r>
      <rPr>
        <sz val="11"/>
        <color theme="1"/>
        <rFont val="Frutiger-Light"/>
        <family val="2"/>
      </rPr>
      <t xml:space="preserve">, </t>
    </r>
    <r>
      <rPr>
        <sz val="11"/>
        <color theme="1"/>
        <rFont val="Calibri"/>
        <family val="2"/>
      </rPr>
      <t>de acuerdo al siguiente detalle</t>
    </r>
    <r>
      <rPr>
        <sz val="11"/>
        <color theme="1"/>
        <rFont val="Frutiger-Light"/>
        <family val="2"/>
      </rPr>
      <t>:</t>
    </r>
  </si>
  <si>
    <r>
      <rPr>
        <b/>
        <sz val="10"/>
        <rFont val="Arial"/>
        <family val="2"/>
      </rPr>
      <t>Precipitaciones pluviales - Huaico</t>
    </r>
    <r>
      <rPr>
        <sz val="10"/>
        <rFont val="Arial"/>
        <family val="2"/>
      </rPr>
      <t xml:space="preserve">
Debido a las precipitaciones pluviales, ocasionaron huaico, afectando completamente la transitabilidad.
19.02.26 PVN Zonal Ica informa que el Conservador  continúa con los trabajos de limpieza de derrumbe y apoya con la señalización del tránsito.</t>
    </r>
  </si>
  <si>
    <r>
      <rPr>
        <b/>
        <sz val="10"/>
        <rFont val="Arial"/>
        <family val="2"/>
      </rPr>
      <t>Precipitaciones pluviales - Huaico</t>
    </r>
    <r>
      <rPr>
        <sz val="10"/>
        <rFont val="Arial"/>
        <family val="2"/>
      </rPr>
      <t xml:space="preserve">
Debido a las precipitaciones pluviales, ocasionaron huaico, afectando completamente la transitabilidad.
19.02.26 PVN Zonal Ica informa que el Conservador continúa con los trabajos de limpieza de derrumbe y apoya con la señalización del tránsito.</t>
    </r>
  </si>
  <si>
    <t>Maquinaria de PVN Arequipa
01 Cargador frontal</t>
  </si>
  <si>
    <r>
      <t xml:space="preserve">Red Vial Nacional: PE-3SF,
Tramo: </t>
    </r>
    <r>
      <rPr>
        <sz val="10"/>
        <rFont val="Arial"/>
        <family val="2"/>
      </rPr>
      <t>Dv. Chuquibambilla - Lambrama,</t>
    </r>
    <r>
      <rPr>
        <b/>
        <sz val="10"/>
        <rFont val="Arial"/>
        <family val="2"/>
      </rPr>
      <t xml:space="preserve">
Sector: </t>
    </r>
    <r>
      <rPr>
        <sz val="10"/>
        <rFont val="Arial"/>
        <family val="2"/>
      </rPr>
      <t>Lambrama Km 38+080 - Km 38+100</t>
    </r>
  </si>
  <si>
    <t>VIALES-005503</t>
  </si>
  <si>
    <r>
      <rPr>
        <b/>
        <sz val="10"/>
        <rFont val="Arial"/>
        <family val="2"/>
      </rPr>
      <t xml:space="preserve">Red Vial Nacional: PE-1S (Panamericana Sur),
Tramo: </t>
    </r>
    <r>
      <rPr>
        <sz val="10"/>
        <rFont val="Arial"/>
        <family val="2"/>
      </rPr>
      <t xml:space="preserve">Ocucaje - Palpa,
</t>
    </r>
    <r>
      <rPr>
        <b/>
        <sz val="10"/>
        <rFont val="Arial"/>
        <family val="2"/>
      </rPr>
      <t>Sector</t>
    </r>
    <r>
      <rPr>
        <sz val="10"/>
        <rFont val="Arial"/>
        <family val="2"/>
      </rPr>
      <t>: Ocucaje Km 337+400 - Km 337+500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</si>
</sst>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dddd"/>
    <numFmt numFmtId="165" formatCode="_-* #,##0_-;\-* #,##0_-;_-* &quot;-&quot;??_-;_-@_-"/>
    <numFmt numFmtId="166" formatCode="0.000"/>
    <numFmt numFmtId="167" formatCode="#,##0.000"/>
    <numFmt numFmtId="168" formatCode="dd/mm/yyyy;@"/>
  </numFmts>
  <fonts count="184">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amily val="2"/>
    </font>
    <font>
      <sz val="10"/>
      <color theme="1"/>
      <name val="Arial"/>
      <family val="2"/>
    </font>
    <font>
      <b/>
      <sz val="10"/>
      <name val="Arial"/>
      <family val="2"/>
    </font>
    <font>
      <sz val="10"/>
      <color theme="1"/>
      <name val="Arial"/>
      <family val="2"/>
    </font>
    <font>
      <b/>
      <u/>
      <sz val="10"/>
      <color rgb="FF0078D2"/>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name val="Arial"/>
      <family val="2"/>
    </font>
    <font>
      <b/>
      <u/>
      <sz val="10"/>
      <color rgb="FF0078D2"/>
      <name val="Arial"/>
      <family val="2"/>
    </font>
    <font>
      <sz val="10"/>
      <color theme="1"/>
      <name val="Arial"/>
      <family val="2"/>
    </font>
    <font>
      <b/>
      <sz val="10"/>
      <name val="Arial"/>
      <family val="2"/>
    </font>
    <font>
      <b/>
      <sz val="10"/>
      <color rgb="FF00B050"/>
      <name val="Arial"/>
      <family val="2"/>
    </font>
    <font>
      <sz val="11"/>
      <name val="Calibri"/>
      <family val="2"/>
      <scheme val="minor"/>
    </font>
    <font>
      <b/>
      <sz val="11"/>
      <color rgb="FFFF0000"/>
      <name val="Calibri"/>
      <family val="2"/>
      <scheme val="minor"/>
    </font>
    <font>
      <sz val="11"/>
      <color rgb="FFF20000"/>
      <name val="Calibri"/>
      <family val="2"/>
      <scheme val="minor"/>
    </font>
    <font>
      <b/>
      <u/>
      <sz val="10"/>
      <color rgb="FFFF0000"/>
      <name val="Arial"/>
      <family val="2"/>
    </font>
    <font>
      <b/>
      <sz val="10"/>
      <color theme="2" tint="-0.89999084444715716"/>
      <name val="Arial"/>
      <family val="2"/>
    </font>
    <font>
      <b/>
      <sz val="10"/>
      <color rgb="FFF20000"/>
      <name val="Arial"/>
      <family val="2"/>
    </font>
    <font>
      <b/>
      <sz val="11"/>
      <color theme="1"/>
      <name val="Frutiger-Light"/>
      <family val="2"/>
    </font>
    <font>
      <sz val="10"/>
      <color theme="1"/>
      <name val="Frutiger-Light"/>
    </font>
  </fonts>
  <fills count="14">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8" tint="0.39997558519241921"/>
        <bgColor indexed="64"/>
      </patternFill>
    </fill>
  </fills>
  <borders count="17">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32645">
    <xf numFmtId="0" fontId="0" fillId="0" borderId="0"/>
    <xf numFmtId="0" fontId="81" fillId="0" borderId="0" applyNumberFormat="0" applyFill="0" applyBorder="0" applyProtection="0">
      <alignment horizontal="left" vertical="center"/>
    </xf>
    <xf numFmtId="0" fontId="83" fillId="0" borderId="0"/>
    <xf numFmtId="0" fontId="82" fillId="0" borderId="1" applyNumberFormat="0" applyFill="0" applyAlignment="0" applyProtection="0"/>
    <xf numFmtId="0" fontId="80" fillId="0" borderId="0"/>
    <xf numFmtId="43" fontId="84" fillId="0" borderId="0" applyFont="0" applyFill="0" applyBorder="0" applyAlignment="0" applyProtection="0"/>
    <xf numFmtId="0" fontId="91" fillId="0" borderId="1" applyNumberFormat="0" applyFill="0" applyAlignment="0" applyProtection="0"/>
    <xf numFmtId="0" fontId="93" fillId="0" borderId="0" applyNumberFormat="0" applyFill="0" applyBorder="0" applyAlignment="0" applyProtection="0"/>
    <xf numFmtId="0" fontId="79" fillId="0" borderId="0"/>
    <xf numFmtId="0" fontId="78" fillId="0" borderId="0"/>
    <xf numFmtId="0" fontId="77" fillId="0" borderId="0"/>
    <xf numFmtId="0" fontId="87" fillId="0" borderId="0"/>
    <xf numFmtId="0" fontId="87" fillId="0" borderId="0"/>
    <xf numFmtId="0" fontId="76" fillId="0" borderId="0"/>
    <xf numFmtId="43" fontId="84" fillId="0" borderId="0" applyFont="0" applyFill="0" applyBorder="0" applyAlignment="0" applyProtection="0"/>
    <xf numFmtId="0" fontId="76" fillId="0" borderId="0"/>
    <xf numFmtId="0" fontId="75" fillId="0" borderId="0"/>
    <xf numFmtId="0" fontId="75" fillId="0" borderId="0"/>
    <xf numFmtId="0" fontId="74" fillId="0" borderId="0"/>
    <xf numFmtId="0" fontId="74" fillId="0" borderId="0"/>
    <xf numFmtId="43" fontId="84" fillId="0" borderId="0" applyFont="0" applyFill="0" applyBorder="0" applyAlignment="0" applyProtection="0"/>
    <xf numFmtId="0" fontId="74" fillId="0" borderId="0"/>
    <xf numFmtId="0" fontId="74" fillId="0" borderId="0"/>
    <xf numFmtId="0" fontId="74" fillId="0" borderId="0"/>
    <xf numFmtId="0" fontId="74" fillId="0" borderId="0"/>
    <xf numFmtId="43" fontId="84" fillId="0" borderId="0" applyFont="0" applyFill="0" applyBorder="0" applyAlignment="0" applyProtection="0"/>
    <xf numFmtId="0" fontId="74" fillId="0" borderId="0"/>
    <xf numFmtId="0" fontId="74" fillId="0" borderId="0"/>
    <xf numFmtId="0" fontId="74" fillId="0" borderId="0"/>
    <xf numFmtId="0" fontId="73" fillId="0" borderId="0"/>
    <xf numFmtId="0" fontId="73" fillId="0" borderId="0"/>
    <xf numFmtId="43" fontId="84" fillId="0" borderId="0" applyFont="0" applyFill="0" applyBorder="0" applyAlignment="0" applyProtection="0"/>
    <xf numFmtId="0" fontId="73" fillId="0" borderId="0"/>
    <xf numFmtId="0" fontId="73" fillId="0" borderId="0"/>
    <xf numFmtId="0" fontId="73" fillId="0" borderId="0"/>
    <xf numFmtId="0" fontId="73" fillId="0" borderId="0"/>
    <xf numFmtId="43" fontId="84"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43" fontId="84" fillId="0" borderId="0" applyFont="0" applyFill="0" applyBorder="0" applyAlignment="0" applyProtection="0"/>
    <xf numFmtId="0" fontId="73" fillId="0" borderId="0"/>
    <xf numFmtId="0" fontId="73" fillId="0" borderId="0"/>
    <xf numFmtId="0" fontId="73" fillId="0" borderId="0"/>
    <xf numFmtId="0" fontId="73" fillId="0" borderId="0"/>
    <xf numFmtId="43" fontId="84" fillId="0" borderId="0" applyFont="0" applyFill="0" applyBorder="0" applyAlignment="0" applyProtection="0"/>
    <xf numFmtId="0" fontId="73" fillId="0" borderId="0"/>
    <xf numFmtId="0" fontId="73" fillId="0" borderId="0"/>
    <xf numFmtId="0" fontId="73" fillId="0" borderId="0"/>
    <xf numFmtId="0" fontId="72" fillId="0" borderId="0"/>
    <xf numFmtId="0" fontId="72" fillId="0" borderId="0"/>
    <xf numFmtId="43" fontId="84" fillId="0" borderId="0" applyFont="0" applyFill="0" applyBorder="0" applyAlignment="0" applyProtection="0"/>
    <xf numFmtId="0" fontId="72" fillId="0" borderId="0"/>
    <xf numFmtId="0" fontId="72" fillId="0" borderId="0"/>
    <xf numFmtId="0" fontId="72" fillId="0" borderId="0"/>
    <xf numFmtId="0" fontId="72" fillId="0" borderId="0"/>
    <xf numFmtId="43" fontId="84"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43" fontId="84" fillId="0" borderId="0" applyFont="0" applyFill="0" applyBorder="0" applyAlignment="0" applyProtection="0"/>
    <xf numFmtId="0" fontId="72" fillId="0" borderId="0"/>
    <xf numFmtId="0" fontId="72" fillId="0" borderId="0"/>
    <xf numFmtId="0" fontId="72" fillId="0" borderId="0"/>
    <xf numFmtId="0" fontId="72" fillId="0" borderId="0"/>
    <xf numFmtId="43" fontId="84"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43" fontId="84" fillId="0" borderId="0" applyFont="0" applyFill="0" applyBorder="0" applyAlignment="0" applyProtection="0"/>
    <xf numFmtId="0" fontId="72" fillId="0" borderId="0"/>
    <xf numFmtId="0" fontId="72" fillId="0" borderId="0"/>
    <xf numFmtId="0" fontId="72" fillId="0" borderId="0"/>
    <xf numFmtId="0" fontId="72" fillId="0" borderId="0"/>
    <xf numFmtId="43" fontId="84"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43" fontId="84" fillId="0" borderId="0" applyFont="0" applyFill="0" applyBorder="0" applyAlignment="0" applyProtection="0"/>
    <xf numFmtId="0" fontId="72" fillId="0" borderId="0"/>
    <xf numFmtId="0" fontId="72" fillId="0" borderId="0"/>
    <xf numFmtId="0" fontId="72" fillId="0" borderId="0"/>
    <xf numFmtId="0" fontId="72" fillId="0" borderId="0"/>
    <xf numFmtId="43" fontId="84"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43" fontId="84"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43" fontId="8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43" fontId="84"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6" fillId="0" borderId="0"/>
    <xf numFmtId="0" fontId="65" fillId="0" borderId="0"/>
    <xf numFmtId="0" fontId="65" fillId="0" borderId="0"/>
    <xf numFmtId="0" fontId="65" fillId="0" borderId="0"/>
    <xf numFmtId="0" fontId="64" fillId="0" borderId="0"/>
    <xf numFmtId="0" fontId="63" fillId="0" borderId="0"/>
    <xf numFmtId="0" fontId="62" fillId="0" borderId="0"/>
    <xf numFmtId="0" fontId="61" fillId="0" borderId="0"/>
    <xf numFmtId="0" fontId="60" fillId="0" borderId="0"/>
    <xf numFmtId="0" fontId="93" fillId="0" borderId="0" applyNumberFormat="0" applyFill="0" applyBorder="0" applyAlignment="0" applyProtection="0"/>
    <xf numFmtId="0" fontId="59" fillId="0" borderId="0"/>
    <xf numFmtId="0" fontId="58" fillId="0" borderId="0"/>
    <xf numFmtId="0" fontId="57" fillId="0" borderId="0"/>
    <xf numFmtId="0" fontId="57" fillId="0" borderId="0"/>
    <xf numFmtId="0" fontId="57" fillId="0" borderId="0"/>
    <xf numFmtId="0" fontId="57" fillId="0" borderId="0"/>
    <xf numFmtId="0" fontId="57" fillId="0" borderId="0"/>
    <xf numFmtId="0" fontId="56"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43" fontId="84"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84" fillId="0" borderId="0" applyFont="0" applyFill="0" applyBorder="0" applyAlignment="0" applyProtection="0"/>
    <xf numFmtId="0" fontId="53" fillId="0" borderId="0"/>
    <xf numFmtId="0" fontId="52" fillId="0" borderId="0"/>
    <xf numFmtId="0" fontId="52" fillId="0" borderId="0"/>
    <xf numFmtId="0" fontId="51" fillId="0" borderId="0"/>
    <xf numFmtId="0" fontId="51" fillId="0" borderId="0"/>
    <xf numFmtId="0" fontId="51" fillId="0" borderId="0"/>
    <xf numFmtId="0" fontId="51" fillId="0" borderId="0"/>
    <xf numFmtId="0" fontId="50" fillId="0" borderId="0"/>
    <xf numFmtId="0" fontId="50"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8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2" fillId="0" borderId="0"/>
    <xf numFmtId="0" fontId="41"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84"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8" fillId="0" borderId="0"/>
    <xf numFmtId="0" fontId="38"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84"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2"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6" fillId="0" borderId="0"/>
    <xf numFmtId="0" fontId="16" fillId="0" borderId="0"/>
    <xf numFmtId="0" fontId="16" fillId="0" borderId="0"/>
    <xf numFmtId="0" fontId="16" fillId="0" borderId="0"/>
    <xf numFmtId="0" fontId="84" fillId="0" borderId="0"/>
    <xf numFmtId="0" fontId="15" fillId="0" borderId="0"/>
    <xf numFmtId="0" fontId="81" fillId="0" borderId="0" applyNumberFormat="0" applyFill="0" applyBorder="0" applyProtection="0">
      <alignment horizontal="left" vertical="center"/>
    </xf>
    <xf numFmtId="0" fontId="14" fillId="0" borderId="0"/>
    <xf numFmtId="0" fontId="13" fillId="0" borderId="0"/>
    <xf numFmtId="0" fontId="13" fillId="0" borderId="0"/>
    <xf numFmtId="0" fontId="11" fillId="0" borderId="0"/>
    <xf numFmtId="0" fontId="84" fillId="0" borderId="0"/>
    <xf numFmtId="0" fontId="82" fillId="0" borderId="1" applyNumberFormat="0" applyFill="0" applyAlignment="0" applyProtection="0"/>
    <xf numFmtId="0" fontId="91" fillId="0" borderId="1" applyNumberFormat="0" applyFill="0" applyAlignment="0" applyProtection="0"/>
    <xf numFmtId="0" fontId="7" fillId="0" borderId="0"/>
    <xf numFmtId="0" fontId="3" fillId="0" borderId="0"/>
    <xf numFmtId="0" fontId="3" fillId="0" borderId="0"/>
    <xf numFmtId="0" fontId="2" fillId="0" borderId="0"/>
    <xf numFmtId="0" fontId="2" fillId="0" borderId="0"/>
    <xf numFmtId="0" fontId="1" fillId="0" borderId="0"/>
    <xf numFmtId="0" fontId="1" fillId="0" borderId="0"/>
  </cellStyleXfs>
  <cellXfs count="318">
    <xf numFmtId="0" fontId="0" fillId="0" borderId="0" xfId="0"/>
    <xf numFmtId="0" fontId="86" fillId="0" borderId="0" xfId="0" applyFont="1" applyAlignment="1">
      <alignment horizontal="center" vertical="center" wrapText="1"/>
    </xf>
    <xf numFmtId="14" fontId="88" fillId="2" borderId="0" xfId="1" quotePrefix="1" applyNumberFormat="1" applyFont="1" applyFill="1" applyBorder="1" applyAlignment="1">
      <alignment horizontal="left" vertical="center" wrapText="1"/>
    </xf>
    <xf numFmtId="0" fontId="0" fillId="2" borderId="0" xfId="0" applyFill="1"/>
    <xf numFmtId="0" fontId="88" fillId="2" borderId="0" xfId="0" applyFont="1" applyFill="1" applyAlignment="1">
      <alignment horizontal="center" vertical="center"/>
    </xf>
    <xf numFmtId="1" fontId="85" fillId="2" borderId="0" xfId="0" applyNumberFormat="1" applyFont="1" applyFill="1" applyAlignment="1">
      <alignment horizontal="center" wrapText="1"/>
    </xf>
    <xf numFmtId="14" fontId="106" fillId="2" borderId="0" xfId="0" applyNumberFormat="1" applyFont="1" applyFill="1" applyAlignment="1">
      <alignment vertical="center" wrapText="1"/>
    </xf>
    <xf numFmtId="14" fontId="0" fillId="2" borderId="0" xfId="0" applyNumberFormat="1" applyFill="1"/>
    <xf numFmtId="0" fontId="97" fillId="2" borderId="0" xfId="0" applyFont="1" applyFill="1" applyAlignment="1">
      <alignment horizontal="center" vertical="center"/>
    </xf>
    <xf numFmtId="0" fontId="88" fillId="2" borderId="0" xfId="2840" applyFont="1" applyFill="1" applyAlignment="1">
      <alignment horizontal="center" vertical="center"/>
    </xf>
    <xf numFmtId="0" fontId="97" fillId="2" borderId="0" xfId="2841" applyFont="1" applyFill="1" applyAlignment="1">
      <alignment horizontal="center" vertical="center" wrapText="1"/>
    </xf>
    <xf numFmtId="0" fontId="99" fillId="2" borderId="0" xfId="2841" applyFont="1" applyFill="1" applyAlignment="1">
      <alignment horizontal="center" vertical="center" wrapText="1"/>
    </xf>
    <xf numFmtId="0" fontId="48" fillId="2" borderId="0" xfId="2841" applyFill="1"/>
    <xf numFmtId="14" fontId="87" fillId="0" borderId="0" xfId="1" applyNumberFormat="1" applyFont="1" applyFill="1" applyBorder="1" applyAlignment="1">
      <alignment horizontal="left" vertical="center" wrapText="1"/>
    </xf>
    <xf numFmtId="0" fontId="107" fillId="2" borderId="0" xfId="0" applyFont="1" applyFill="1" applyAlignment="1">
      <alignment horizontal="center" vertical="center" wrapText="1"/>
    </xf>
    <xf numFmtId="0" fontId="96" fillId="2" borderId="0" xfId="8152" applyFont="1" applyFill="1" applyAlignment="1">
      <alignment horizontal="center" vertical="center" wrapText="1"/>
    </xf>
    <xf numFmtId="0" fontId="42" fillId="0" borderId="0" xfId="8152"/>
    <xf numFmtId="0" fontId="42" fillId="0" borderId="0" xfId="8152" applyAlignment="1">
      <alignment wrapText="1"/>
    </xf>
    <xf numFmtId="0" fontId="42" fillId="2" borderId="0" xfId="8152" applyFill="1"/>
    <xf numFmtId="0" fontId="85" fillId="2" borderId="0" xfId="8152" applyFont="1" applyFill="1" applyAlignment="1">
      <alignment horizontal="center" vertical="center" wrapText="1"/>
    </xf>
    <xf numFmtId="0" fontId="95" fillId="2" borderId="0" xfId="8152" applyFont="1" applyFill="1"/>
    <xf numFmtId="0" fontId="95" fillId="2" borderId="0" xfId="8152" applyFont="1" applyFill="1" applyAlignment="1">
      <alignment wrapText="1"/>
    </xf>
    <xf numFmtId="14" fontId="42" fillId="2" borderId="0" xfId="8152" applyNumberFormat="1" applyFill="1"/>
    <xf numFmtId="0" fontId="42" fillId="2" borderId="0" xfId="8152" applyFill="1" applyAlignment="1">
      <alignment wrapText="1"/>
    </xf>
    <xf numFmtId="14" fontId="92" fillId="0" borderId="3" xfId="6" applyNumberFormat="1" applyFont="1" applyFill="1" applyBorder="1" applyAlignment="1">
      <alignment horizontal="center" vertical="center" wrapText="1"/>
    </xf>
    <xf numFmtId="164" fontId="92" fillId="0" borderId="3" xfId="6" applyNumberFormat="1" applyFont="1" applyFill="1" applyBorder="1" applyAlignment="1">
      <alignment horizontal="center" vertical="center" wrapText="1"/>
    </xf>
    <xf numFmtId="164" fontId="92" fillId="0" borderId="3" xfId="3" applyNumberFormat="1" applyFont="1" applyFill="1" applyBorder="1" applyAlignment="1">
      <alignment horizontal="center" vertical="center" wrapText="1"/>
    </xf>
    <xf numFmtId="14" fontId="92" fillId="0" borderId="5" xfId="6" applyNumberFormat="1" applyFont="1" applyFill="1" applyBorder="1" applyAlignment="1">
      <alignment horizontal="center" vertical="center" wrapText="1"/>
    </xf>
    <xf numFmtId="0" fontId="102" fillId="2" borderId="0" xfId="2842" applyFont="1" applyFill="1" applyAlignment="1">
      <alignment wrapText="1"/>
    </xf>
    <xf numFmtId="0" fontId="110" fillId="3" borderId="3" xfId="0" applyFont="1" applyFill="1" applyBorder="1" applyAlignment="1">
      <alignment horizontal="center"/>
    </xf>
    <xf numFmtId="0" fontId="117" fillId="0" borderId="0" xfId="0" applyFont="1"/>
    <xf numFmtId="0" fontId="93" fillId="0" borderId="0" xfId="7" applyFill="1" applyBorder="1" applyAlignment="1">
      <alignment horizontal="left"/>
    </xf>
    <xf numFmtId="14" fontId="88" fillId="0" borderId="0" xfId="1" quotePrefix="1" applyNumberFormat="1" applyFont="1" applyFill="1" applyBorder="1" applyAlignment="1">
      <alignment horizontal="left" vertical="center" wrapText="1"/>
    </xf>
    <xf numFmtId="14" fontId="89" fillId="0" borderId="0" xfId="0" applyNumberFormat="1" applyFont="1" applyAlignment="1">
      <alignment vertical="center" wrapText="1"/>
    </xf>
    <xf numFmtId="14" fontId="105" fillId="0" borderId="0" xfId="0" applyNumberFormat="1" applyFont="1" applyAlignment="1">
      <alignment horizontal="center" vertical="center" wrapText="1"/>
    </xf>
    <xf numFmtId="1" fontId="90" fillId="0" borderId="0" xfId="0" applyNumberFormat="1" applyFont="1" applyAlignment="1">
      <alignment wrapText="1"/>
    </xf>
    <xf numFmtId="0" fontId="85" fillId="0" borderId="0" xfId="0" applyFont="1" applyAlignment="1">
      <alignment vertical="center" wrapText="1"/>
    </xf>
    <xf numFmtId="0" fontId="85" fillId="0" borderId="0" xfId="0" applyFont="1" applyAlignment="1">
      <alignment horizontal="center" wrapText="1"/>
    </xf>
    <xf numFmtId="1" fontId="0" fillId="0" borderId="0" xfId="0" applyNumberFormat="1"/>
    <xf numFmtId="0" fontId="88" fillId="0" borderId="0" xfId="0" applyFont="1" applyAlignment="1">
      <alignment horizontal="center" vertical="center"/>
    </xf>
    <xf numFmtId="0" fontId="101" fillId="0" borderId="0" xfId="0" applyFont="1"/>
    <xf numFmtId="164" fontId="92" fillId="0" borderId="3" xfId="0" applyNumberFormat="1" applyFont="1" applyBorder="1" applyAlignment="1">
      <alignment horizontal="center" vertical="center" wrapText="1"/>
    </xf>
    <xf numFmtId="0" fontId="87" fillId="2" borderId="0" xfId="8152" applyFont="1" applyFill="1" applyAlignment="1">
      <alignment wrapText="1"/>
    </xf>
    <xf numFmtId="14" fontId="121" fillId="2" borderId="0" xfId="1" quotePrefix="1" applyNumberFormat="1" applyFont="1" applyFill="1" applyBorder="1" applyAlignment="1">
      <alignment horizontal="left" vertical="center" wrapText="1"/>
    </xf>
    <xf numFmtId="0" fontId="121" fillId="2" borderId="0" xfId="0" applyFont="1" applyFill="1" applyAlignment="1">
      <alignment horizontal="center" vertical="center"/>
    </xf>
    <xf numFmtId="0" fontId="86" fillId="2" borderId="0" xfId="0" applyFont="1" applyFill="1" applyAlignment="1">
      <alignment horizontal="center" vertical="center" wrapText="1"/>
    </xf>
    <xf numFmtId="0" fontId="93" fillId="0" borderId="0" xfId="7" applyFill="1" applyBorder="1" applyAlignment="1"/>
    <xf numFmtId="2" fontId="0" fillId="0" borderId="0" xfId="5" applyNumberFormat="1" applyFont="1" applyFill="1" applyAlignment="1">
      <alignment horizontal="center" vertical="center"/>
    </xf>
    <xf numFmtId="14" fontId="92" fillId="0" borderId="6" xfId="6" applyNumberFormat="1" applyFont="1" applyFill="1" applyBorder="1" applyAlignment="1">
      <alignment horizontal="center" vertical="center" wrapText="1"/>
    </xf>
    <xf numFmtId="2" fontId="116" fillId="0" borderId="0" xfId="0" applyNumberFormat="1" applyFont="1"/>
    <xf numFmtId="165" fontId="87" fillId="0" borderId="0" xfId="5" applyNumberFormat="1" applyFont="1" applyFill="1" applyBorder="1" applyAlignment="1" applyProtection="1">
      <alignment horizontal="center" vertical="center"/>
      <protection locked="0"/>
    </xf>
    <xf numFmtId="1" fontId="87" fillId="0" borderId="8" xfId="6" applyNumberFormat="1" applyFont="1" applyFill="1" applyBorder="1" applyAlignment="1">
      <alignment horizontal="center" vertical="center" wrapText="1"/>
    </xf>
    <xf numFmtId="14" fontId="87" fillId="0" borderId="2" xfId="6" applyNumberFormat="1" applyFont="1" applyFill="1" applyBorder="1" applyAlignment="1">
      <alignment horizontal="center" vertical="center" wrapText="1"/>
    </xf>
    <xf numFmtId="164" fontId="88" fillId="0" borderId="2" xfId="6" applyNumberFormat="1" applyFont="1" applyFill="1" applyBorder="1" applyAlignment="1">
      <alignment horizontal="left" vertical="center" wrapText="1"/>
    </xf>
    <xf numFmtId="164" fontId="90" fillId="0" borderId="2" xfId="6" applyNumberFormat="1" applyFont="1" applyFill="1" applyBorder="1" applyAlignment="1">
      <alignment vertical="center" wrapText="1"/>
    </xf>
    <xf numFmtId="164" fontId="94" fillId="0" borderId="2" xfId="6" applyNumberFormat="1" applyFont="1" applyFill="1" applyBorder="1" applyAlignment="1">
      <alignment horizontal="center" vertical="center" wrapText="1"/>
    </xf>
    <xf numFmtId="164" fontId="87" fillId="0" borderId="2" xfId="6" applyNumberFormat="1" applyFont="1" applyFill="1" applyBorder="1" applyAlignment="1">
      <alignment horizontal="justify" vertical="center" wrapText="1"/>
    </xf>
    <xf numFmtId="164" fontId="90" fillId="0" borderId="2" xfId="6" applyNumberFormat="1" applyFont="1" applyFill="1" applyBorder="1" applyAlignment="1">
      <alignment horizontal="left" vertical="center" wrapText="1"/>
    </xf>
    <xf numFmtId="164" fontId="87" fillId="0" borderId="14" xfId="3" applyNumberFormat="1" applyFont="1" applyFill="1" applyBorder="1" applyAlignment="1">
      <alignment horizontal="left" vertical="center" wrapText="1"/>
    </xf>
    <xf numFmtId="0" fontId="13" fillId="2" borderId="0" xfId="32633" applyFill="1"/>
    <xf numFmtId="0" fontId="113" fillId="5" borderId="14" xfId="0" applyFont="1" applyFill="1" applyBorder="1" applyAlignment="1">
      <alignment horizontal="center" wrapText="1"/>
    </xf>
    <xf numFmtId="0" fontId="113" fillId="6" borderId="14" xfId="0" applyFont="1" applyFill="1" applyBorder="1" applyAlignment="1">
      <alignment horizontal="center" wrapText="1"/>
    </xf>
    <xf numFmtId="0" fontId="112" fillId="3" borderId="14" xfId="0" applyFont="1" applyFill="1" applyBorder="1" applyAlignment="1">
      <alignment horizontal="center" vertical="center"/>
    </xf>
    <xf numFmtId="0" fontId="13" fillId="4" borderId="14" xfId="0" applyFont="1" applyFill="1" applyBorder="1"/>
    <xf numFmtId="0" fontId="13" fillId="2" borderId="14" xfId="0" applyFont="1" applyFill="1" applyBorder="1" applyAlignment="1">
      <alignment horizontal="center" vertical="center"/>
    </xf>
    <xf numFmtId="0" fontId="13" fillId="0" borderId="14" xfId="0" applyFont="1" applyBorder="1" applyAlignment="1">
      <alignment horizontal="center" vertical="center"/>
    </xf>
    <xf numFmtId="0" fontId="110" fillId="7" borderId="14" xfId="0" applyFont="1" applyFill="1" applyBorder="1" applyAlignment="1">
      <alignment horizontal="center"/>
    </xf>
    <xf numFmtId="0" fontId="111" fillId="4" borderId="14" xfId="0" applyFont="1" applyFill="1" applyBorder="1"/>
    <xf numFmtId="0" fontId="111" fillId="4" borderId="14" xfId="0" applyFont="1" applyFill="1" applyBorder="1" applyAlignment="1">
      <alignment horizontal="center"/>
    </xf>
    <xf numFmtId="0" fontId="115" fillId="4" borderId="14" xfId="0" applyFont="1" applyFill="1" applyBorder="1" applyAlignment="1">
      <alignment horizontal="center"/>
    </xf>
    <xf numFmtId="0" fontId="113" fillId="5" borderId="14" xfId="0" applyFont="1" applyFill="1" applyBorder="1" applyAlignment="1">
      <alignment horizontal="center"/>
    </xf>
    <xf numFmtId="0" fontId="113" fillId="6" borderId="14" xfId="0" applyFont="1" applyFill="1" applyBorder="1" applyAlignment="1">
      <alignment horizontal="center"/>
    </xf>
    <xf numFmtId="1" fontId="13" fillId="0" borderId="14" xfId="0" applyNumberFormat="1" applyFont="1" applyBorder="1" applyAlignment="1">
      <alignment horizontal="center" vertical="center"/>
    </xf>
    <xf numFmtId="1" fontId="111" fillId="4" borderId="14" xfId="0" applyNumberFormat="1" applyFont="1" applyFill="1" applyBorder="1" applyAlignment="1">
      <alignment horizontal="center"/>
    </xf>
    <xf numFmtId="1" fontId="110" fillId="7" borderId="14" xfId="0" applyNumberFormat="1" applyFont="1" applyFill="1" applyBorder="1" applyAlignment="1">
      <alignment horizontal="center"/>
    </xf>
    <xf numFmtId="14" fontId="124" fillId="0" borderId="0" xfId="0" applyNumberFormat="1" applyFont="1"/>
    <xf numFmtId="0" fontId="12" fillId="4" borderId="14" xfId="0" applyFont="1" applyFill="1" applyBorder="1"/>
    <xf numFmtId="164" fontId="90" fillId="0" borderId="14" xfId="3" applyNumberFormat="1" applyFont="1" applyFill="1" applyBorder="1" applyAlignment="1">
      <alignment horizontal="center" vertical="center" wrapText="1"/>
    </xf>
    <xf numFmtId="168" fontId="87" fillId="0" borderId="14" xfId="3" applyNumberFormat="1" applyFont="1" applyFill="1" applyBorder="1" applyAlignment="1">
      <alignment horizontal="center" vertical="center" wrapText="1"/>
    </xf>
    <xf numFmtId="14" fontId="87" fillId="0" borderId="14" xfId="6" applyNumberFormat="1" applyFont="1" applyFill="1" applyBorder="1" applyAlignment="1" applyProtection="1">
      <alignment horizontal="center" vertical="center" wrapText="1"/>
      <protection locked="0"/>
    </xf>
    <xf numFmtId="164" fontId="109" fillId="0" borderId="14" xfId="3" applyNumberFormat="1" applyFont="1" applyFill="1" applyBorder="1" applyAlignment="1">
      <alignment horizontal="center" vertical="center" wrapText="1"/>
    </xf>
    <xf numFmtId="0" fontId="85" fillId="0" borderId="14" xfId="95" applyFont="1" applyBorder="1" applyAlignment="1">
      <alignment horizontal="center" vertical="center"/>
    </xf>
    <xf numFmtId="0" fontId="120" fillId="0" borderId="14" xfId="95" applyFont="1" applyBorder="1" applyAlignment="1">
      <alignment horizontal="center" vertical="center" wrapText="1"/>
    </xf>
    <xf numFmtId="0" fontId="87" fillId="0" borderId="14" xfId="95" applyFont="1" applyBorder="1" applyAlignment="1">
      <alignment horizontal="justify" vertical="center" wrapText="1"/>
    </xf>
    <xf numFmtId="166" fontId="0" fillId="0" borderId="0" xfId="0" applyNumberFormat="1"/>
    <xf numFmtId="167" fontId="0" fillId="0" borderId="0" xfId="0" applyNumberFormat="1"/>
    <xf numFmtId="166" fontId="88" fillId="0" borderId="0" xfId="0" applyNumberFormat="1" applyFont="1" applyAlignment="1">
      <alignment horizontal="left" vertical="center" wrapText="1"/>
    </xf>
    <xf numFmtId="166" fontId="85" fillId="0" borderId="0" xfId="0" applyNumberFormat="1" applyFont="1" applyAlignment="1">
      <alignment horizontal="left" vertical="center" wrapText="1"/>
    </xf>
    <xf numFmtId="0" fontId="10" fillId="4" borderId="14" xfId="0" applyFont="1" applyFill="1" applyBorder="1"/>
    <xf numFmtId="164" fontId="92" fillId="0" borderId="14" xfId="3" applyNumberFormat="1" applyFont="1" applyFill="1" applyBorder="1" applyAlignment="1">
      <alignment horizontal="center" vertical="center" wrapText="1"/>
    </xf>
    <xf numFmtId="0" fontId="125" fillId="0" borderId="0" xfId="0" applyFont="1" applyAlignment="1">
      <alignment horizontal="center" vertical="center"/>
    </xf>
    <xf numFmtId="0" fontId="119" fillId="0" borderId="0" xfId="0" applyFont="1" applyAlignment="1">
      <alignment horizontal="center" vertical="center" wrapText="1"/>
    </xf>
    <xf numFmtId="0" fontId="88" fillId="0" borderId="0" xfId="32632" applyFont="1" applyAlignment="1">
      <alignment horizontal="center" vertical="center"/>
    </xf>
    <xf numFmtId="0" fontId="93" fillId="0" borderId="0" xfId="7"/>
    <xf numFmtId="0" fontId="9" fillId="2" borderId="0" xfId="8152" applyFont="1" applyFill="1"/>
    <xf numFmtId="0" fontId="14" fillId="0" borderId="0" xfId="32631"/>
    <xf numFmtId="0" fontId="97" fillId="0" borderId="0" xfId="0" applyFont="1" applyAlignment="1">
      <alignment horizontal="center" vertical="center"/>
    </xf>
    <xf numFmtId="49" fontId="85" fillId="0" borderId="0" xfId="0" applyNumberFormat="1" applyFont="1" applyAlignment="1">
      <alignment horizontal="center" vertical="center" wrapText="1"/>
    </xf>
    <xf numFmtId="0" fontId="8" fillId="4" borderId="14" xfId="0" applyFont="1" applyFill="1" applyBorder="1"/>
    <xf numFmtId="0" fontId="85" fillId="0" borderId="2" xfId="5" applyNumberFormat="1" applyFont="1" applyFill="1" applyBorder="1" applyAlignment="1">
      <alignment horizontal="center" vertical="center" wrapText="1"/>
    </xf>
    <xf numFmtId="0" fontId="85" fillId="0" borderId="13" xfId="6" applyNumberFormat="1" applyFont="1" applyFill="1" applyBorder="1" applyAlignment="1">
      <alignment horizontal="center" vertical="center" wrapText="1"/>
    </xf>
    <xf numFmtId="0" fontId="119" fillId="0" borderId="14" xfId="7" applyFont="1" applyFill="1" applyBorder="1" applyAlignment="1">
      <alignment horizontal="center" vertical="center" wrapText="1"/>
    </xf>
    <xf numFmtId="164" fontId="87" fillId="0" borderId="16" xfId="3" applyNumberFormat="1" applyFont="1" applyFill="1" applyBorder="1" applyAlignment="1" applyProtection="1">
      <alignment horizontal="left" vertical="center" wrapText="1"/>
      <protection locked="0"/>
    </xf>
    <xf numFmtId="166" fontId="85" fillId="0" borderId="16" xfId="1" applyNumberFormat="1" applyFont="1" applyFill="1" applyBorder="1" applyAlignment="1">
      <alignment horizontal="center" vertical="center" wrapText="1"/>
    </xf>
    <xf numFmtId="14" fontId="87" fillId="0" borderId="16" xfId="3" applyNumberFormat="1" applyFont="1" applyFill="1" applyBorder="1" applyAlignment="1" applyProtection="1">
      <alignment horizontal="center" vertical="center" wrapText="1"/>
      <protection locked="0"/>
    </xf>
    <xf numFmtId="164" fontId="94" fillId="0" borderId="16" xfId="3" applyNumberFormat="1" applyFont="1" applyFill="1" applyBorder="1" applyAlignment="1" applyProtection="1">
      <alignment horizontal="center" vertical="center" wrapText="1"/>
      <protection locked="0"/>
    </xf>
    <xf numFmtId="1" fontId="90" fillId="0" borderId="16" xfId="5" applyNumberFormat="1" applyFont="1" applyFill="1" applyBorder="1" applyAlignment="1" applyProtection="1">
      <alignment horizontal="center" vertical="center" wrapText="1"/>
      <protection locked="0"/>
    </xf>
    <xf numFmtId="164" fontId="87" fillId="0" borderId="16" xfId="6" applyNumberFormat="1" applyFont="1" applyFill="1" applyBorder="1" applyAlignment="1" applyProtection="1">
      <alignment horizontal="justify" vertical="center" wrapText="1"/>
      <protection locked="0"/>
    </xf>
    <xf numFmtId="164" fontId="87" fillId="0" borderId="16" xfId="6" applyNumberFormat="1" applyFont="1" applyFill="1" applyBorder="1" applyAlignment="1" applyProtection="1">
      <alignment horizontal="left" vertical="center" wrapText="1"/>
      <protection locked="0"/>
    </xf>
    <xf numFmtId="167" fontId="85" fillId="0" borderId="16" xfId="3" applyNumberFormat="1" applyFont="1" applyFill="1" applyBorder="1" applyAlignment="1">
      <alignment horizontal="center" vertical="center" wrapText="1"/>
    </xf>
    <xf numFmtId="1" fontId="87" fillId="0" borderId="16" xfId="5" applyNumberFormat="1" applyFont="1" applyFill="1" applyBorder="1" applyAlignment="1" applyProtection="1">
      <alignment horizontal="left" vertical="center" wrapText="1"/>
      <protection locked="0"/>
    </xf>
    <xf numFmtId="164" fontId="87" fillId="0" borderId="16" xfId="6" applyNumberFormat="1" applyFont="1" applyFill="1" applyBorder="1" applyAlignment="1" applyProtection="1">
      <alignment vertical="center" wrapText="1"/>
      <protection locked="0"/>
    </xf>
    <xf numFmtId="1" fontId="90" fillId="0" borderId="16" xfId="5" quotePrefix="1" applyNumberFormat="1" applyFont="1" applyFill="1" applyBorder="1" applyAlignment="1" applyProtection="1">
      <alignment horizontal="center" vertical="center" wrapText="1"/>
      <protection locked="0"/>
    </xf>
    <xf numFmtId="164" fontId="92" fillId="0" borderId="16" xfId="0" applyNumberFormat="1" applyFont="1" applyBorder="1" applyAlignment="1">
      <alignment horizontal="center" vertical="center" wrapText="1"/>
    </xf>
    <xf numFmtId="1" fontId="92" fillId="0" borderId="16" xfId="0" applyNumberFormat="1" applyFont="1" applyBorder="1" applyAlignment="1">
      <alignment horizontal="center" vertical="center"/>
    </xf>
    <xf numFmtId="166" fontId="92" fillId="0" borderId="16" xfId="0" applyNumberFormat="1" applyFont="1" applyBorder="1" applyAlignment="1">
      <alignment horizontal="center" vertical="center" wrapText="1"/>
    </xf>
    <xf numFmtId="167" fontId="92" fillId="0" borderId="16" xfId="0" applyNumberFormat="1" applyFont="1" applyBorder="1" applyAlignment="1">
      <alignment horizontal="center" vertical="center" wrapText="1"/>
    </xf>
    <xf numFmtId="164" fontId="90" fillId="0" borderId="16" xfId="6" applyNumberFormat="1" applyFont="1" applyFill="1" applyBorder="1" applyAlignment="1" applyProtection="1">
      <alignment vertical="center" wrapText="1"/>
      <protection locked="0"/>
    </xf>
    <xf numFmtId="166" fontId="132" fillId="0" borderId="16" xfId="1" applyNumberFormat="1" applyFont="1" applyFill="1" applyBorder="1" applyAlignment="1">
      <alignment horizontal="center" vertical="center" wrapText="1"/>
    </xf>
    <xf numFmtId="164" fontId="93" fillId="0" borderId="16" xfId="7" applyNumberFormat="1" applyFill="1" applyBorder="1" applyAlignment="1">
      <alignment horizontal="center" vertical="center" wrapText="1"/>
    </xf>
    <xf numFmtId="164" fontId="90" fillId="0" borderId="16" xfId="6" applyNumberFormat="1" applyFont="1" applyFill="1" applyBorder="1" applyAlignment="1">
      <alignment vertical="center" wrapText="1"/>
    </xf>
    <xf numFmtId="164" fontId="87" fillId="0" borderId="16" xfId="3" applyNumberFormat="1" applyFont="1" applyFill="1" applyBorder="1" applyAlignment="1">
      <alignment horizontal="left" vertical="center" wrapText="1"/>
    </xf>
    <xf numFmtId="0" fontId="6" fillId="4" borderId="14" xfId="0" applyFont="1" applyFill="1" applyBorder="1"/>
    <xf numFmtId="0" fontId="5" fillId="4" borderId="14" xfId="0" applyFont="1" applyFill="1" applyBorder="1"/>
    <xf numFmtId="164" fontId="119" fillId="0" borderId="16" xfId="7" applyNumberFormat="1" applyFont="1" applyFill="1" applyBorder="1" applyAlignment="1">
      <alignment horizontal="center" vertical="center" wrapText="1"/>
    </xf>
    <xf numFmtId="164" fontId="85" fillId="0" borderId="16" xfId="6" applyNumberFormat="1" applyFont="1" applyFill="1" applyBorder="1" applyAlignment="1" applyProtection="1">
      <alignment horizontal="left" vertical="center" wrapText="1"/>
      <protection locked="0"/>
    </xf>
    <xf numFmtId="164" fontId="85" fillId="0" borderId="16" xfId="6" applyNumberFormat="1" applyFont="1" applyFill="1" applyBorder="1" applyAlignment="1">
      <alignment horizontal="left" vertical="center" wrapText="1"/>
    </xf>
    <xf numFmtId="164" fontId="85" fillId="0" borderId="16" xfId="3" applyNumberFormat="1" applyFont="1" applyFill="1" applyBorder="1" applyAlignment="1" applyProtection="1">
      <alignment horizontal="left" vertical="center" wrapText="1"/>
      <protection locked="0"/>
    </xf>
    <xf numFmtId="164" fontId="90" fillId="0" borderId="16" xfId="3" applyNumberFormat="1" applyFont="1" applyFill="1" applyBorder="1" applyAlignment="1" applyProtection="1">
      <alignment vertical="center" wrapText="1"/>
      <protection locked="0"/>
    </xf>
    <xf numFmtId="164" fontId="88" fillId="0" borderId="16" xfId="6" applyNumberFormat="1" applyFont="1" applyFill="1" applyBorder="1" applyAlignment="1">
      <alignment horizontal="left" vertical="center" wrapText="1"/>
    </xf>
    <xf numFmtId="0" fontId="117" fillId="2" borderId="0" xfId="0" applyFont="1" applyFill="1"/>
    <xf numFmtId="166" fontId="139" fillId="0" borderId="16" xfId="1" applyNumberFormat="1" applyFont="1" applyFill="1" applyBorder="1" applyAlignment="1">
      <alignment horizontal="center" vertical="center" wrapText="1"/>
    </xf>
    <xf numFmtId="167" fontId="139" fillId="0" borderId="16" xfId="3" applyNumberFormat="1" applyFont="1" applyFill="1" applyBorder="1" applyAlignment="1">
      <alignment horizontal="center" vertical="center" wrapText="1"/>
    </xf>
    <xf numFmtId="0" fontId="140" fillId="4" borderId="14" xfId="0" applyFont="1" applyFill="1" applyBorder="1" applyAlignment="1">
      <alignment wrapText="1"/>
    </xf>
    <xf numFmtId="0" fontId="117" fillId="10" borderId="16" xfId="0" applyFont="1" applyFill="1" applyBorder="1" applyAlignment="1">
      <alignment horizontal="center"/>
    </xf>
    <xf numFmtId="164" fontId="120" fillId="0" borderId="16" xfId="7" applyNumberFormat="1" applyFont="1" applyFill="1" applyBorder="1" applyAlignment="1">
      <alignment horizontal="center" vertical="center" wrapText="1"/>
    </xf>
    <xf numFmtId="167" fontId="143" fillId="0" borderId="16" xfId="3" applyNumberFormat="1" applyFont="1" applyFill="1" applyBorder="1" applyAlignment="1">
      <alignment horizontal="center" vertical="center" wrapText="1"/>
    </xf>
    <xf numFmtId="0" fontId="93" fillId="0" borderId="16" xfId="7" applyFill="1" applyBorder="1" applyAlignment="1">
      <alignment horizontal="center" vertical="center"/>
    </xf>
    <xf numFmtId="0" fontId="144" fillId="0" borderId="16" xfId="0" applyFont="1" applyBorder="1" applyAlignment="1">
      <alignment horizontal="center"/>
    </xf>
    <xf numFmtId="0" fontId="144" fillId="0" borderId="16" xfId="0" applyFont="1" applyBorder="1" applyAlignment="1">
      <alignment horizontal="left"/>
    </xf>
    <xf numFmtId="0" fontId="144" fillId="0" borderId="16" xfId="0" applyFont="1" applyBorder="1"/>
    <xf numFmtId="166" fontId="145" fillId="0" borderId="16" xfId="1" applyNumberFormat="1" applyFont="1" applyFill="1" applyBorder="1" applyAlignment="1">
      <alignment horizontal="center" vertical="center" wrapText="1"/>
    </xf>
    <xf numFmtId="0" fontId="147" fillId="0" borderId="16" xfId="0" applyFont="1" applyBorder="1" applyAlignment="1">
      <alignment horizontal="left"/>
    </xf>
    <xf numFmtId="164" fontId="88" fillId="0" borderId="16" xfId="6" applyNumberFormat="1" applyFont="1" applyFill="1" applyBorder="1" applyAlignment="1" applyProtection="1">
      <alignment horizontal="left" vertical="center" wrapText="1"/>
      <protection locked="0"/>
    </xf>
    <xf numFmtId="166" fontId="148" fillId="0" borderId="16" xfId="1" applyNumberFormat="1" applyFont="1" applyFill="1" applyBorder="1" applyAlignment="1">
      <alignment horizontal="center" vertical="center" wrapText="1"/>
    </xf>
    <xf numFmtId="164" fontId="109" fillId="0" borderId="2" xfId="6" applyNumberFormat="1" applyFont="1" applyFill="1" applyBorder="1" applyAlignment="1">
      <alignment horizontal="center" vertical="center" wrapText="1"/>
    </xf>
    <xf numFmtId="166" fontId="150" fillId="0" borderId="16" xfId="1" applyNumberFormat="1" applyFont="1" applyFill="1" applyBorder="1" applyAlignment="1">
      <alignment horizontal="center" vertical="center" wrapText="1"/>
    </xf>
    <xf numFmtId="1" fontId="149" fillId="0" borderId="16" xfId="5" applyNumberFormat="1" applyFont="1" applyFill="1" applyBorder="1" applyAlignment="1" applyProtection="1">
      <alignment horizontal="center" vertical="center" wrapText="1"/>
      <protection locked="0"/>
    </xf>
    <xf numFmtId="167" fontId="148" fillId="0" borderId="16" xfId="3" applyNumberFormat="1" applyFont="1" applyFill="1" applyBorder="1" applyAlignment="1">
      <alignment horizontal="center" vertical="center" wrapText="1"/>
    </xf>
    <xf numFmtId="1" fontId="151" fillId="0" borderId="16" xfId="5" applyNumberFormat="1" applyFont="1" applyFill="1" applyBorder="1" applyAlignment="1" applyProtection="1">
      <alignment horizontal="center" vertical="center" wrapText="1"/>
      <protection locked="0"/>
    </xf>
    <xf numFmtId="167" fontId="150" fillId="0" borderId="16" xfId="3" applyNumberFormat="1" applyFont="1" applyFill="1" applyBorder="1" applyAlignment="1">
      <alignment horizontal="center" vertical="center" wrapText="1"/>
    </xf>
    <xf numFmtId="164" fontId="88" fillId="0" borderId="16" xfId="3" applyNumberFormat="1" applyFont="1" applyFill="1" applyBorder="1" applyAlignment="1" applyProtection="1">
      <alignment horizontal="left" vertical="center" wrapText="1"/>
      <protection locked="0"/>
    </xf>
    <xf numFmtId="1" fontId="146" fillId="0" borderId="16" xfId="5" applyNumberFormat="1" applyFont="1" applyFill="1" applyBorder="1" applyAlignment="1" applyProtection="1">
      <alignment horizontal="center" vertical="center" wrapText="1"/>
      <protection locked="0"/>
    </xf>
    <xf numFmtId="167" fontId="145" fillId="0" borderId="16" xfId="3" applyNumberFormat="1" applyFont="1" applyFill="1" applyBorder="1" applyAlignment="1">
      <alignment horizontal="center" vertical="center" wrapText="1"/>
    </xf>
    <xf numFmtId="166" fontId="127" fillId="0" borderId="16" xfId="1" applyNumberFormat="1" applyFont="1" applyFill="1" applyBorder="1" applyAlignment="1">
      <alignment horizontal="center" vertical="center" wrapText="1"/>
    </xf>
    <xf numFmtId="167" fontId="127" fillId="0" borderId="16" xfId="3" applyNumberFormat="1" applyFont="1" applyFill="1" applyBorder="1" applyAlignment="1">
      <alignment horizontal="center" vertical="center" wrapText="1"/>
    </xf>
    <xf numFmtId="167" fontId="132" fillId="0" borderId="16" xfId="3" applyNumberFormat="1" applyFont="1" applyFill="1" applyBorder="1" applyAlignment="1">
      <alignment horizontal="center" vertical="center" wrapText="1"/>
    </xf>
    <xf numFmtId="1" fontId="135" fillId="0" borderId="16" xfId="5" applyNumberFormat="1" applyFont="1" applyFill="1" applyBorder="1" applyAlignment="1" applyProtection="1">
      <alignment horizontal="center" vertical="center" wrapText="1"/>
      <protection locked="0"/>
    </xf>
    <xf numFmtId="166" fontId="136" fillId="0" borderId="16" xfId="1" applyNumberFormat="1" applyFont="1" applyFill="1" applyBorder="1" applyAlignment="1">
      <alignment horizontal="center" vertical="center" wrapText="1"/>
    </xf>
    <xf numFmtId="167" fontId="136" fillId="0" borderId="16" xfId="3" applyNumberFormat="1" applyFont="1" applyFill="1" applyBorder="1" applyAlignment="1">
      <alignment horizontal="center" vertical="center" wrapText="1"/>
    </xf>
    <xf numFmtId="166" fontId="129" fillId="0" borderId="16" xfId="1" applyNumberFormat="1" applyFont="1" applyFill="1" applyBorder="1" applyAlignment="1">
      <alignment horizontal="center" vertical="center" wrapText="1"/>
    </xf>
    <xf numFmtId="167" fontId="129" fillId="0" borderId="16" xfId="3" applyNumberFormat="1" applyFont="1" applyFill="1" applyBorder="1" applyAlignment="1">
      <alignment horizontal="center" vertical="center" wrapText="1"/>
    </xf>
    <xf numFmtId="1" fontId="138" fillId="0" borderId="16" xfId="5" applyNumberFormat="1" applyFont="1" applyFill="1" applyBorder="1" applyAlignment="1" applyProtection="1">
      <alignment horizontal="center" vertical="center" wrapText="1"/>
      <protection locked="0"/>
    </xf>
    <xf numFmtId="166" fontId="137" fillId="0" borderId="16" xfId="1" applyNumberFormat="1" applyFont="1" applyFill="1" applyBorder="1" applyAlignment="1">
      <alignment horizontal="center" vertical="center" wrapText="1"/>
    </xf>
    <xf numFmtId="167" fontId="137" fillId="0" borderId="16" xfId="3" applyNumberFormat="1" applyFont="1" applyFill="1" applyBorder="1" applyAlignment="1">
      <alignment horizontal="center" vertical="center" wrapText="1"/>
    </xf>
    <xf numFmtId="1" fontId="133" fillId="0" borderId="16" xfId="5" applyNumberFormat="1" applyFont="1" applyFill="1" applyBorder="1" applyAlignment="1" applyProtection="1">
      <alignment horizontal="center" vertical="center" wrapText="1"/>
      <protection locked="0"/>
    </xf>
    <xf numFmtId="166" fontId="141" fillId="0" borderId="16" xfId="1" applyNumberFormat="1" applyFont="1" applyFill="1" applyBorder="1" applyAlignment="1">
      <alignment horizontal="center" vertical="center" wrapText="1"/>
    </xf>
    <xf numFmtId="167" fontId="141" fillId="0" borderId="16" xfId="3" applyNumberFormat="1" applyFont="1" applyFill="1" applyBorder="1" applyAlignment="1">
      <alignment horizontal="center" vertical="center" wrapText="1"/>
    </xf>
    <xf numFmtId="166" fontId="142" fillId="0" borderId="16" xfId="1"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1" fontId="128" fillId="0" borderId="16" xfId="5" applyNumberFormat="1" applyFont="1" applyFill="1" applyBorder="1" applyAlignment="1" applyProtection="1">
      <alignment horizontal="center" vertical="center" wrapText="1"/>
      <protection locked="0"/>
    </xf>
    <xf numFmtId="1" fontId="130" fillId="0" borderId="16" xfId="5" applyNumberFormat="1" applyFont="1" applyFill="1" applyBorder="1" applyAlignment="1" applyProtection="1">
      <alignment horizontal="center" vertical="center" wrapText="1"/>
      <protection locked="0"/>
    </xf>
    <xf numFmtId="166" fontId="131" fillId="0" borderId="16" xfId="1" applyNumberFormat="1" applyFont="1" applyFill="1" applyBorder="1" applyAlignment="1">
      <alignment horizontal="center" vertical="center" wrapText="1"/>
    </xf>
    <xf numFmtId="167" fontId="131" fillId="0" borderId="16" xfId="3" applyNumberFormat="1" applyFont="1" applyFill="1" applyBorder="1" applyAlignment="1">
      <alignment horizontal="center" vertical="center" wrapText="1"/>
    </xf>
    <xf numFmtId="0" fontId="120" fillId="0" borderId="16" xfId="7" applyFont="1" applyFill="1" applyBorder="1" applyAlignment="1">
      <alignment horizontal="center" vertical="center"/>
    </xf>
    <xf numFmtId="1" fontId="122" fillId="0" borderId="16" xfId="5" applyNumberFormat="1" applyFont="1" applyFill="1" applyBorder="1" applyAlignment="1" applyProtection="1">
      <alignment horizontal="center" vertical="center" wrapText="1"/>
      <protection locked="0"/>
    </xf>
    <xf numFmtId="166" fontId="123" fillId="0" borderId="16" xfId="1" applyNumberFormat="1" applyFont="1" applyFill="1" applyBorder="1" applyAlignment="1">
      <alignment horizontal="center" vertical="center" wrapText="1"/>
    </xf>
    <xf numFmtId="167" fontId="123" fillId="0" borderId="16" xfId="3" applyNumberFormat="1" applyFont="1" applyFill="1" applyBorder="1" applyAlignment="1">
      <alignment horizontal="center" vertical="center" wrapText="1"/>
    </xf>
    <xf numFmtId="164" fontId="85" fillId="0" borderId="16" xfId="6" applyNumberFormat="1" applyFont="1" applyFill="1" applyBorder="1" applyAlignment="1" applyProtection="1">
      <alignment horizontal="justify" vertical="center" wrapText="1"/>
      <protection locked="0"/>
    </xf>
    <xf numFmtId="166" fontId="152" fillId="0" borderId="16" xfId="1" applyNumberFormat="1" applyFont="1" applyFill="1" applyBorder="1" applyAlignment="1">
      <alignment horizontal="center" vertical="center" wrapText="1"/>
    </xf>
    <xf numFmtId="167" fontId="152" fillId="0" borderId="16" xfId="3" applyNumberFormat="1" applyFont="1" applyFill="1" applyBorder="1" applyAlignment="1">
      <alignment horizontal="center" vertical="center" wrapText="1"/>
    </xf>
    <xf numFmtId="1" fontId="154" fillId="0" borderId="16" xfId="5" applyNumberFormat="1" applyFont="1" applyFill="1" applyBorder="1" applyAlignment="1" applyProtection="1">
      <alignment horizontal="center" vertical="center" wrapText="1"/>
      <protection locked="0"/>
    </xf>
    <xf numFmtId="166" fontId="153" fillId="0" borderId="16" xfId="1" applyNumberFormat="1" applyFont="1" applyFill="1" applyBorder="1" applyAlignment="1">
      <alignment horizontal="center" vertical="center" wrapText="1"/>
    </xf>
    <xf numFmtId="167" fontId="153" fillId="0" borderId="16" xfId="3" applyNumberFormat="1" applyFont="1" applyFill="1" applyBorder="1" applyAlignment="1">
      <alignment horizontal="center" vertical="center" wrapText="1"/>
    </xf>
    <xf numFmtId="164" fontId="120" fillId="0" borderId="16" xfId="7" applyNumberFormat="1" applyFont="1" applyFill="1" applyBorder="1" applyAlignment="1">
      <alignment horizontal="center" vertical="center"/>
    </xf>
    <xf numFmtId="14" fontId="155" fillId="0" borderId="16" xfId="3" applyNumberFormat="1" applyFont="1" applyFill="1" applyBorder="1" applyAlignment="1" applyProtection="1">
      <alignment horizontal="center" vertical="center" wrapText="1"/>
      <protection locked="0"/>
    </xf>
    <xf numFmtId="1" fontId="157" fillId="0" borderId="16" xfId="5" applyNumberFormat="1" applyFont="1" applyFill="1" applyBorder="1" applyAlignment="1" applyProtection="1">
      <alignment horizontal="center" vertical="center" wrapText="1"/>
      <protection locked="0"/>
    </xf>
    <xf numFmtId="166" fontId="156" fillId="0" borderId="16" xfId="1" applyNumberFormat="1" applyFont="1" applyFill="1" applyBorder="1" applyAlignment="1">
      <alignment horizontal="center" vertical="center" wrapText="1"/>
    </xf>
    <xf numFmtId="167" fontId="156" fillId="0" borderId="16" xfId="3" applyNumberFormat="1" applyFont="1" applyFill="1" applyBorder="1" applyAlignment="1">
      <alignment horizontal="center" vertical="center" wrapText="1"/>
    </xf>
    <xf numFmtId="164" fontId="93" fillId="0" borderId="16" xfId="7" applyNumberFormat="1" applyFill="1" applyBorder="1" applyAlignment="1">
      <alignment horizontal="center" vertical="center"/>
    </xf>
    <xf numFmtId="166" fontId="158" fillId="0" borderId="16" xfId="1" applyNumberFormat="1" applyFont="1" applyFill="1" applyBorder="1" applyAlignment="1">
      <alignment horizontal="center" vertical="center" wrapText="1"/>
    </xf>
    <xf numFmtId="167" fontId="158" fillId="0" borderId="16" xfId="3" applyNumberFormat="1" applyFont="1" applyFill="1" applyBorder="1" applyAlignment="1">
      <alignment horizontal="center" vertical="center" wrapText="1"/>
    </xf>
    <xf numFmtId="14" fontId="93" fillId="0" borderId="16" xfId="7" applyNumberFormat="1" applyFill="1" applyBorder="1" applyAlignment="1">
      <alignment horizontal="center" vertical="center"/>
    </xf>
    <xf numFmtId="1" fontId="161" fillId="0" borderId="16" xfId="5" applyNumberFormat="1" applyFont="1" applyFill="1" applyBorder="1" applyAlignment="1" applyProtection="1">
      <alignment horizontal="center" vertical="center" wrapText="1"/>
      <protection locked="0"/>
    </xf>
    <xf numFmtId="164" fontId="159" fillId="0" borderId="16" xfId="7" applyNumberFormat="1" applyFont="1" applyFill="1" applyBorder="1" applyAlignment="1">
      <alignment horizontal="center" vertical="center" wrapText="1"/>
    </xf>
    <xf numFmtId="166" fontId="160" fillId="0" borderId="16" xfId="1" applyNumberFormat="1" applyFont="1" applyFill="1" applyBorder="1" applyAlignment="1">
      <alignment horizontal="center" vertical="center" wrapText="1"/>
    </xf>
    <xf numFmtId="167" fontId="160" fillId="0" borderId="16" xfId="3" applyNumberFormat="1" applyFont="1" applyFill="1" applyBorder="1" applyAlignment="1">
      <alignment horizontal="center" vertical="center" wrapText="1"/>
    </xf>
    <xf numFmtId="166" fontId="162" fillId="0" borderId="16" xfId="1" applyNumberFormat="1" applyFont="1" applyFill="1" applyBorder="1" applyAlignment="1">
      <alignment horizontal="center" vertical="center" wrapText="1"/>
    </xf>
    <xf numFmtId="167" fontId="162" fillId="0" borderId="16" xfId="3" applyNumberFormat="1" applyFont="1" applyFill="1" applyBorder="1" applyAlignment="1">
      <alignment horizontal="center" vertical="center" wrapText="1"/>
    </xf>
    <xf numFmtId="0" fontId="0" fillId="0" borderId="0" xfId="0" applyAlignment="1">
      <alignment horizontal="center" vertical="center"/>
    </xf>
    <xf numFmtId="0" fontId="126" fillId="0" borderId="0" xfId="0" applyFont="1" applyAlignment="1">
      <alignment horizontal="center" vertical="center"/>
    </xf>
    <xf numFmtId="0" fontId="87" fillId="0" borderId="0" xfId="0" applyFont="1" applyAlignment="1">
      <alignment wrapText="1"/>
    </xf>
    <xf numFmtId="0" fontId="4" fillId="4" borderId="14" xfId="0" applyFont="1" applyFill="1" applyBorder="1"/>
    <xf numFmtId="1" fontId="163" fillId="0" borderId="16" xfId="5" applyNumberFormat="1" applyFont="1" applyFill="1" applyBorder="1" applyAlignment="1" applyProtection="1">
      <alignment horizontal="center" vertical="center" wrapText="1"/>
      <protection locked="0"/>
    </xf>
    <xf numFmtId="166" fontId="164" fillId="0" borderId="16" xfId="1" applyNumberFormat="1" applyFont="1" applyFill="1" applyBorder="1" applyAlignment="1">
      <alignment horizontal="center" vertical="center" wrapText="1"/>
    </xf>
    <xf numFmtId="167" fontId="164"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6"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164" fontId="92" fillId="0" borderId="16" xfId="0" applyNumberFormat="1" applyFont="1" applyBorder="1" applyAlignment="1">
      <alignment horizontal="center" vertical="center"/>
    </xf>
    <xf numFmtId="0" fontId="93" fillId="0" borderId="0" xfId="7" applyFill="1" applyAlignment="1">
      <alignment horizontal="center" vertical="center"/>
    </xf>
    <xf numFmtId="14" fontId="87" fillId="0" borderId="16" xfId="3" applyNumberFormat="1" applyFont="1" applyFill="1" applyBorder="1" applyAlignment="1">
      <alignment horizontal="center" vertical="center" wrapText="1"/>
    </xf>
    <xf numFmtId="1" fontId="90" fillId="0" borderId="16" xfId="5" applyNumberFormat="1" applyFont="1" applyFill="1" applyBorder="1" applyAlignment="1">
      <alignment horizontal="center" vertical="center" wrapText="1"/>
    </xf>
    <xf numFmtId="1" fontId="87" fillId="0" borderId="16" xfId="5" applyNumberFormat="1" applyFont="1" applyFill="1" applyBorder="1" applyAlignment="1">
      <alignment horizontal="left" vertical="center" wrapText="1"/>
    </xf>
    <xf numFmtId="164" fontId="87" fillId="0" borderId="16" xfId="6" applyNumberFormat="1" applyFont="1" applyFill="1" applyBorder="1" applyAlignment="1">
      <alignment horizontal="left" vertical="center" wrapText="1"/>
    </xf>
    <xf numFmtId="1" fontId="168" fillId="0" borderId="16" xfId="5" applyNumberFormat="1" applyFont="1" applyFill="1" applyBorder="1" applyAlignment="1" applyProtection="1">
      <alignment horizontal="center" vertical="center" wrapText="1"/>
      <protection locked="0"/>
    </xf>
    <xf numFmtId="166" fontId="167" fillId="0" borderId="16" xfId="1" applyNumberFormat="1" applyFont="1" applyFill="1" applyBorder="1" applyAlignment="1">
      <alignment horizontal="center" vertical="center" wrapText="1"/>
    </xf>
    <xf numFmtId="167" fontId="167" fillId="0" borderId="16" xfId="3" applyNumberFormat="1" applyFont="1" applyFill="1" applyBorder="1" applyAlignment="1">
      <alignment horizontal="center" vertical="center" wrapText="1"/>
    </xf>
    <xf numFmtId="164" fontId="109" fillId="0" borderId="16" xfId="3" applyNumberFormat="1" applyFont="1" applyFill="1" applyBorder="1" applyAlignment="1" applyProtection="1">
      <alignment horizontal="center" vertical="center" wrapText="1"/>
      <protection locked="0"/>
    </xf>
    <xf numFmtId="1" fontId="170" fillId="0" borderId="16" xfId="5" applyNumberFormat="1" applyFont="1" applyFill="1" applyBorder="1" applyAlignment="1" applyProtection="1">
      <alignment horizontal="center" vertical="center" wrapText="1"/>
      <protection locked="0"/>
    </xf>
    <xf numFmtId="166" fontId="169" fillId="0" borderId="16" xfId="1" applyNumberFormat="1" applyFont="1" applyFill="1" applyBorder="1" applyAlignment="1">
      <alignment horizontal="center" vertical="center" wrapText="1"/>
    </xf>
    <xf numFmtId="167" fontId="169" fillId="0" borderId="16" xfId="3" applyNumberFormat="1" applyFont="1" applyFill="1" applyBorder="1" applyAlignment="1">
      <alignment horizontal="center" vertical="center" wrapText="1"/>
    </xf>
    <xf numFmtId="165" fontId="171" fillId="0" borderId="16" xfId="5" applyNumberFormat="1" applyFont="1" applyFill="1" applyBorder="1" applyAlignment="1" applyProtection="1">
      <alignment horizontal="center" vertical="center"/>
      <protection locked="0"/>
    </xf>
    <xf numFmtId="1" fontId="174" fillId="0" borderId="16" xfId="5" applyNumberFormat="1" applyFont="1" applyFill="1" applyBorder="1" applyAlignment="1" applyProtection="1">
      <alignment horizontal="center" vertical="center" wrapText="1"/>
      <protection locked="0"/>
    </xf>
    <xf numFmtId="164" fontId="171" fillId="0" borderId="16" xfId="6" applyNumberFormat="1" applyFont="1" applyFill="1" applyBorder="1" applyAlignment="1" applyProtection="1">
      <alignment horizontal="left" vertical="center" wrapText="1"/>
      <protection locked="0"/>
    </xf>
    <xf numFmtId="164" fontId="172" fillId="0" borderId="16" xfId="7" applyNumberFormat="1" applyFont="1" applyFill="1" applyBorder="1" applyAlignment="1">
      <alignment horizontal="center" vertical="center" wrapText="1"/>
    </xf>
    <xf numFmtId="166" fontId="173" fillId="0" borderId="16" xfId="1" applyNumberFormat="1" applyFont="1" applyFill="1" applyBorder="1" applyAlignment="1">
      <alignment horizontal="center" vertical="center" wrapText="1"/>
    </xf>
    <xf numFmtId="167" fontId="173" fillId="0" borderId="16" xfId="3" applyNumberFormat="1" applyFont="1" applyFill="1" applyBorder="1" applyAlignment="1">
      <alignment horizontal="center" vertical="center" wrapText="1"/>
    </xf>
    <xf numFmtId="164" fontId="175" fillId="0" borderId="16" xfId="3" applyNumberFormat="1" applyFont="1" applyFill="1" applyBorder="1" applyAlignment="1" applyProtection="1">
      <alignment horizontal="center" vertical="center" wrapText="1"/>
      <protection locked="0"/>
    </xf>
    <xf numFmtId="0" fontId="112" fillId="3" borderId="11" xfId="0" applyFont="1" applyFill="1" applyBorder="1" applyAlignment="1">
      <alignment horizontal="center" vertical="center"/>
    </xf>
    <xf numFmtId="0" fontId="112" fillId="3" borderId="3" xfId="0" applyFont="1" applyFill="1" applyBorder="1" applyAlignment="1">
      <alignment horizontal="center" vertical="center"/>
    </xf>
    <xf numFmtId="0" fontId="110" fillId="3" borderId="16" xfId="0" applyFont="1" applyFill="1" applyBorder="1" applyAlignment="1">
      <alignment horizontal="center"/>
    </xf>
    <xf numFmtId="0" fontId="102" fillId="2" borderId="0" xfId="32633" applyFont="1" applyFill="1" applyAlignment="1">
      <alignment horizontal="left" wrapText="1"/>
    </xf>
    <xf numFmtId="0" fontId="98" fillId="2" borderId="0" xfId="32633" applyFont="1" applyFill="1" applyAlignment="1">
      <alignment horizontal="left" wrapText="1"/>
    </xf>
    <xf numFmtId="14" fontId="100" fillId="2" borderId="0" xfId="0" applyNumberFormat="1" applyFont="1" applyFill="1" applyAlignment="1">
      <alignment horizontal="left" vertical="top" wrapText="1"/>
    </xf>
    <xf numFmtId="0" fontId="110" fillId="3" borderId="4" xfId="0" applyFont="1" applyFill="1" applyBorder="1" applyAlignment="1">
      <alignment horizontal="center"/>
    </xf>
    <xf numFmtId="0" fontId="110" fillId="3" borderId="10" xfId="0" applyFont="1" applyFill="1" applyBorder="1" applyAlignment="1">
      <alignment horizontal="center"/>
    </xf>
    <xf numFmtId="0" fontId="110" fillId="3" borderId="7" xfId="0" applyFont="1" applyFill="1" applyBorder="1" applyAlignment="1">
      <alignment horizontal="center"/>
    </xf>
    <xf numFmtId="0" fontId="110" fillId="3" borderId="2" xfId="0" applyFont="1" applyFill="1" applyBorder="1" applyAlignment="1">
      <alignment horizontal="center"/>
    </xf>
    <xf numFmtId="0" fontId="110" fillId="3" borderId="3" xfId="0" applyFont="1" applyFill="1" applyBorder="1" applyAlignment="1">
      <alignment horizontal="center"/>
    </xf>
    <xf numFmtId="0" fontId="114" fillId="8" borderId="4" xfId="0" applyFont="1" applyFill="1" applyBorder="1" applyAlignment="1">
      <alignment horizontal="center"/>
    </xf>
    <xf numFmtId="0" fontId="114" fillId="8" borderId="7" xfId="0" applyFont="1" applyFill="1" applyBorder="1" applyAlignment="1">
      <alignment horizontal="center"/>
    </xf>
    <xf numFmtId="0" fontId="114" fillId="9" borderId="4" xfId="0" applyFont="1" applyFill="1" applyBorder="1" applyAlignment="1">
      <alignment horizontal="center"/>
    </xf>
    <xf numFmtId="0" fontId="114" fillId="9" borderId="7" xfId="0" applyFont="1" applyFill="1" applyBorder="1" applyAlignment="1">
      <alignment horizontal="center"/>
    </xf>
    <xf numFmtId="0" fontId="112" fillId="3" borderId="2" xfId="0" applyFont="1" applyFill="1" applyBorder="1" applyAlignment="1">
      <alignment horizontal="center" vertical="center"/>
    </xf>
    <xf numFmtId="0" fontId="114" fillId="8" borderId="9" xfId="0" applyFont="1" applyFill="1" applyBorder="1" applyAlignment="1">
      <alignment horizontal="center"/>
    </xf>
    <xf numFmtId="0" fontId="114" fillId="8" borderId="0" xfId="0" applyFont="1" applyFill="1" applyAlignment="1">
      <alignment horizontal="center"/>
    </xf>
    <xf numFmtId="0" fontId="114" fillId="8" borderId="12" xfId="0" applyFont="1" applyFill="1" applyBorder="1" applyAlignment="1">
      <alignment horizontal="center"/>
    </xf>
    <xf numFmtId="0" fontId="98" fillId="0" borderId="0" xfId="0" applyFont="1" applyAlignment="1">
      <alignment horizontal="center" vertical="center" wrapText="1"/>
    </xf>
    <xf numFmtId="14" fontId="105" fillId="0" borderId="0" xfId="0" applyNumberFormat="1" applyFont="1" applyAlignment="1">
      <alignment horizontal="center" vertical="center" wrapText="1"/>
    </xf>
    <xf numFmtId="0" fontId="93" fillId="0" borderId="15" xfId="7" applyFill="1" applyBorder="1" applyAlignment="1">
      <alignment horizontal="left"/>
    </xf>
    <xf numFmtId="0" fontId="98" fillId="2" borderId="0" xfId="2841" applyFont="1" applyFill="1" applyAlignment="1">
      <alignment horizontal="center" wrapText="1"/>
    </xf>
    <xf numFmtId="0" fontId="100" fillId="2" borderId="0" xfId="2841" applyFont="1" applyFill="1" applyAlignment="1">
      <alignment horizontal="center" vertical="top"/>
    </xf>
    <xf numFmtId="0" fontId="102" fillId="2" borderId="0" xfId="2842" applyFont="1" applyFill="1" applyAlignment="1">
      <alignment horizontal="center" wrapText="1"/>
    </xf>
    <xf numFmtId="0" fontId="102" fillId="0" borderId="0" xfId="32631" applyFont="1" applyAlignment="1">
      <alignment horizontal="center" wrapText="1"/>
    </xf>
    <xf numFmtId="0" fontId="98" fillId="0" borderId="0" xfId="32631" applyFont="1" applyAlignment="1">
      <alignment horizontal="center" wrapText="1"/>
    </xf>
    <xf numFmtId="14" fontId="100" fillId="0" borderId="0" xfId="0" applyNumberFormat="1" applyFont="1" applyAlignment="1">
      <alignment horizontal="left" vertical="top" wrapText="1"/>
    </xf>
    <xf numFmtId="0" fontId="0" fillId="0" borderId="0" xfId="0" applyAlignment="1">
      <alignment horizontal="left"/>
    </xf>
    <xf numFmtId="0" fontId="107" fillId="2" borderId="0" xfId="0" applyFont="1" applyFill="1" applyAlignment="1">
      <alignment horizontal="center" vertical="center" wrapText="1"/>
    </xf>
    <xf numFmtId="14" fontId="108" fillId="2" borderId="0" xfId="0" applyNumberFormat="1" applyFont="1" applyFill="1" applyAlignment="1">
      <alignment horizontal="center" vertical="center" wrapText="1"/>
    </xf>
    <xf numFmtId="164" fontId="179" fillId="0" borderId="16" xfId="7" applyNumberFormat="1" applyFont="1" applyFill="1" applyBorder="1" applyAlignment="1">
      <alignment horizontal="center" vertical="center"/>
    </xf>
    <xf numFmtId="0" fontId="0" fillId="0" borderId="0" xfId="0" applyFill="1"/>
    <xf numFmtId="0" fontId="134" fillId="0" borderId="16" xfId="0" applyFont="1" applyFill="1" applyBorder="1" applyAlignment="1">
      <alignment horizontal="center" vertical="center"/>
    </xf>
    <xf numFmtId="0" fontId="0" fillId="0" borderId="7" xfId="0" applyFill="1" applyBorder="1" applyAlignment="1">
      <alignment horizontal="center" vertical="center"/>
    </xf>
    <xf numFmtId="164" fontId="88" fillId="0" borderId="16" xfId="3" applyNumberFormat="1" applyFont="1" applyFill="1" applyBorder="1" applyAlignment="1">
      <alignment horizontal="center" vertical="center" wrapText="1"/>
    </xf>
    <xf numFmtId="14" fontId="180" fillId="0" borderId="16" xfId="3" applyNumberFormat="1" applyFont="1" applyFill="1" applyBorder="1" applyAlignment="1">
      <alignment horizontal="center" vertical="center" wrapText="1"/>
    </xf>
    <xf numFmtId="0" fontId="87" fillId="0" borderId="16" xfId="0" applyFont="1" applyFill="1" applyBorder="1" applyAlignment="1">
      <alignment horizontal="justify" vertical="center" wrapText="1"/>
    </xf>
    <xf numFmtId="164" fontId="181" fillId="0" borderId="16" xfId="3" applyNumberFormat="1" applyFont="1" applyFill="1" applyBorder="1" applyAlignment="1">
      <alignment horizontal="center" vertical="center" wrapText="1"/>
    </xf>
    <xf numFmtId="164" fontId="0" fillId="0" borderId="4" xfId="0" applyNumberFormat="1" applyFill="1" applyBorder="1" applyAlignment="1">
      <alignment horizontal="left" vertical="center" wrapText="1"/>
    </xf>
    <xf numFmtId="0" fontId="0" fillId="0" borderId="8" xfId="0" applyFill="1" applyBorder="1" applyAlignment="1">
      <alignment horizontal="center" vertical="center"/>
    </xf>
    <xf numFmtId="0" fontId="93" fillId="0" borderId="2" xfId="7" applyFill="1" applyBorder="1" applyAlignment="1">
      <alignment horizontal="center" vertical="center"/>
    </xf>
    <xf numFmtId="14" fontId="87" fillId="0" borderId="2" xfId="3" applyNumberFormat="1" applyFont="1" applyFill="1" applyBorder="1" applyAlignment="1">
      <alignment horizontal="center" vertical="center" wrapText="1"/>
    </xf>
    <xf numFmtId="164" fontId="88" fillId="0" borderId="2" xfId="3" applyNumberFormat="1" applyFont="1" applyFill="1" applyBorder="1" applyAlignment="1">
      <alignment horizontal="center" vertical="center" wrapText="1"/>
    </xf>
    <xf numFmtId="14" fontId="180" fillId="0" borderId="2" xfId="3" applyNumberFormat="1" applyFont="1" applyFill="1" applyBorder="1" applyAlignment="1">
      <alignment horizontal="center" vertical="center" wrapText="1"/>
    </xf>
    <xf numFmtId="0" fontId="87" fillId="0" borderId="2" xfId="0" applyFont="1" applyFill="1" applyBorder="1" applyAlignment="1">
      <alignment horizontal="justify" vertical="center" wrapText="1"/>
    </xf>
    <xf numFmtId="0" fontId="109" fillId="0" borderId="2" xfId="0" applyFont="1" applyFill="1" applyBorder="1" applyAlignment="1">
      <alignment horizontal="center" vertical="center" wrapText="1"/>
    </xf>
    <xf numFmtId="164" fontId="0" fillId="0" borderId="13" xfId="0" applyNumberFormat="1" applyFill="1" applyBorder="1" applyAlignment="1">
      <alignment horizontal="left" vertical="center" wrapText="1"/>
    </xf>
    <xf numFmtId="164" fontId="92" fillId="0" borderId="5" xfId="3" applyNumberFormat="1" applyFont="1" applyFill="1" applyBorder="1" applyAlignment="1">
      <alignment horizontal="center" vertical="center" wrapText="1"/>
    </xf>
    <xf numFmtId="164" fontId="92" fillId="0" borderId="6" xfId="3" applyNumberFormat="1" applyFont="1" applyFill="1" applyBorder="1" applyAlignment="1">
      <alignment horizontal="center" vertical="center" wrapText="1"/>
    </xf>
    <xf numFmtId="0" fontId="96" fillId="2" borderId="0" xfId="32643" applyFont="1" applyFill="1" applyAlignment="1">
      <alignment horizontal="center" vertical="center" wrapText="1"/>
    </xf>
    <xf numFmtId="0" fontId="1" fillId="2" borderId="0" xfId="32643" applyFill="1"/>
    <xf numFmtId="0" fontId="1" fillId="2" borderId="0" xfId="32643" applyFill="1" applyAlignment="1">
      <alignment wrapText="1"/>
    </xf>
    <xf numFmtId="0" fontId="1" fillId="0" borderId="0" xfId="32643"/>
    <xf numFmtId="0" fontId="102" fillId="2" borderId="0" xfId="32643" applyFont="1" applyFill="1" applyAlignment="1">
      <alignment horizontal="center" wrapText="1"/>
    </xf>
    <xf numFmtId="0" fontId="103" fillId="2" borderId="0" xfId="32643" applyFont="1" applyFill="1" applyAlignment="1">
      <alignment horizontal="center"/>
    </xf>
    <xf numFmtId="0" fontId="85" fillId="2" borderId="0" xfId="32643" applyFont="1" applyFill="1" applyAlignment="1">
      <alignment horizontal="center" vertical="center" wrapText="1"/>
    </xf>
    <xf numFmtId="0" fontId="88" fillId="2" borderId="0" xfId="32643" applyFont="1" applyFill="1" applyAlignment="1">
      <alignment horizontal="center" vertical="center"/>
    </xf>
    <xf numFmtId="0" fontId="95" fillId="2" borderId="0" xfId="32643" applyFont="1" applyFill="1"/>
    <xf numFmtId="0" fontId="95" fillId="2" borderId="0" xfId="32643" applyFont="1" applyFill="1" applyAlignment="1">
      <alignment wrapText="1"/>
    </xf>
    <xf numFmtId="0" fontId="110" fillId="11" borderId="2" xfId="32644" applyFont="1" applyFill="1" applyBorder="1" applyAlignment="1">
      <alignment horizontal="center" vertical="center"/>
    </xf>
    <xf numFmtId="0" fontId="110" fillId="11" borderId="4" xfId="32644" applyFont="1" applyFill="1" applyBorder="1" applyAlignment="1">
      <alignment horizontal="center" vertical="center"/>
    </xf>
    <xf numFmtId="0" fontId="110" fillId="11" borderId="10" xfId="32644" applyFont="1" applyFill="1" applyBorder="1" applyAlignment="1">
      <alignment horizontal="center" vertical="center"/>
    </xf>
    <xf numFmtId="0" fontId="110" fillId="11" borderId="7" xfId="32644" applyFont="1" applyFill="1" applyBorder="1" applyAlignment="1">
      <alignment horizontal="center" vertical="center"/>
    </xf>
    <xf numFmtId="0" fontId="110" fillId="11" borderId="13" xfId="32644" applyFont="1" applyFill="1" applyBorder="1" applyAlignment="1">
      <alignment horizontal="center" vertical="center" wrapText="1"/>
    </xf>
    <xf numFmtId="0" fontId="1" fillId="0" borderId="0" xfId="32644"/>
    <xf numFmtId="0" fontId="110" fillId="11" borderId="3" xfId="32644" applyFont="1" applyFill="1" applyBorder="1" applyAlignment="1">
      <alignment horizontal="center" vertical="center"/>
    </xf>
    <xf numFmtId="0" fontId="110" fillId="11" borderId="16" xfId="32644" applyFont="1" applyFill="1" applyBorder="1" applyAlignment="1">
      <alignment horizontal="left" vertical="center" textRotation="90"/>
    </xf>
    <xf numFmtId="0" fontId="110" fillId="11" borderId="16" xfId="32644" applyFont="1" applyFill="1" applyBorder="1" applyAlignment="1">
      <alignment horizontal="center" vertical="center" textRotation="90"/>
    </xf>
    <xf numFmtId="0" fontId="110" fillId="11" borderId="6" xfId="32644" applyFont="1" applyFill="1" applyBorder="1" applyAlignment="1">
      <alignment horizontal="center" vertical="center" wrapText="1"/>
    </xf>
    <xf numFmtId="0" fontId="1" fillId="12" borderId="16" xfId="32644" applyFill="1" applyBorder="1" applyAlignment="1">
      <alignment horizontal="center" vertical="center"/>
    </xf>
    <xf numFmtId="0" fontId="1" fillId="12" borderId="16" xfId="32644" applyFill="1" applyBorder="1" applyAlignment="1">
      <alignment horizontal="center" vertical="center" wrapText="1"/>
    </xf>
    <xf numFmtId="0" fontId="1" fillId="12" borderId="16" xfId="32644" applyFill="1" applyBorder="1" applyAlignment="1">
      <alignment horizontal="left" vertical="center" wrapText="1"/>
    </xf>
    <xf numFmtId="0" fontId="111" fillId="13" borderId="16" xfId="32644" applyFont="1" applyFill="1" applyBorder="1" applyAlignment="1">
      <alignment horizontal="center" vertical="center"/>
    </xf>
    <xf numFmtId="0" fontId="177" fillId="12" borderId="16" xfId="32644" applyFont="1" applyFill="1" applyBorder="1" applyAlignment="1">
      <alignment horizontal="center" vertical="center" wrapText="1"/>
    </xf>
    <xf numFmtId="0" fontId="1" fillId="12" borderId="2" xfId="32644" applyFill="1" applyBorder="1" applyAlignment="1">
      <alignment horizontal="center" vertical="center" wrapText="1"/>
    </xf>
    <xf numFmtId="0" fontId="1" fillId="4" borderId="16" xfId="32644" applyFill="1" applyBorder="1" applyAlignment="1">
      <alignment horizontal="center" vertical="center"/>
    </xf>
    <xf numFmtId="0" fontId="1" fillId="4" borderId="16" xfId="32644" applyFill="1" applyBorder="1" applyAlignment="1">
      <alignment horizontal="center" vertical="center" wrapText="1"/>
    </xf>
    <xf numFmtId="0" fontId="1" fillId="4" borderId="16" xfId="32644" applyFill="1" applyBorder="1" applyAlignment="1">
      <alignment horizontal="left" vertical="center" wrapText="1"/>
    </xf>
    <xf numFmtId="0" fontId="1" fillId="4" borderId="16" xfId="32644" applyFill="1" applyBorder="1" applyAlignment="1">
      <alignment horizontal="left" vertical="center"/>
    </xf>
    <xf numFmtId="0" fontId="177" fillId="4" borderId="16" xfId="32644" applyFont="1" applyFill="1" applyBorder="1" applyAlignment="1">
      <alignment horizontal="center" vertical="center" wrapText="1"/>
    </xf>
    <xf numFmtId="0" fontId="1" fillId="12" borderId="11" xfId="32644" applyFill="1" applyBorder="1" applyAlignment="1">
      <alignment horizontal="center" vertical="center" wrapText="1"/>
    </xf>
    <xf numFmtId="0" fontId="110" fillId="11" borderId="4" xfId="32644" applyFont="1" applyFill="1" applyBorder="1" applyAlignment="1">
      <alignment vertical="center" wrapText="1"/>
    </xf>
    <xf numFmtId="0" fontId="110" fillId="11" borderId="10" xfId="32644" applyFont="1" applyFill="1" applyBorder="1" applyAlignment="1">
      <alignment vertical="center" wrapText="1"/>
    </xf>
    <xf numFmtId="0" fontId="110" fillId="11" borderId="7" xfId="32644" applyFont="1" applyFill="1" applyBorder="1" applyAlignment="1">
      <alignment vertical="center" wrapText="1"/>
    </xf>
    <xf numFmtId="0" fontId="110" fillId="11" borderId="16" xfId="32644" applyFont="1" applyFill="1" applyBorder="1" applyAlignment="1">
      <alignment horizontal="center" vertical="center"/>
    </xf>
    <xf numFmtId="0" fontId="1" fillId="0" borderId="0" xfId="32644" applyAlignment="1">
      <alignment wrapText="1"/>
    </xf>
  </cellXfs>
  <cellStyles count="3264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10" xfId="32639" xr:uid="{00000000-0005-0000-0000-00000D0C0000}"/>
    <cellStyle name="Normal 10 2" xfId="32642" xr:uid="{2512327E-B539-457A-B058-FADFF0B9598D}"/>
    <cellStyle name="Normal 10 2 2" xfId="32644" xr:uid="{B381A47D-9D86-49FD-B36F-8A7B18B975AD}"/>
    <cellStyle name="Normal 2" xfId="2" xr:uid="{00000000-0005-0000-0000-00000E0C0000}"/>
    <cellStyle name="Normal 2 10" xfId="187" xr:uid="{00000000-0005-0000-0000-00000F0C0000}"/>
    <cellStyle name="Normal 2 10 2" xfId="531" xr:uid="{00000000-0005-0000-0000-0000100C0000}"/>
    <cellStyle name="Normal 2 10 2 2" xfId="1237" xr:uid="{00000000-0005-0000-0000-0000110C0000}"/>
    <cellStyle name="Normal 2 10 2 2 2" xfId="2647" xr:uid="{00000000-0005-0000-0000-0000120C0000}"/>
    <cellStyle name="Normal 2 10 2 2 2 2" xfId="5121" xr:uid="{00000000-0005-0000-0000-0000130C0000}"/>
    <cellStyle name="Normal 2 10 2 2 2 2 2" xfId="13267" xr:uid="{00000000-0005-0000-0000-0000140C0000}"/>
    <cellStyle name="Normal 2 10 2 2 2 2 2 2" xfId="29563" xr:uid="{00000000-0005-0000-0000-0000150C0000}"/>
    <cellStyle name="Normal 2 10 2 2 2 2 3" xfId="21417" xr:uid="{00000000-0005-0000-0000-0000160C0000}"/>
    <cellStyle name="Normal 2 10 2 2 2 3" xfId="7946" xr:uid="{00000000-0005-0000-0000-0000170C0000}"/>
    <cellStyle name="Normal 2 10 2 2 2 3 2" xfId="16092" xr:uid="{00000000-0005-0000-0000-0000180C0000}"/>
    <cellStyle name="Normal 2 10 2 2 2 3 2 2" xfId="32388" xr:uid="{00000000-0005-0000-0000-0000190C0000}"/>
    <cellStyle name="Normal 2 10 2 2 2 3 3" xfId="24242" xr:uid="{00000000-0005-0000-0000-00001A0C0000}"/>
    <cellStyle name="Normal 2 10 2 2 2 4" xfId="10793" xr:uid="{00000000-0005-0000-0000-00001B0C0000}"/>
    <cellStyle name="Normal 2 10 2 2 2 4 2" xfId="27089" xr:uid="{00000000-0005-0000-0000-00001C0C0000}"/>
    <cellStyle name="Normal 2 10 2 2 2 5" xfId="18943" xr:uid="{00000000-0005-0000-0000-00001D0C0000}"/>
    <cellStyle name="Normal 2 10 2 2 3" xfId="3903" xr:uid="{00000000-0005-0000-0000-00001E0C0000}"/>
    <cellStyle name="Normal 2 10 2 2 3 2" xfId="12049" xr:uid="{00000000-0005-0000-0000-00001F0C0000}"/>
    <cellStyle name="Normal 2 10 2 2 3 2 2" xfId="28345" xr:uid="{00000000-0005-0000-0000-0000200C0000}"/>
    <cellStyle name="Normal 2 10 2 2 3 3" xfId="20199" xr:uid="{00000000-0005-0000-0000-0000210C0000}"/>
    <cellStyle name="Normal 2 10 2 2 4" xfId="6536" xr:uid="{00000000-0005-0000-0000-0000220C0000}"/>
    <cellStyle name="Normal 2 10 2 2 4 2" xfId="14682" xr:uid="{00000000-0005-0000-0000-0000230C0000}"/>
    <cellStyle name="Normal 2 10 2 2 4 2 2" xfId="30978" xr:uid="{00000000-0005-0000-0000-0000240C0000}"/>
    <cellStyle name="Normal 2 10 2 2 4 3" xfId="22832" xr:uid="{00000000-0005-0000-0000-0000250C0000}"/>
    <cellStyle name="Normal 2 10 2 2 5" xfId="9383" xr:uid="{00000000-0005-0000-0000-0000260C0000}"/>
    <cellStyle name="Normal 2 10 2 2 5 2" xfId="25679" xr:uid="{00000000-0005-0000-0000-0000270C0000}"/>
    <cellStyle name="Normal 2 10 2 2 6" xfId="17533" xr:uid="{00000000-0005-0000-0000-0000280C0000}"/>
    <cellStyle name="Normal 2 10 2 3" xfId="1942" xr:uid="{00000000-0005-0000-0000-0000290C0000}"/>
    <cellStyle name="Normal 2 10 2 3 2" xfId="4512" xr:uid="{00000000-0005-0000-0000-00002A0C0000}"/>
    <cellStyle name="Normal 2 10 2 3 2 2" xfId="12658" xr:uid="{00000000-0005-0000-0000-00002B0C0000}"/>
    <cellStyle name="Normal 2 10 2 3 2 2 2" xfId="28954" xr:uid="{00000000-0005-0000-0000-00002C0C0000}"/>
    <cellStyle name="Normal 2 10 2 3 2 3" xfId="20808" xr:uid="{00000000-0005-0000-0000-00002D0C0000}"/>
    <cellStyle name="Normal 2 10 2 3 3" xfId="7241" xr:uid="{00000000-0005-0000-0000-00002E0C0000}"/>
    <cellStyle name="Normal 2 10 2 3 3 2" xfId="15387" xr:uid="{00000000-0005-0000-0000-00002F0C0000}"/>
    <cellStyle name="Normal 2 10 2 3 3 2 2" xfId="31683" xr:uid="{00000000-0005-0000-0000-0000300C0000}"/>
    <cellStyle name="Normal 2 10 2 3 3 3" xfId="23537" xr:uid="{00000000-0005-0000-0000-0000310C0000}"/>
    <cellStyle name="Normal 2 10 2 3 4" xfId="10088" xr:uid="{00000000-0005-0000-0000-0000320C0000}"/>
    <cellStyle name="Normal 2 10 2 3 4 2" xfId="26384" xr:uid="{00000000-0005-0000-0000-0000330C0000}"/>
    <cellStyle name="Normal 2 10 2 3 5" xfId="18238" xr:uid="{00000000-0005-0000-0000-0000340C0000}"/>
    <cellStyle name="Normal 2 10 2 4" xfId="3294" xr:uid="{00000000-0005-0000-0000-0000350C0000}"/>
    <cellStyle name="Normal 2 10 2 4 2" xfId="11440" xr:uid="{00000000-0005-0000-0000-0000360C0000}"/>
    <cellStyle name="Normal 2 10 2 4 2 2" xfId="27736" xr:uid="{00000000-0005-0000-0000-0000370C0000}"/>
    <cellStyle name="Normal 2 10 2 4 3" xfId="19590" xr:uid="{00000000-0005-0000-0000-0000380C0000}"/>
    <cellStyle name="Normal 2 10 2 5" xfId="5831" xr:uid="{00000000-0005-0000-0000-0000390C0000}"/>
    <cellStyle name="Normal 2 10 2 5 2" xfId="13977" xr:uid="{00000000-0005-0000-0000-00003A0C0000}"/>
    <cellStyle name="Normal 2 10 2 5 2 2" xfId="30273" xr:uid="{00000000-0005-0000-0000-00003B0C0000}"/>
    <cellStyle name="Normal 2 10 2 5 3" xfId="22127" xr:uid="{00000000-0005-0000-0000-00003C0C0000}"/>
    <cellStyle name="Normal 2 10 2 6" xfId="8678" xr:uid="{00000000-0005-0000-0000-00003D0C0000}"/>
    <cellStyle name="Normal 2 10 2 6 2" xfId="24974" xr:uid="{00000000-0005-0000-0000-00003E0C0000}"/>
    <cellStyle name="Normal 2 10 2 7" xfId="16828" xr:uid="{00000000-0005-0000-0000-00003F0C0000}"/>
    <cellStyle name="Normal 2 10 3" xfId="893" xr:uid="{00000000-0005-0000-0000-0000400C0000}"/>
    <cellStyle name="Normal 2 10 3 2" xfId="2303" xr:uid="{00000000-0005-0000-0000-0000410C0000}"/>
    <cellStyle name="Normal 2 10 3 2 2" xfId="4825" xr:uid="{00000000-0005-0000-0000-0000420C0000}"/>
    <cellStyle name="Normal 2 10 3 2 2 2" xfId="12971" xr:uid="{00000000-0005-0000-0000-0000430C0000}"/>
    <cellStyle name="Normal 2 10 3 2 2 2 2" xfId="29267" xr:uid="{00000000-0005-0000-0000-0000440C0000}"/>
    <cellStyle name="Normal 2 10 3 2 2 3" xfId="21121" xr:uid="{00000000-0005-0000-0000-0000450C0000}"/>
    <cellStyle name="Normal 2 10 3 2 3" xfId="7602" xr:uid="{00000000-0005-0000-0000-0000460C0000}"/>
    <cellStyle name="Normal 2 10 3 2 3 2" xfId="15748" xr:uid="{00000000-0005-0000-0000-0000470C0000}"/>
    <cellStyle name="Normal 2 10 3 2 3 2 2" xfId="32044" xr:uid="{00000000-0005-0000-0000-0000480C0000}"/>
    <cellStyle name="Normal 2 10 3 2 3 3" xfId="23898" xr:uid="{00000000-0005-0000-0000-0000490C0000}"/>
    <cellStyle name="Normal 2 10 3 2 4" xfId="10449" xr:uid="{00000000-0005-0000-0000-00004A0C0000}"/>
    <cellStyle name="Normal 2 10 3 2 4 2" xfId="26745" xr:uid="{00000000-0005-0000-0000-00004B0C0000}"/>
    <cellStyle name="Normal 2 10 3 2 5" xfId="18599" xr:uid="{00000000-0005-0000-0000-00004C0C0000}"/>
    <cellStyle name="Normal 2 10 3 3" xfId="3607" xr:uid="{00000000-0005-0000-0000-00004D0C0000}"/>
    <cellStyle name="Normal 2 10 3 3 2" xfId="11753" xr:uid="{00000000-0005-0000-0000-00004E0C0000}"/>
    <cellStyle name="Normal 2 10 3 3 2 2" xfId="28049" xr:uid="{00000000-0005-0000-0000-00004F0C0000}"/>
    <cellStyle name="Normal 2 10 3 3 3" xfId="19903" xr:uid="{00000000-0005-0000-0000-0000500C0000}"/>
    <cellStyle name="Normal 2 10 3 4" xfId="6192" xr:uid="{00000000-0005-0000-0000-0000510C0000}"/>
    <cellStyle name="Normal 2 10 3 4 2" xfId="14338" xr:uid="{00000000-0005-0000-0000-0000520C0000}"/>
    <cellStyle name="Normal 2 10 3 4 2 2" xfId="30634" xr:uid="{00000000-0005-0000-0000-0000530C0000}"/>
    <cellStyle name="Normal 2 10 3 4 3" xfId="22488" xr:uid="{00000000-0005-0000-0000-0000540C0000}"/>
    <cellStyle name="Normal 2 10 3 5" xfId="9039" xr:uid="{00000000-0005-0000-0000-0000550C0000}"/>
    <cellStyle name="Normal 2 10 3 5 2" xfId="25335" xr:uid="{00000000-0005-0000-0000-0000560C0000}"/>
    <cellStyle name="Normal 2 10 3 6" xfId="17189" xr:uid="{00000000-0005-0000-0000-0000570C0000}"/>
    <cellStyle name="Normal 2 10 4" xfId="1598" xr:uid="{00000000-0005-0000-0000-0000580C0000}"/>
    <cellStyle name="Normal 2 10 4 2" xfId="4216" xr:uid="{00000000-0005-0000-0000-0000590C0000}"/>
    <cellStyle name="Normal 2 10 4 2 2" xfId="12362" xr:uid="{00000000-0005-0000-0000-00005A0C0000}"/>
    <cellStyle name="Normal 2 10 4 2 2 2" xfId="28658" xr:uid="{00000000-0005-0000-0000-00005B0C0000}"/>
    <cellStyle name="Normal 2 10 4 2 3" xfId="20512" xr:uid="{00000000-0005-0000-0000-00005C0C0000}"/>
    <cellStyle name="Normal 2 10 4 3" xfId="6897" xr:uid="{00000000-0005-0000-0000-00005D0C0000}"/>
    <cellStyle name="Normal 2 10 4 3 2" xfId="15043" xr:uid="{00000000-0005-0000-0000-00005E0C0000}"/>
    <cellStyle name="Normal 2 10 4 3 2 2" xfId="31339" xr:uid="{00000000-0005-0000-0000-00005F0C0000}"/>
    <cellStyle name="Normal 2 10 4 3 3" xfId="23193" xr:uid="{00000000-0005-0000-0000-0000600C0000}"/>
    <cellStyle name="Normal 2 10 4 4" xfId="9744" xr:uid="{00000000-0005-0000-0000-0000610C0000}"/>
    <cellStyle name="Normal 2 10 4 4 2" xfId="26040" xr:uid="{00000000-0005-0000-0000-0000620C0000}"/>
    <cellStyle name="Normal 2 10 4 5" xfId="17894" xr:uid="{00000000-0005-0000-0000-0000630C0000}"/>
    <cellStyle name="Normal 2 10 5" xfId="2998" xr:uid="{00000000-0005-0000-0000-0000640C0000}"/>
    <cellStyle name="Normal 2 10 5 2" xfId="11144" xr:uid="{00000000-0005-0000-0000-0000650C0000}"/>
    <cellStyle name="Normal 2 10 5 2 2" xfId="27440" xr:uid="{00000000-0005-0000-0000-0000660C0000}"/>
    <cellStyle name="Normal 2 10 5 3" xfId="19294" xr:uid="{00000000-0005-0000-0000-0000670C0000}"/>
    <cellStyle name="Normal 2 10 6" xfId="5487" xr:uid="{00000000-0005-0000-0000-0000680C0000}"/>
    <cellStyle name="Normal 2 10 6 2" xfId="13633" xr:uid="{00000000-0005-0000-0000-0000690C0000}"/>
    <cellStyle name="Normal 2 10 6 2 2" xfId="29929" xr:uid="{00000000-0005-0000-0000-00006A0C0000}"/>
    <cellStyle name="Normal 2 10 6 3" xfId="21783" xr:uid="{00000000-0005-0000-0000-00006B0C0000}"/>
    <cellStyle name="Normal 2 10 7" xfId="8334" xr:uid="{00000000-0005-0000-0000-00006C0C0000}"/>
    <cellStyle name="Normal 2 10 7 2" xfId="24630" xr:uid="{00000000-0005-0000-0000-00006D0C0000}"/>
    <cellStyle name="Normal 2 10 8" xfId="16484" xr:uid="{00000000-0005-0000-0000-00006E0C0000}"/>
    <cellStyle name="Normal 2 11" xfId="261" xr:uid="{00000000-0005-0000-0000-00006F0C0000}"/>
    <cellStyle name="Normal 2 11 2" xfId="605" xr:uid="{00000000-0005-0000-0000-0000700C0000}"/>
    <cellStyle name="Normal 2 11 2 2" xfId="1311" xr:uid="{00000000-0005-0000-0000-0000710C0000}"/>
    <cellStyle name="Normal 2 11 2 2 2" xfId="2721" xr:uid="{00000000-0005-0000-0000-0000720C0000}"/>
    <cellStyle name="Normal 2 11 2 2 2 2" xfId="5195" xr:uid="{00000000-0005-0000-0000-0000730C0000}"/>
    <cellStyle name="Normal 2 11 2 2 2 2 2" xfId="13341" xr:uid="{00000000-0005-0000-0000-0000740C0000}"/>
    <cellStyle name="Normal 2 11 2 2 2 2 2 2" xfId="29637" xr:uid="{00000000-0005-0000-0000-0000750C0000}"/>
    <cellStyle name="Normal 2 11 2 2 2 2 3" xfId="21491" xr:uid="{00000000-0005-0000-0000-0000760C0000}"/>
    <cellStyle name="Normal 2 11 2 2 2 3" xfId="8020" xr:uid="{00000000-0005-0000-0000-0000770C0000}"/>
    <cellStyle name="Normal 2 11 2 2 2 3 2" xfId="16166" xr:uid="{00000000-0005-0000-0000-0000780C0000}"/>
    <cellStyle name="Normal 2 11 2 2 2 3 2 2" xfId="32462" xr:uid="{00000000-0005-0000-0000-0000790C0000}"/>
    <cellStyle name="Normal 2 11 2 2 2 3 3" xfId="24316" xr:uid="{00000000-0005-0000-0000-00007A0C0000}"/>
    <cellStyle name="Normal 2 11 2 2 2 4" xfId="10867" xr:uid="{00000000-0005-0000-0000-00007B0C0000}"/>
    <cellStyle name="Normal 2 11 2 2 2 4 2" xfId="27163" xr:uid="{00000000-0005-0000-0000-00007C0C0000}"/>
    <cellStyle name="Normal 2 11 2 2 2 5" xfId="19017" xr:uid="{00000000-0005-0000-0000-00007D0C0000}"/>
    <cellStyle name="Normal 2 11 2 2 3" xfId="3977" xr:uid="{00000000-0005-0000-0000-00007E0C0000}"/>
    <cellStyle name="Normal 2 11 2 2 3 2" xfId="12123" xr:uid="{00000000-0005-0000-0000-00007F0C0000}"/>
    <cellStyle name="Normal 2 11 2 2 3 2 2" xfId="28419" xr:uid="{00000000-0005-0000-0000-0000800C0000}"/>
    <cellStyle name="Normal 2 11 2 2 3 3" xfId="20273" xr:uid="{00000000-0005-0000-0000-0000810C0000}"/>
    <cellStyle name="Normal 2 11 2 2 4" xfId="6610" xr:uid="{00000000-0005-0000-0000-0000820C0000}"/>
    <cellStyle name="Normal 2 11 2 2 4 2" xfId="14756" xr:uid="{00000000-0005-0000-0000-0000830C0000}"/>
    <cellStyle name="Normal 2 11 2 2 4 2 2" xfId="31052" xr:uid="{00000000-0005-0000-0000-0000840C0000}"/>
    <cellStyle name="Normal 2 11 2 2 4 3" xfId="22906" xr:uid="{00000000-0005-0000-0000-0000850C0000}"/>
    <cellStyle name="Normal 2 11 2 2 5" xfId="9457" xr:uid="{00000000-0005-0000-0000-0000860C0000}"/>
    <cellStyle name="Normal 2 11 2 2 5 2" xfId="25753" xr:uid="{00000000-0005-0000-0000-0000870C0000}"/>
    <cellStyle name="Normal 2 11 2 2 6" xfId="17607" xr:uid="{00000000-0005-0000-0000-0000880C0000}"/>
    <cellStyle name="Normal 2 11 2 3" xfId="2016" xr:uid="{00000000-0005-0000-0000-0000890C0000}"/>
    <cellStyle name="Normal 2 11 2 3 2" xfId="4586" xr:uid="{00000000-0005-0000-0000-00008A0C0000}"/>
    <cellStyle name="Normal 2 11 2 3 2 2" xfId="12732" xr:uid="{00000000-0005-0000-0000-00008B0C0000}"/>
    <cellStyle name="Normal 2 11 2 3 2 2 2" xfId="29028" xr:uid="{00000000-0005-0000-0000-00008C0C0000}"/>
    <cellStyle name="Normal 2 11 2 3 2 3" xfId="20882" xr:uid="{00000000-0005-0000-0000-00008D0C0000}"/>
    <cellStyle name="Normal 2 11 2 3 3" xfId="7315" xr:uid="{00000000-0005-0000-0000-00008E0C0000}"/>
    <cellStyle name="Normal 2 11 2 3 3 2" xfId="15461" xr:uid="{00000000-0005-0000-0000-00008F0C0000}"/>
    <cellStyle name="Normal 2 11 2 3 3 2 2" xfId="31757" xr:uid="{00000000-0005-0000-0000-0000900C0000}"/>
    <cellStyle name="Normal 2 11 2 3 3 3" xfId="23611" xr:uid="{00000000-0005-0000-0000-0000910C0000}"/>
    <cellStyle name="Normal 2 11 2 3 4" xfId="10162" xr:uid="{00000000-0005-0000-0000-0000920C0000}"/>
    <cellStyle name="Normal 2 11 2 3 4 2" xfId="26458" xr:uid="{00000000-0005-0000-0000-0000930C0000}"/>
    <cellStyle name="Normal 2 11 2 3 5" xfId="18312" xr:uid="{00000000-0005-0000-0000-0000940C0000}"/>
    <cellStyle name="Normal 2 11 2 4" xfId="3368" xr:uid="{00000000-0005-0000-0000-0000950C0000}"/>
    <cellStyle name="Normal 2 11 2 4 2" xfId="11514" xr:uid="{00000000-0005-0000-0000-0000960C0000}"/>
    <cellStyle name="Normal 2 11 2 4 2 2" xfId="27810" xr:uid="{00000000-0005-0000-0000-0000970C0000}"/>
    <cellStyle name="Normal 2 11 2 4 3" xfId="19664" xr:uid="{00000000-0005-0000-0000-0000980C0000}"/>
    <cellStyle name="Normal 2 11 2 5" xfId="5905" xr:uid="{00000000-0005-0000-0000-0000990C0000}"/>
    <cellStyle name="Normal 2 11 2 5 2" xfId="14051" xr:uid="{00000000-0005-0000-0000-00009A0C0000}"/>
    <cellStyle name="Normal 2 11 2 5 2 2" xfId="30347" xr:uid="{00000000-0005-0000-0000-00009B0C0000}"/>
    <cellStyle name="Normal 2 11 2 5 3" xfId="22201" xr:uid="{00000000-0005-0000-0000-00009C0C0000}"/>
    <cellStyle name="Normal 2 11 2 6" xfId="8752" xr:uid="{00000000-0005-0000-0000-00009D0C0000}"/>
    <cellStyle name="Normal 2 11 2 6 2" xfId="25048" xr:uid="{00000000-0005-0000-0000-00009E0C0000}"/>
    <cellStyle name="Normal 2 11 2 7" xfId="16902" xr:uid="{00000000-0005-0000-0000-00009F0C0000}"/>
    <cellStyle name="Normal 2 11 3" xfId="967" xr:uid="{00000000-0005-0000-0000-0000A00C0000}"/>
    <cellStyle name="Normal 2 11 3 2" xfId="2377" xr:uid="{00000000-0005-0000-0000-0000A10C0000}"/>
    <cellStyle name="Normal 2 11 3 2 2" xfId="4899" xr:uid="{00000000-0005-0000-0000-0000A20C0000}"/>
    <cellStyle name="Normal 2 11 3 2 2 2" xfId="13045" xr:uid="{00000000-0005-0000-0000-0000A30C0000}"/>
    <cellStyle name="Normal 2 11 3 2 2 2 2" xfId="29341" xr:uid="{00000000-0005-0000-0000-0000A40C0000}"/>
    <cellStyle name="Normal 2 11 3 2 2 3" xfId="21195" xr:uid="{00000000-0005-0000-0000-0000A50C0000}"/>
    <cellStyle name="Normal 2 11 3 2 3" xfId="7676" xr:uid="{00000000-0005-0000-0000-0000A60C0000}"/>
    <cellStyle name="Normal 2 11 3 2 3 2" xfId="15822" xr:uid="{00000000-0005-0000-0000-0000A70C0000}"/>
    <cellStyle name="Normal 2 11 3 2 3 2 2" xfId="32118" xr:uid="{00000000-0005-0000-0000-0000A80C0000}"/>
    <cellStyle name="Normal 2 11 3 2 3 3" xfId="23972" xr:uid="{00000000-0005-0000-0000-0000A90C0000}"/>
    <cellStyle name="Normal 2 11 3 2 4" xfId="10523" xr:uid="{00000000-0005-0000-0000-0000AA0C0000}"/>
    <cellStyle name="Normal 2 11 3 2 4 2" xfId="26819" xr:uid="{00000000-0005-0000-0000-0000AB0C0000}"/>
    <cellStyle name="Normal 2 11 3 2 5" xfId="18673" xr:uid="{00000000-0005-0000-0000-0000AC0C0000}"/>
    <cellStyle name="Normal 2 11 3 3" xfId="3681" xr:uid="{00000000-0005-0000-0000-0000AD0C0000}"/>
    <cellStyle name="Normal 2 11 3 3 2" xfId="11827" xr:uid="{00000000-0005-0000-0000-0000AE0C0000}"/>
    <cellStyle name="Normal 2 11 3 3 2 2" xfId="28123" xr:uid="{00000000-0005-0000-0000-0000AF0C0000}"/>
    <cellStyle name="Normal 2 11 3 3 3" xfId="19977" xr:uid="{00000000-0005-0000-0000-0000B00C0000}"/>
    <cellStyle name="Normal 2 11 3 4" xfId="6266" xr:uid="{00000000-0005-0000-0000-0000B10C0000}"/>
    <cellStyle name="Normal 2 11 3 4 2" xfId="14412" xr:uid="{00000000-0005-0000-0000-0000B20C0000}"/>
    <cellStyle name="Normal 2 11 3 4 2 2" xfId="30708" xr:uid="{00000000-0005-0000-0000-0000B30C0000}"/>
    <cellStyle name="Normal 2 11 3 4 3" xfId="22562" xr:uid="{00000000-0005-0000-0000-0000B40C0000}"/>
    <cellStyle name="Normal 2 11 3 5" xfId="9113" xr:uid="{00000000-0005-0000-0000-0000B50C0000}"/>
    <cellStyle name="Normal 2 11 3 5 2" xfId="25409" xr:uid="{00000000-0005-0000-0000-0000B60C0000}"/>
    <cellStyle name="Normal 2 11 3 6" xfId="17263" xr:uid="{00000000-0005-0000-0000-0000B70C0000}"/>
    <cellStyle name="Normal 2 11 4" xfId="1672" xr:uid="{00000000-0005-0000-0000-0000B80C0000}"/>
    <cellStyle name="Normal 2 11 4 2" xfId="4290" xr:uid="{00000000-0005-0000-0000-0000B90C0000}"/>
    <cellStyle name="Normal 2 11 4 2 2" xfId="12436" xr:uid="{00000000-0005-0000-0000-0000BA0C0000}"/>
    <cellStyle name="Normal 2 11 4 2 2 2" xfId="28732" xr:uid="{00000000-0005-0000-0000-0000BB0C0000}"/>
    <cellStyle name="Normal 2 11 4 2 3" xfId="20586" xr:uid="{00000000-0005-0000-0000-0000BC0C0000}"/>
    <cellStyle name="Normal 2 11 4 3" xfId="6971" xr:uid="{00000000-0005-0000-0000-0000BD0C0000}"/>
    <cellStyle name="Normal 2 11 4 3 2" xfId="15117" xr:uid="{00000000-0005-0000-0000-0000BE0C0000}"/>
    <cellStyle name="Normal 2 11 4 3 2 2" xfId="31413" xr:uid="{00000000-0005-0000-0000-0000BF0C0000}"/>
    <cellStyle name="Normal 2 11 4 3 3" xfId="23267" xr:uid="{00000000-0005-0000-0000-0000C00C0000}"/>
    <cellStyle name="Normal 2 11 4 4" xfId="9818" xr:uid="{00000000-0005-0000-0000-0000C10C0000}"/>
    <cellStyle name="Normal 2 11 4 4 2" xfId="26114" xr:uid="{00000000-0005-0000-0000-0000C20C0000}"/>
    <cellStyle name="Normal 2 11 4 5" xfId="17968" xr:uid="{00000000-0005-0000-0000-0000C30C0000}"/>
    <cellStyle name="Normal 2 11 5" xfId="3072" xr:uid="{00000000-0005-0000-0000-0000C40C0000}"/>
    <cellStyle name="Normal 2 11 5 2" xfId="11218" xr:uid="{00000000-0005-0000-0000-0000C50C0000}"/>
    <cellStyle name="Normal 2 11 5 2 2" xfId="27514" xr:uid="{00000000-0005-0000-0000-0000C60C0000}"/>
    <cellStyle name="Normal 2 11 5 3" xfId="19368" xr:uid="{00000000-0005-0000-0000-0000C70C0000}"/>
    <cellStyle name="Normal 2 11 6" xfId="5561" xr:uid="{00000000-0005-0000-0000-0000C80C0000}"/>
    <cellStyle name="Normal 2 11 6 2" xfId="13707" xr:uid="{00000000-0005-0000-0000-0000C90C0000}"/>
    <cellStyle name="Normal 2 11 6 2 2" xfId="30003" xr:uid="{00000000-0005-0000-0000-0000CA0C0000}"/>
    <cellStyle name="Normal 2 11 6 3" xfId="21857" xr:uid="{00000000-0005-0000-0000-0000CB0C0000}"/>
    <cellStyle name="Normal 2 11 7" xfId="8408" xr:uid="{00000000-0005-0000-0000-0000CC0C0000}"/>
    <cellStyle name="Normal 2 11 7 2" xfId="24704" xr:uid="{00000000-0005-0000-0000-0000CD0C0000}"/>
    <cellStyle name="Normal 2 11 8" xfId="16558" xr:uid="{00000000-0005-0000-0000-0000CE0C0000}"/>
    <cellStyle name="Normal 2 12" xfId="351" xr:uid="{00000000-0005-0000-0000-0000CF0C0000}"/>
    <cellStyle name="Normal 2 12 2" xfId="1057" xr:uid="{00000000-0005-0000-0000-0000D00C0000}"/>
    <cellStyle name="Normal 2 12 2 2" xfId="2467" xr:uid="{00000000-0005-0000-0000-0000D10C0000}"/>
    <cellStyle name="Normal 2 12 2 2 2" xfId="4973" xr:uid="{00000000-0005-0000-0000-0000D20C0000}"/>
    <cellStyle name="Normal 2 12 2 2 2 2" xfId="13119" xr:uid="{00000000-0005-0000-0000-0000D30C0000}"/>
    <cellStyle name="Normal 2 12 2 2 2 2 2" xfId="29415" xr:uid="{00000000-0005-0000-0000-0000D40C0000}"/>
    <cellStyle name="Normal 2 12 2 2 2 3" xfId="21269" xr:uid="{00000000-0005-0000-0000-0000D50C0000}"/>
    <cellStyle name="Normal 2 12 2 2 3" xfId="7766" xr:uid="{00000000-0005-0000-0000-0000D60C0000}"/>
    <cellStyle name="Normal 2 12 2 2 3 2" xfId="15912" xr:uid="{00000000-0005-0000-0000-0000D70C0000}"/>
    <cellStyle name="Normal 2 12 2 2 3 2 2" xfId="32208" xr:uid="{00000000-0005-0000-0000-0000D80C0000}"/>
    <cellStyle name="Normal 2 12 2 2 3 3" xfId="24062" xr:uid="{00000000-0005-0000-0000-0000D90C0000}"/>
    <cellStyle name="Normal 2 12 2 2 4" xfId="10613" xr:uid="{00000000-0005-0000-0000-0000DA0C0000}"/>
    <cellStyle name="Normal 2 12 2 2 4 2" xfId="26909" xr:uid="{00000000-0005-0000-0000-0000DB0C0000}"/>
    <cellStyle name="Normal 2 12 2 2 5" xfId="18763" xr:uid="{00000000-0005-0000-0000-0000DC0C0000}"/>
    <cellStyle name="Normal 2 12 2 3" xfId="3755" xr:uid="{00000000-0005-0000-0000-0000DD0C0000}"/>
    <cellStyle name="Normal 2 12 2 3 2" xfId="11901" xr:uid="{00000000-0005-0000-0000-0000DE0C0000}"/>
    <cellStyle name="Normal 2 12 2 3 2 2" xfId="28197" xr:uid="{00000000-0005-0000-0000-0000DF0C0000}"/>
    <cellStyle name="Normal 2 12 2 3 3" xfId="20051" xr:uid="{00000000-0005-0000-0000-0000E00C0000}"/>
    <cellStyle name="Normal 2 12 2 4" xfId="6356" xr:uid="{00000000-0005-0000-0000-0000E10C0000}"/>
    <cellStyle name="Normal 2 12 2 4 2" xfId="14502" xr:uid="{00000000-0005-0000-0000-0000E20C0000}"/>
    <cellStyle name="Normal 2 12 2 4 2 2" xfId="30798" xr:uid="{00000000-0005-0000-0000-0000E30C0000}"/>
    <cellStyle name="Normal 2 12 2 4 3" xfId="22652" xr:uid="{00000000-0005-0000-0000-0000E40C0000}"/>
    <cellStyle name="Normal 2 12 2 5" xfId="9203" xr:uid="{00000000-0005-0000-0000-0000E50C0000}"/>
    <cellStyle name="Normal 2 12 2 5 2" xfId="25499" xr:uid="{00000000-0005-0000-0000-0000E60C0000}"/>
    <cellStyle name="Normal 2 12 2 6" xfId="17353" xr:uid="{00000000-0005-0000-0000-0000E70C0000}"/>
    <cellStyle name="Normal 2 12 3" xfId="1762" xr:uid="{00000000-0005-0000-0000-0000E80C0000}"/>
    <cellStyle name="Normal 2 12 3 2" xfId="4364" xr:uid="{00000000-0005-0000-0000-0000E90C0000}"/>
    <cellStyle name="Normal 2 12 3 2 2" xfId="12510" xr:uid="{00000000-0005-0000-0000-0000EA0C0000}"/>
    <cellStyle name="Normal 2 12 3 2 2 2" xfId="28806" xr:uid="{00000000-0005-0000-0000-0000EB0C0000}"/>
    <cellStyle name="Normal 2 12 3 2 3" xfId="20660" xr:uid="{00000000-0005-0000-0000-0000EC0C0000}"/>
    <cellStyle name="Normal 2 12 3 3" xfId="7061" xr:uid="{00000000-0005-0000-0000-0000ED0C0000}"/>
    <cellStyle name="Normal 2 12 3 3 2" xfId="15207" xr:uid="{00000000-0005-0000-0000-0000EE0C0000}"/>
    <cellStyle name="Normal 2 12 3 3 2 2" xfId="31503" xr:uid="{00000000-0005-0000-0000-0000EF0C0000}"/>
    <cellStyle name="Normal 2 12 3 3 3" xfId="23357" xr:uid="{00000000-0005-0000-0000-0000F00C0000}"/>
    <cellStyle name="Normal 2 12 3 4" xfId="9908" xr:uid="{00000000-0005-0000-0000-0000F10C0000}"/>
    <cellStyle name="Normal 2 12 3 4 2" xfId="26204" xr:uid="{00000000-0005-0000-0000-0000F20C0000}"/>
    <cellStyle name="Normal 2 12 3 5" xfId="18058" xr:uid="{00000000-0005-0000-0000-0000F30C0000}"/>
    <cellStyle name="Normal 2 12 4" xfId="3146" xr:uid="{00000000-0005-0000-0000-0000F40C0000}"/>
    <cellStyle name="Normal 2 12 4 2" xfId="11292" xr:uid="{00000000-0005-0000-0000-0000F50C0000}"/>
    <cellStyle name="Normal 2 12 4 2 2" xfId="27588" xr:uid="{00000000-0005-0000-0000-0000F60C0000}"/>
    <cellStyle name="Normal 2 12 4 3" xfId="19442" xr:uid="{00000000-0005-0000-0000-0000F70C0000}"/>
    <cellStyle name="Normal 2 12 5" xfId="5651" xr:uid="{00000000-0005-0000-0000-0000F80C0000}"/>
    <cellStyle name="Normal 2 12 5 2" xfId="13797" xr:uid="{00000000-0005-0000-0000-0000F90C0000}"/>
    <cellStyle name="Normal 2 12 5 2 2" xfId="30093" xr:uid="{00000000-0005-0000-0000-0000FA0C0000}"/>
    <cellStyle name="Normal 2 12 5 3" xfId="21947" xr:uid="{00000000-0005-0000-0000-0000FB0C0000}"/>
    <cellStyle name="Normal 2 12 6" xfId="8498" xr:uid="{00000000-0005-0000-0000-0000FC0C0000}"/>
    <cellStyle name="Normal 2 12 6 2" xfId="24794" xr:uid="{00000000-0005-0000-0000-0000FD0C0000}"/>
    <cellStyle name="Normal 2 12 7" xfId="16648" xr:uid="{00000000-0005-0000-0000-0000FE0C0000}"/>
    <cellStyle name="Normal 2 13" xfId="713" xr:uid="{00000000-0005-0000-0000-0000FF0C0000}"/>
    <cellStyle name="Normal 2 13 2" xfId="2123" xr:uid="{00000000-0005-0000-0000-0000000D0000}"/>
    <cellStyle name="Normal 2 13 2 2" xfId="4677" xr:uid="{00000000-0005-0000-0000-0000010D0000}"/>
    <cellStyle name="Normal 2 13 2 2 2" xfId="12823" xr:uid="{00000000-0005-0000-0000-0000020D0000}"/>
    <cellStyle name="Normal 2 13 2 2 2 2" xfId="29119" xr:uid="{00000000-0005-0000-0000-0000030D0000}"/>
    <cellStyle name="Normal 2 13 2 2 3" xfId="20973" xr:uid="{00000000-0005-0000-0000-0000040D0000}"/>
    <cellStyle name="Normal 2 13 2 3" xfId="7422" xr:uid="{00000000-0005-0000-0000-0000050D0000}"/>
    <cellStyle name="Normal 2 13 2 3 2" xfId="15568" xr:uid="{00000000-0005-0000-0000-0000060D0000}"/>
    <cellStyle name="Normal 2 13 2 3 2 2" xfId="31864" xr:uid="{00000000-0005-0000-0000-0000070D0000}"/>
    <cellStyle name="Normal 2 13 2 3 3" xfId="23718" xr:uid="{00000000-0005-0000-0000-0000080D0000}"/>
    <cellStyle name="Normal 2 13 2 4" xfId="10269" xr:uid="{00000000-0005-0000-0000-0000090D0000}"/>
    <cellStyle name="Normal 2 13 2 4 2" xfId="26565" xr:uid="{00000000-0005-0000-0000-00000A0D0000}"/>
    <cellStyle name="Normal 2 13 2 5" xfId="18419" xr:uid="{00000000-0005-0000-0000-00000B0D0000}"/>
    <cellStyle name="Normal 2 13 3" xfId="3459" xr:uid="{00000000-0005-0000-0000-00000C0D0000}"/>
    <cellStyle name="Normal 2 13 3 2" xfId="11605" xr:uid="{00000000-0005-0000-0000-00000D0D0000}"/>
    <cellStyle name="Normal 2 13 3 2 2" xfId="27901" xr:uid="{00000000-0005-0000-0000-00000E0D0000}"/>
    <cellStyle name="Normal 2 13 3 3" xfId="19755" xr:uid="{00000000-0005-0000-0000-00000F0D0000}"/>
    <cellStyle name="Normal 2 13 4" xfId="6012" xr:uid="{00000000-0005-0000-0000-0000100D0000}"/>
    <cellStyle name="Normal 2 13 4 2" xfId="14158" xr:uid="{00000000-0005-0000-0000-0000110D0000}"/>
    <cellStyle name="Normal 2 13 4 2 2" xfId="30454" xr:uid="{00000000-0005-0000-0000-0000120D0000}"/>
    <cellStyle name="Normal 2 13 4 3" xfId="22308" xr:uid="{00000000-0005-0000-0000-0000130D0000}"/>
    <cellStyle name="Normal 2 13 5" xfId="8859" xr:uid="{00000000-0005-0000-0000-0000140D0000}"/>
    <cellStyle name="Normal 2 13 5 2" xfId="25155" xr:uid="{00000000-0005-0000-0000-0000150D0000}"/>
    <cellStyle name="Normal 2 13 6" xfId="17009" xr:uid="{00000000-0005-0000-0000-0000160D0000}"/>
    <cellStyle name="Normal 2 14" xfId="1418" xr:uid="{00000000-0005-0000-0000-0000170D0000}"/>
    <cellStyle name="Normal 2 14 2" xfId="4068" xr:uid="{00000000-0005-0000-0000-0000180D0000}"/>
    <cellStyle name="Normal 2 14 2 2" xfId="12214" xr:uid="{00000000-0005-0000-0000-0000190D0000}"/>
    <cellStyle name="Normal 2 14 2 2 2" xfId="28510" xr:uid="{00000000-0005-0000-0000-00001A0D0000}"/>
    <cellStyle name="Normal 2 14 2 3" xfId="20364" xr:uid="{00000000-0005-0000-0000-00001B0D0000}"/>
    <cellStyle name="Normal 2 14 3" xfId="6717" xr:uid="{00000000-0005-0000-0000-00001C0D0000}"/>
    <cellStyle name="Normal 2 14 3 2" xfId="14863" xr:uid="{00000000-0005-0000-0000-00001D0D0000}"/>
    <cellStyle name="Normal 2 14 3 2 2" xfId="31159" xr:uid="{00000000-0005-0000-0000-00001E0D0000}"/>
    <cellStyle name="Normal 2 14 3 3" xfId="23013" xr:uid="{00000000-0005-0000-0000-00001F0D0000}"/>
    <cellStyle name="Normal 2 14 4" xfId="9564" xr:uid="{00000000-0005-0000-0000-0000200D0000}"/>
    <cellStyle name="Normal 2 14 4 2" xfId="25860" xr:uid="{00000000-0005-0000-0000-0000210D0000}"/>
    <cellStyle name="Normal 2 14 5" xfId="17714" xr:uid="{00000000-0005-0000-0000-0000220D0000}"/>
    <cellStyle name="Normal 2 15" xfId="2850" xr:uid="{00000000-0005-0000-0000-0000230D0000}"/>
    <cellStyle name="Normal 2 15 2" xfId="10996" xr:uid="{00000000-0005-0000-0000-0000240D0000}"/>
    <cellStyle name="Normal 2 15 2 2" xfId="27292" xr:uid="{00000000-0005-0000-0000-0000250D0000}"/>
    <cellStyle name="Normal 2 15 3" xfId="19146" xr:uid="{00000000-0005-0000-0000-0000260D0000}"/>
    <cellStyle name="Normal 2 16" xfId="5307" xr:uid="{00000000-0005-0000-0000-0000270D0000}"/>
    <cellStyle name="Normal 2 16 2" xfId="13453" xr:uid="{00000000-0005-0000-0000-0000280D0000}"/>
    <cellStyle name="Normal 2 16 2 2" xfId="29749" xr:uid="{00000000-0005-0000-0000-0000290D0000}"/>
    <cellStyle name="Normal 2 16 3" xfId="21603" xr:uid="{00000000-0005-0000-0000-00002A0D0000}"/>
    <cellStyle name="Normal 2 17" xfId="8154" xr:uid="{00000000-0005-0000-0000-00002B0D0000}"/>
    <cellStyle name="Normal 2 17 2" xfId="24450" xr:uid="{00000000-0005-0000-0000-00002C0D0000}"/>
    <cellStyle name="Normal 2 18" xfId="16304" xr:uid="{00000000-0005-0000-0000-00002D0D0000}"/>
    <cellStyle name="Normal 2 2" xfId="4" xr:uid="{00000000-0005-0000-0000-00002E0D0000}"/>
    <cellStyle name="Normal 2 2 10" xfId="714" xr:uid="{00000000-0005-0000-0000-00002F0D0000}"/>
    <cellStyle name="Normal 2 2 10 2" xfId="2124" xr:uid="{00000000-0005-0000-0000-0000300D0000}"/>
    <cellStyle name="Normal 2 2 10 2 2" xfId="4678" xr:uid="{00000000-0005-0000-0000-0000310D0000}"/>
    <cellStyle name="Normal 2 2 10 2 2 2" xfId="12824" xr:uid="{00000000-0005-0000-0000-0000320D0000}"/>
    <cellStyle name="Normal 2 2 10 2 2 2 2" xfId="29120" xr:uid="{00000000-0005-0000-0000-0000330D0000}"/>
    <cellStyle name="Normal 2 2 10 2 2 3" xfId="20974" xr:uid="{00000000-0005-0000-0000-0000340D0000}"/>
    <cellStyle name="Normal 2 2 10 2 3" xfId="7423" xr:uid="{00000000-0005-0000-0000-0000350D0000}"/>
    <cellStyle name="Normal 2 2 10 2 3 2" xfId="15569" xr:uid="{00000000-0005-0000-0000-0000360D0000}"/>
    <cellStyle name="Normal 2 2 10 2 3 2 2" xfId="31865" xr:uid="{00000000-0005-0000-0000-0000370D0000}"/>
    <cellStyle name="Normal 2 2 10 2 3 3" xfId="23719" xr:uid="{00000000-0005-0000-0000-0000380D0000}"/>
    <cellStyle name="Normal 2 2 10 2 4" xfId="10270" xr:uid="{00000000-0005-0000-0000-0000390D0000}"/>
    <cellStyle name="Normal 2 2 10 2 4 2" xfId="26566" xr:uid="{00000000-0005-0000-0000-00003A0D0000}"/>
    <cellStyle name="Normal 2 2 10 2 5" xfId="18420" xr:uid="{00000000-0005-0000-0000-00003B0D0000}"/>
    <cellStyle name="Normal 2 2 10 3" xfId="3460" xr:uid="{00000000-0005-0000-0000-00003C0D0000}"/>
    <cellStyle name="Normal 2 2 10 3 2" xfId="11606" xr:uid="{00000000-0005-0000-0000-00003D0D0000}"/>
    <cellStyle name="Normal 2 2 10 3 2 2" xfId="27902" xr:uid="{00000000-0005-0000-0000-00003E0D0000}"/>
    <cellStyle name="Normal 2 2 10 3 3" xfId="19756" xr:uid="{00000000-0005-0000-0000-00003F0D0000}"/>
    <cellStyle name="Normal 2 2 10 4" xfId="6013" xr:uid="{00000000-0005-0000-0000-0000400D0000}"/>
    <cellStyle name="Normal 2 2 10 4 2" xfId="14159" xr:uid="{00000000-0005-0000-0000-0000410D0000}"/>
    <cellStyle name="Normal 2 2 10 4 2 2" xfId="30455" xr:uid="{00000000-0005-0000-0000-0000420D0000}"/>
    <cellStyle name="Normal 2 2 10 4 3" xfId="22309" xr:uid="{00000000-0005-0000-0000-0000430D0000}"/>
    <cellStyle name="Normal 2 2 10 5" xfId="8860" xr:uid="{00000000-0005-0000-0000-0000440D0000}"/>
    <cellStyle name="Normal 2 2 10 5 2" xfId="25156" xr:uid="{00000000-0005-0000-0000-0000450D0000}"/>
    <cellStyle name="Normal 2 2 10 6" xfId="17010" xr:uid="{00000000-0005-0000-0000-0000460D0000}"/>
    <cellStyle name="Normal 2 2 11" xfId="1419" xr:uid="{00000000-0005-0000-0000-0000470D0000}"/>
    <cellStyle name="Normal 2 2 11 2" xfId="4069" xr:uid="{00000000-0005-0000-0000-0000480D0000}"/>
    <cellStyle name="Normal 2 2 11 2 2" xfId="12215" xr:uid="{00000000-0005-0000-0000-0000490D0000}"/>
    <cellStyle name="Normal 2 2 11 2 2 2" xfId="28511" xr:uid="{00000000-0005-0000-0000-00004A0D0000}"/>
    <cellStyle name="Normal 2 2 11 2 3" xfId="20365" xr:uid="{00000000-0005-0000-0000-00004B0D0000}"/>
    <cellStyle name="Normal 2 2 11 3" xfId="6718" xr:uid="{00000000-0005-0000-0000-00004C0D0000}"/>
    <cellStyle name="Normal 2 2 11 3 2" xfId="14864" xr:uid="{00000000-0005-0000-0000-00004D0D0000}"/>
    <cellStyle name="Normal 2 2 11 3 2 2" xfId="31160" xr:uid="{00000000-0005-0000-0000-00004E0D0000}"/>
    <cellStyle name="Normal 2 2 11 3 3" xfId="23014" xr:uid="{00000000-0005-0000-0000-00004F0D0000}"/>
    <cellStyle name="Normal 2 2 11 4" xfId="9565" xr:uid="{00000000-0005-0000-0000-0000500D0000}"/>
    <cellStyle name="Normal 2 2 11 4 2" xfId="25861" xr:uid="{00000000-0005-0000-0000-0000510D0000}"/>
    <cellStyle name="Normal 2 2 11 5" xfId="17715" xr:uid="{00000000-0005-0000-0000-0000520D0000}"/>
    <cellStyle name="Normal 2 2 12" xfId="2851" xr:uid="{00000000-0005-0000-0000-0000530D0000}"/>
    <cellStyle name="Normal 2 2 12 2" xfId="10997" xr:uid="{00000000-0005-0000-0000-0000540D0000}"/>
    <cellStyle name="Normal 2 2 12 2 2" xfId="27293" xr:uid="{00000000-0005-0000-0000-0000550D0000}"/>
    <cellStyle name="Normal 2 2 12 3" xfId="19147" xr:uid="{00000000-0005-0000-0000-0000560D0000}"/>
    <cellStyle name="Normal 2 2 13" xfId="5308" xr:uid="{00000000-0005-0000-0000-0000570D0000}"/>
    <cellStyle name="Normal 2 2 13 2" xfId="13454" xr:uid="{00000000-0005-0000-0000-0000580D0000}"/>
    <cellStyle name="Normal 2 2 13 2 2" xfId="29750" xr:uid="{00000000-0005-0000-0000-0000590D0000}"/>
    <cellStyle name="Normal 2 2 13 3" xfId="21604" xr:uid="{00000000-0005-0000-0000-00005A0D0000}"/>
    <cellStyle name="Normal 2 2 14" xfId="8155" xr:uid="{00000000-0005-0000-0000-00005B0D0000}"/>
    <cellStyle name="Normal 2 2 14 2" xfId="24451" xr:uid="{00000000-0005-0000-0000-00005C0D0000}"/>
    <cellStyle name="Normal 2 2 15" xfId="16305" xr:uid="{00000000-0005-0000-0000-00005D0D0000}"/>
    <cellStyle name="Normal 2 2 2" xfId="15" xr:uid="{00000000-0005-0000-0000-00005E0D0000}"/>
    <cellStyle name="Normal 2 2 2 10" xfId="697" xr:uid="{00000000-0005-0000-0000-00005F0D0000}"/>
    <cellStyle name="Normal 2 2 2 10 2" xfId="1403" xr:uid="{00000000-0005-0000-0000-0000600D0000}"/>
    <cellStyle name="Normal 2 2 2 10 2 2" xfId="2813" xr:uid="{00000000-0005-0000-0000-0000610D0000}"/>
    <cellStyle name="Normal 2 2 2 10 2 2 2" xfId="5271" xr:uid="{00000000-0005-0000-0000-0000620D0000}"/>
    <cellStyle name="Normal 2 2 2 10 2 2 2 2" xfId="13417" xr:uid="{00000000-0005-0000-0000-0000630D0000}"/>
    <cellStyle name="Normal 2 2 2 10 2 2 2 2 2" xfId="29713" xr:uid="{00000000-0005-0000-0000-0000640D0000}"/>
    <cellStyle name="Normal 2 2 2 10 2 2 2 3" xfId="21567" xr:uid="{00000000-0005-0000-0000-0000650D0000}"/>
    <cellStyle name="Normal 2 2 2 10 2 2 3" xfId="8112" xr:uid="{00000000-0005-0000-0000-0000660D0000}"/>
    <cellStyle name="Normal 2 2 2 10 2 2 3 2" xfId="16258" xr:uid="{00000000-0005-0000-0000-0000670D0000}"/>
    <cellStyle name="Normal 2 2 2 10 2 2 3 2 2" xfId="32554" xr:uid="{00000000-0005-0000-0000-0000680D0000}"/>
    <cellStyle name="Normal 2 2 2 10 2 2 3 3" xfId="24408" xr:uid="{00000000-0005-0000-0000-0000690D0000}"/>
    <cellStyle name="Normal 2 2 2 10 2 2 4" xfId="10959" xr:uid="{00000000-0005-0000-0000-00006A0D0000}"/>
    <cellStyle name="Normal 2 2 2 10 2 2 4 2" xfId="27255" xr:uid="{00000000-0005-0000-0000-00006B0D0000}"/>
    <cellStyle name="Normal 2 2 2 10 2 2 5" xfId="19109" xr:uid="{00000000-0005-0000-0000-00006C0D0000}"/>
    <cellStyle name="Normal 2 2 2 10 2 3" xfId="4053" xr:uid="{00000000-0005-0000-0000-00006D0D0000}"/>
    <cellStyle name="Normal 2 2 2 10 2 3 2" xfId="12199" xr:uid="{00000000-0005-0000-0000-00006E0D0000}"/>
    <cellStyle name="Normal 2 2 2 10 2 3 2 2" xfId="28495" xr:uid="{00000000-0005-0000-0000-00006F0D0000}"/>
    <cellStyle name="Normal 2 2 2 10 2 3 3" xfId="20349" xr:uid="{00000000-0005-0000-0000-0000700D0000}"/>
    <cellStyle name="Normal 2 2 2 10 2 4" xfId="6702" xr:uid="{00000000-0005-0000-0000-0000710D0000}"/>
    <cellStyle name="Normal 2 2 2 10 2 4 2" xfId="14848" xr:uid="{00000000-0005-0000-0000-0000720D0000}"/>
    <cellStyle name="Normal 2 2 2 10 2 4 2 2" xfId="31144" xr:uid="{00000000-0005-0000-0000-0000730D0000}"/>
    <cellStyle name="Normal 2 2 2 10 2 4 3" xfId="22998" xr:uid="{00000000-0005-0000-0000-0000740D0000}"/>
    <cellStyle name="Normal 2 2 2 10 2 5" xfId="9549" xr:uid="{00000000-0005-0000-0000-0000750D0000}"/>
    <cellStyle name="Normal 2 2 2 10 2 5 2" xfId="25845" xr:uid="{00000000-0005-0000-0000-0000760D0000}"/>
    <cellStyle name="Normal 2 2 2 10 2 6" xfId="17699" xr:uid="{00000000-0005-0000-0000-0000770D0000}"/>
    <cellStyle name="Normal 2 2 2 10 3" xfId="2108" xr:uid="{00000000-0005-0000-0000-0000780D0000}"/>
    <cellStyle name="Normal 2 2 2 10 3 2" xfId="4662" xr:uid="{00000000-0005-0000-0000-0000790D0000}"/>
    <cellStyle name="Normal 2 2 2 10 3 2 2" xfId="12808" xr:uid="{00000000-0005-0000-0000-00007A0D0000}"/>
    <cellStyle name="Normal 2 2 2 10 3 2 2 2" xfId="29104" xr:uid="{00000000-0005-0000-0000-00007B0D0000}"/>
    <cellStyle name="Normal 2 2 2 10 3 2 3" xfId="20958" xr:uid="{00000000-0005-0000-0000-00007C0D0000}"/>
    <cellStyle name="Normal 2 2 2 10 3 3" xfId="7407" xr:uid="{00000000-0005-0000-0000-00007D0D0000}"/>
    <cellStyle name="Normal 2 2 2 10 3 3 2" xfId="15553" xr:uid="{00000000-0005-0000-0000-00007E0D0000}"/>
    <cellStyle name="Normal 2 2 2 10 3 3 2 2" xfId="31849" xr:uid="{00000000-0005-0000-0000-00007F0D0000}"/>
    <cellStyle name="Normal 2 2 2 10 3 3 3" xfId="23703" xr:uid="{00000000-0005-0000-0000-0000800D0000}"/>
    <cellStyle name="Normal 2 2 2 10 3 4" xfId="10254" xr:uid="{00000000-0005-0000-0000-0000810D0000}"/>
    <cellStyle name="Normal 2 2 2 10 3 4 2" xfId="26550" xr:uid="{00000000-0005-0000-0000-0000820D0000}"/>
    <cellStyle name="Normal 2 2 2 10 3 5" xfId="18404" xr:uid="{00000000-0005-0000-0000-0000830D0000}"/>
    <cellStyle name="Normal 2 2 2 10 4" xfId="3444" xr:uid="{00000000-0005-0000-0000-0000840D0000}"/>
    <cellStyle name="Normal 2 2 2 10 4 2" xfId="11590" xr:uid="{00000000-0005-0000-0000-0000850D0000}"/>
    <cellStyle name="Normal 2 2 2 10 4 2 2" xfId="27886" xr:uid="{00000000-0005-0000-0000-0000860D0000}"/>
    <cellStyle name="Normal 2 2 2 10 4 3" xfId="19740" xr:uid="{00000000-0005-0000-0000-0000870D0000}"/>
    <cellStyle name="Normal 2 2 2 10 5" xfId="5997" xr:uid="{00000000-0005-0000-0000-0000880D0000}"/>
    <cellStyle name="Normal 2 2 2 10 5 2" xfId="14143" xr:uid="{00000000-0005-0000-0000-0000890D0000}"/>
    <cellStyle name="Normal 2 2 2 10 5 2 2" xfId="30439" xr:uid="{00000000-0005-0000-0000-00008A0D0000}"/>
    <cellStyle name="Normal 2 2 2 10 5 3" xfId="22293" xr:uid="{00000000-0005-0000-0000-00008B0D0000}"/>
    <cellStyle name="Normal 2 2 2 10 6" xfId="8844" xr:uid="{00000000-0005-0000-0000-00008C0D0000}"/>
    <cellStyle name="Normal 2 2 2 10 6 2" xfId="25140" xr:uid="{00000000-0005-0000-0000-00008D0D0000}"/>
    <cellStyle name="Normal 2 2 2 10 7" xfId="16994" xr:uid="{00000000-0005-0000-0000-00008E0D0000}"/>
    <cellStyle name="Normal 2 2 2 11" xfId="721" xr:uid="{00000000-0005-0000-0000-00008F0D0000}"/>
    <cellStyle name="Normal 2 2 2 11 2" xfId="2131" xr:uid="{00000000-0005-0000-0000-0000900D0000}"/>
    <cellStyle name="Normal 2 2 2 11 2 2" xfId="4683" xr:uid="{00000000-0005-0000-0000-0000910D0000}"/>
    <cellStyle name="Normal 2 2 2 11 2 2 2" xfId="12829" xr:uid="{00000000-0005-0000-0000-0000920D0000}"/>
    <cellStyle name="Normal 2 2 2 11 2 2 2 2" xfId="29125" xr:uid="{00000000-0005-0000-0000-0000930D0000}"/>
    <cellStyle name="Normal 2 2 2 11 2 2 3" xfId="20979" xr:uid="{00000000-0005-0000-0000-0000940D0000}"/>
    <cellStyle name="Normal 2 2 2 11 2 3" xfId="7430" xr:uid="{00000000-0005-0000-0000-0000950D0000}"/>
    <cellStyle name="Normal 2 2 2 11 2 3 2" xfId="15576" xr:uid="{00000000-0005-0000-0000-0000960D0000}"/>
    <cellStyle name="Normal 2 2 2 11 2 3 2 2" xfId="31872" xr:uid="{00000000-0005-0000-0000-0000970D0000}"/>
    <cellStyle name="Normal 2 2 2 11 2 3 3" xfId="23726" xr:uid="{00000000-0005-0000-0000-0000980D0000}"/>
    <cellStyle name="Normal 2 2 2 11 2 4" xfId="10277" xr:uid="{00000000-0005-0000-0000-0000990D0000}"/>
    <cellStyle name="Normal 2 2 2 11 2 4 2" xfId="26573" xr:uid="{00000000-0005-0000-0000-00009A0D0000}"/>
    <cellStyle name="Normal 2 2 2 11 2 5" xfId="18427" xr:uid="{00000000-0005-0000-0000-00009B0D0000}"/>
    <cellStyle name="Normal 2 2 2 11 3" xfId="3465" xr:uid="{00000000-0005-0000-0000-00009C0D0000}"/>
    <cellStyle name="Normal 2 2 2 11 3 2" xfId="11611" xr:uid="{00000000-0005-0000-0000-00009D0D0000}"/>
    <cellStyle name="Normal 2 2 2 11 3 2 2" xfId="27907" xr:uid="{00000000-0005-0000-0000-00009E0D0000}"/>
    <cellStyle name="Normal 2 2 2 11 3 3" xfId="19761" xr:uid="{00000000-0005-0000-0000-00009F0D0000}"/>
    <cellStyle name="Normal 2 2 2 11 4" xfId="6020" xr:uid="{00000000-0005-0000-0000-0000A00D0000}"/>
    <cellStyle name="Normal 2 2 2 11 4 2" xfId="14166" xr:uid="{00000000-0005-0000-0000-0000A10D0000}"/>
    <cellStyle name="Normal 2 2 2 11 4 2 2" xfId="30462" xr:uid="{00000000-0005-0000-0000-0000A20D0000}"/>
    <cellStyle name="Normal 2 2 2 11 4 3" xfId="22316" xr:uid="{00000000-0005-0000-0000-0000A30D0000}"/>
    <cellStyle name="Normal 2 2 2 11 5" xfId="8867" xr:uid="{00000000-0005-0000-0000-0000A40D0000}"/>
    <cellStyle name="Normal 2 2 2 11 5 2" xfId="25163" xr:uid="{00000000-0005-0000-0000-0000A50D0000}"/>
    <cellStyle name="Normal 2 2 2 11 6" xfId="17017" xr:uid="{00000000-0005-0000-0000-0000A60D0000}"/>
    <cellStyle name="Normal 2 2 2 12" xfId="1426" xr:uid="{00000000-0005-0000-0000-0000A70D0000}"/>
    <cellStyle name="Normal 2 2 2 12 2" xfId="4074" xr:uid="{00000000-0005-0000-0000-0000A80D0000}"/>
    <cellStyle name="Normal 2 2 2 12 2 2" xfId="12220" xr:uid="{00000000-0005-0000-0000-0000A90D0000}"/>
    <cellStyle name="Normal 2 2 2 12 2 2 2" xfId="28516" xr:uid="{00000000-0005-0000-0000-0000AA0D0000}"/>
    <cellStyle name="Normal 2 2 2 12 2 3" xfId="20370" xr:uid="{00000000-0005-0000-0000-0000AB0D0000}"/>
    <cellStyle name="Normal 2 2 2 12 3" xfId="6725" xr:uid="{00000000-0005-0000-0000-0000AC0D0000}"/>
    <cellStyle name="Normal 2 2 2 12 3 2" xfId="14871" xr:uid="{00000000-0005-0000-0000-0000AD0D0000}"/>
    <cellStyle name="Normal 2 2 2 12 3 2 2" xfId="31167" xr:uid="{00000000-0005-0000-0000-0000AE0D0000}"/>
    <cellStyle name="Normal 2 2 2 12 3 3" xfId="23021" xr:uid="{00000000-0005-0000-0000-0000AF0D0000}"/>
    <cellStyle name="Normal 2 2 2 12 4" xfId="9572" xr:uid="{00000000-0005-0000-0000-0000B00D0000}"/>
    <cellStyle name="Normal 2 2 2 12 4 2" xfId="25868" xr:uid="{00000000-0005-0000-0000-0000B10D0000}"/>
    <cellStyle name="Normal 2 2 2 12 5" xfId="17722" xr:uid="{00000000-0005-0000-0000-0000B20D0000}"/>
    <cellStyle name="Normal 2 2 2 13" xfId="2856" xr:uid="{00000000-0005-0000-0000-0000B30D0000}"/>
    <cellStyle name="Normal 2 2 2 13 2" xfId="11002" xr:uid="{00000000-0005-0000-0000-0000B40D0000}"/>
    <cellStyle name="Normal 2 2 2 13 2 2" xfId="27298" xr:uid="{00000000-0005-0000-0000-0000B50D0000}"/>
    <cellStyle name="Normal 2 2 2 13 3" xfId="19152" xr:uid="{00000000-0005-0000-0000-0000B60D0000}"/>
    <cellStyle name="Normal 2 2 2 14" xfId="5315" xr:uid="{00000000-0005-0000-0000-0000B70D0000}"/>
    <cellStyle name="Normal 2 2 2 14 2" xfId="13461" xr:uid="{00000000-0005-0000-0000-0000B80D0000}"/>
    <cellStyle name="Normal 2 2 2 14 2 2" xfId="29757" xr:uid="{00000000-0005-0000-0000-0000B90D0000}"/>
    <cellStyle name="Normal 2 2 2 14 3" xfId="21611" xr:uid="{00000000-0005-0000-0000-0000BA0D0000}"/>
    <cellStyle name="Normal 2 2 2 15" xfId="8162" xr:uid="{00000000-0005-0000-0000-0000BB0D0000}"/>
    <cellStyle name="Normal 2 2 2 15 2" xfId="24458" xr:uid="{00000000-0005-0000-0000-0000BC0D0000}"/>
    <cellStyle name="Normal 2 2 2 16" xfId="16312" xr:uid="{00000000-0005-0000-0000-0000BD0D0000}"/>
    <cellStyle name="Normal 2 2 2 2" xfId="16" xr:uid="{00000000-0005-0000-0000-0000BE0D0000}"/>
    <cellStyle name="Normal 2 2 2 2 10" xfId="698" xr:uid="{00000000-0005-0000-0000-0000BF0D0000}"/>
    <cellStyle name="Normal 2 2 2 2 10 2" xfId="1404" xr:uid="{00000000-0005-0000-0000-0000C00D0000}"/>
    <cellStyle name="Normal 2 2 2 2 10 2 2" xfId="2814" xr:uid="{00000000-0005-0000-0000-0000C10D0000}"/>
    <cellStyle name="Normal 2 2 2 2 10 2 2 2" xfId="2829" xr:uid="{00000000-0005-0000-0000-0000C20D0000}"/>
    <cellStyle name="Normal 2 2 2 2 10 2 2 2 2" xfId="2835" xr:uid="{00000000-0005-0000-0000-0000C30D0000}"/>
    <cellStyle name="Normal 2 2 2 2 10 2 2 2 2 2" xfId="5292" xr:uid="{00000000-0005-0000-0000-0000C40D0000}"/>
    <cellStyle name="Normal 2 2 2 2 10 2 2 2 2 2 2" xfId="13438" xr:uid="{00000000-0005-0000-0000-0000C50D0000}"/>
    <cellStyle name="Normal 2 2 2 2 10 2 2 2 2 2 2 2" xfId="29734" xr:uid="{00000000-0005-0000-0000-0000C60D0000}"/>
    <cellStyle name="Normal 2 2 2 2 10 2 2 2 2 2 3" xfId="21588" xr:uid="{00000000-0005-0000-0000-0000C70D0000}"/>
    <cellStyle name="Normal 2 2 2 2 10 2 2 2 2 3" xfId="8134" xr:uid="{00000000-0005-0000-0000-0000C80D0000}"/>
    <cellStyle name="Normal 2 2 2 2 10 2 2 2 2 3 2" xfId="16280" xr:uid="{00000000-0005-0000-0000-0000C90D0000}"/>
    <cellStyle name="Normal 2 2 2 2 10 2 2 2 2 3 2 2" xfId="32576" xr:uid="{00000000-0005-0000-0000-0000CA0D0000}"/>
    <cellStyle name="Normal 2 2 2 2 10 2 2 2 2 3 3" xfId="24430" xr:uid="{00000000-0005-0000-0000-0000CB0D0000}"/>
    <cellStyle name="Normal 2 2 2 2 10 2 2 2 2 4" xfId="10981" xr:uid="{00000000-0005-0000-0000-0000CC0D0000}"/>
    <cellStyle name="Normal 2 2 2 2 10 2 2 2 2 4 2" xfId="27277" xr:uid="{00000000-0005-0000-0000-0000CD0D0000}"/>
    <cellStyle name="Normal 2 2 2 2 10 2 2 2 2 5" xfId="19131" xr:uid="{00000000-0005-0000-0000-0000CE0D0000}"/>
    <cellStyle name="Normal 2 2 2 2 10 2 2 2 3" xfId="5286" xr:uid="{00000000-0005-0000-0000-0000CF0D0000}"/>
    <cellStyle name="Normal 2 2 2 2 10 2 2 2 3 2" xfId="13432" xr:uid="{00000000-0005-0000-0000-0000D00D0000}"/>
    <cellStyle name="Normal 2 2 2 2 10 2 2 2 3 2 2" xfId="29728" xr:uid="{00000000-0005-0000-0000-0000D10D0000}"/>
    <cellStyle name="Normal 2 2 2 2 10 2 2 2 3 3" xfId="21582" xr:uid="{00000000-0005-0000-0000-0000D20D0000}"/>
    <cellStyle name="Normal 2 2 2 2 10 2 2 2 4" xfId="8128" xr:uid="{00000000-0005-0000-0000-0000D30D0000}"/>
    <cellStyle name="Normal 2 2 2 2 10 2 2 2 4 2" xfId="16274" xr:uid="{00000000-0005-0000-0000-0000D40D0000}"/>
    <cellStyle name="Normal 2 2 2 2 10 2 2 2 4 2 2" xfId="32570" xr:uid="{00000000-0005-0000-0000-0000D50D0000}"/>
    <cellStyle name="Normal 2 2 2 2 10 2 2 2 4 3" xfId="24424" xr:uid="{00000000-0005-0000-0000-0000D60D0000}"/>
    <cellStyle name="Normal 2 2 2 2 10 2 2 2 5" xfId="10975" xr:uid="{00000000-0005-0000-0000-0000D70D0000}"/>
    <cellStyle name="Normal 2 2 2 2 10 2 2 2 5 2" xfId="27271" xr:uid="{00000000-0005-0000-0000-0000D80D0000}"/>
    <cellStyle name="Normal 2 2 2 2 10 2 2 2 6" xfId="19125" xr:uid="{00000000-0005-0000-0000-0000D90D0000}"/>
    <cellStyle name="Normal 2 2 2 2 10 2 2 3" xfId="5272" xr:uid="{00000000-0005-0000-0000-0000DA0D0000}"/>
    <cellStyle name="Normal 2 2 2 2 10 2 2 3 2" xfId="13418" xr:uid="{00000000-0005-0000-0000-0000DB0D0000}"/>
    <cellStyle name="Normal 2 2 2 2 10 2 2 3 2 2" xfId="29714" xr:uid="{00000000-0005-0000-0000-0000DC0D0000}"/>
    <cellStyle name="Normal 2 2 2 2 10 2 2 3 3" xfId="21568" xr:uid="{00000000-0005-0000-0000-0000DD0D0000}"/>
    <cellStyle name="Normal 2 2 2 2 10 2 2 4" xfId="8113" xr:uid="{00000000-0005-0000-0000-0000DE0D0000}"/>
    <cellStyle name="Normal 2 2 2 2 10 2 2 4 2" xfId="16259" xr:uid="{00000000-0005-0000-0000-0000DF0D0000}"/>
    <cellStyle name="Normal 2 2 2 2 10 2 2 4 2 2" xfId="32555" xr:uid="{00000000-0005-0000-0000-0000E00D0000}"/>
    <cellStyle name="Normal 2 2 2 2 10 2 2 4 3" xfId="24409" xr:uid="{00000000-0005-0000-0000-0000E10D0000}"/>
    <cellStyle name="Normal 2 2 2 2 10 2 2 5" xfId="10960" xr:uid="{00000000-0005-0000-0000-0000E20D0000}"/>
    <cellStyle name="Normal 2 2 2 2 10 2 2 5 2" xfId="27256" xr:uid="{00000000-0005-0000-0000-0000E30D0000}"/>
    <cellStyle name="Normal 2 2 2 2 10 2 2 6" xfId="19110" xr:uid="{00000000-0005-0000-0000-0000E40D0000}"/>
    <cellStyle name="Normal 2 2 2 2 10 2 3" xfId="4054" xr:uid="{00000000-0005-0000-0000-0000E50D0000}"/>
    <cellStyle name="Normal 2 2 2 2 10 2 3 2" xfId="12200" xr:uid="{00000000-0005-0000-0000-0000E60D0000}"/>
    <cellStyle name="Normal 2 2 2 2 10 2 3 2 2" xfId="28496" xr:uid="{00000000-0005-0000-0000-0000E70D0000}"/>
    <cellStyle name="Normal 2 2 2 2 10 2 3 3" xfId="20350" xr:uid="{00000000-0005-0000-0000-0000E80D0000}"/>
    <cellStyle name="Normal 2 2 2 2 10 2 4" xfId="6703" xr:uid="{00000000-0005-0000-0000-0000E90D0000}"/>
    <cellStyle name="Normal 2 2 2 2 10 2 4 2" xfId="14849" xr:uid="{00000000-0005-0000-0000-0000EA0D0000}"/>
    <cellStyle name="Normal 2 2 2 2 10 2 4 2 2" xfId="31145" xr:uid="{00000000-0005-0000-0000-0000EB0D0000}"/>
    <cellStyle name="Normal 2 2 2 2 10 2 4 3" xfId="22999" xr:uid="{00000000-0005-0000-0000-0000EC0D0000}"/>
    <cellStyle name="Normal 2 2 2 2 10 2 5" xfId="9550" xr:uid="{00000000-0005-0000-0000-0000ED0D0000}"/>
    <cellStyle name="Normal 2 2 2 2 10 2 5 2" xfId="25846" xr:uid="{00000000-0005-0000-0000-0000EE0D0000}"/>
    <cellStyle name="Normal 2 2 2 2 10 2 6" xfId="17700" xr:uid="{00000000-0005-0000-0000-0000EF0D0000}"/>
    <cellStyle name="Normal 2 2 2 2 10 3" xfId="2109" xr:uid="{00000000-0005-0000-0000-0000F00D0000}"/>
    <cellStyle name="Normal 2 2 2 2 10 3 2" xfId="4663" xr:uid="{00000000-0005-0000-0000-0000F10D0000}"/>
    <cellStyle name="Normal 2 2 2 2 10 3 2 2" xfId="12809" xr:uid="{00000000-0005-0000-0000-0000F20D0000}"/>
    <cellStyle name="Normal 2 2 2 2 10 3 2 2 2" xfId="29105" xr:uid="{00000000-0005-0000-0000-0000F30D0000}"/>
    <cellStyle name="Normal 2 2 2 2 10 3 2 3" xfId="20959" xr:uid="{00000000-0005-0000-0000-0000F40D0000}"/>
    <cellStyle name="Normal 2 2 2 2 10 3 3" xfId="7408" xr:uid="{00000000-0005-0000-0000-0000F50D0000}"/>
    <cellStyle name="Normal 2 2 2 2 10 3 3 2" xfId="15554" xr:uid="{00000000-0005-0000-0000-0000F60D0000}"/>
    <cellStyle name="Normal 2 2 2 2 10 3 3 2 2" xfId="31850" xr:uid="{00000000-0005-0000-0000-0000F70D0000}"/>
    <cellStyle name="Normal 2 2 2 2 10 3 3 3" xfId="23704" xr:uid="{00000000-0005-0000-0000-0000F80D0000}"/>
    <cellStyle name="Normal 2 2 2 2 10 3 4" xfId="10255" xr:uid="{00000000-0005-0000-0000-0000F90D0000}"/>
    <cellStyle name="Normal 2 2 2 2 10 3 4 2" xfId="26551" xr:uid="{00000000-0005-0000-0000-0000FA0D0000}"/>
    <cellStyle name="Normal 2 2 2 2 10 3 5" xfId="18405" xr:uid="{00000000-0005-0000-0000-0000FB0D0000}"/>
    <cellStyle name="Normal 2 2 2 2 10 4" xfId="3445" xr:uid="{00000000-0005-0000-0000-0000FC0D0000}"/>
    <cellStyle name="Normal 2 2 2 2 10 4 2" xfId="11591" xr:uid="{00000000-0005-0000-0000-0000FD0D0000}"/>
    <cellStyle name="Normal 2 2 2 2 10 4 2 2" xfId="27887" xr:uid="{00000000-0005-0000-0000-0000FE0D0000}"/>
    <cellStyle name="Normal 2 2 2 2 10 4 3" xfId="19741" xr:uid="{00000000-0005-0000-0000-0000FF0D0000}"/>
    <cellStyle name="Normal 2 2 2 2 10 5" xfId="5998" xr:uid="{00000000-0005-0000-0000-0000000E0000}"/>
    <cellStyle name="Normal 2 2 2 2 10 5 2" xfId="14144" xr:uid="{00000000-0005-0000-0000-0000010E0000}"/>
    <cellStyle name="Normal 2 2 2 2 10 5 2 2" xfId="30440" xr:uid="{00000000-0005-0000-0000-0000020E0000}"/>
    <cellStyle name="Normal 2 2 2 2 10 5 3" xfId="22294" xr:uid="{00000000-0005-0000-0000-0000030E0000}"/>
    <cellStyle name="Normal 2 2 2 2 10 6" xfId="8845" xr:uid="{00000000-0005-0000-0000-0000040E0000}"/>
    <cellStyle name="Normal 2 2 2 2 10 6 2" xfId="25141" xr:uid="{00000000-0005-0000-0000-0000050E0000}"/>
    <cellStyle name="Normal 2 2 2 2 10 7" xfId="16995" xr:uid="{00000000-0005-0000-0000-0000060E0000}"/>
    <cellStyle name="Normal 2 2 2 2 11" xfId="722" xr:uid="{00000000-0005-0000-0000-0000070E0000}"/>
    <cellStyle name="Normal 2 2 2 2 11 2" xfId="2132" xr:uid="{00000000-0005-0000-0000-0000080E0000}"/>
    <cellStyle name="Normal 2 2 2 2 11 2 2" xfId="4684" xr:uid="{00000000-0005-0000-0000-0000090E0000}"/>
    <cellStyle name="Normal 2 2 2 2 11 2 2 2" xfId="12830" xr:uid="{00000000-0005-0000-0000-00000A0E0000}"/>
    <cellStyle name="Normal 2 2 2 2 11 2 2 2 2" xfId="29126" xr:uid="{00000000-0005-0000-0000-00000B0E0000}"/>
    <cellStyle name="Normal 2 2 2 2 11 2 2 3" xfId="20980" xr:uid="{00000000-0005-0000-0000-00000C0E0000}"/>
    <cellStyle name="Normal 2 2 2 2 11 2 3" xfId="7431" xr:uid="{00000000-0005-0000-0000-00000D0E0000}"/>
    <cellStyle name="Normal 2 2 2 2 11 2 3 2" xfId="15577" xr:uid="{00000000-0005-0000-0000-00000E0E0000}"/>
    <cellStyle name="Normal 2 2 2 2 11 2 3 2 2" xfId="31873" xr:uid="{00000000-0005-0000-0000-00000F0E0000}"/>
    <cellStyle name="Normal 2 2 2 2 11 2 3 3" xfId="23727" xr:uid="{00000000-0005-0000-0000-0000100E0000}"/>
    <cellStyle name="Normal 2 2 2 2 11 2 4" xfId="10278" xr:uid="{00000000-0005-0000-0000-0000110E0000}"/>
    <cellStyle name="Normal 2 2 2 2 11 2 4 2" xfId="26574" xr:uid="{00000000-0005-0000-0000-0000120E0000}"/>
    <cellStyle name="Normal 2 2 2 2 11 2 5" xfId="18428" xr:uid="{00000000-0005-0000-0000-0000130E0000}"/>
    <cellStyle name="Normal 2 2 2 2 11 3" xfId="3466" xr:uid="{00000000-0005-0000-0000-0000140E0000}"/>
    <cellStyle name="Normal 2 2 2 2 11 3 2" xfId="11612" xr:uid="{00000000-0005-0000-0000-0000150E0000}"/>
    <cellStyle name="Normal 2 2 2 2 11 3 2 2" xfId="27908" xr:uid="{00000000-0005-0000-0000-0000160E0000}"/>
    <cellStyle name="Normal 2 2 2 2 11 3 3" xfId="19762" xr:uid="{00000000-0005-0000-0000-0000170E0000}"/>
    <cellStyle name="Normal 2 2 2 2 11 4" xfId="6021" xr:uid="{00000000-0005-0000-0000-0000180E0000}"/>
    <cellStyle name="Normal 2 2 2 2 11 4 2" xfId="14167" xr:uid="{00000000-0005-0000-0000-0000190E0000}"/>
    <cellStyle name="Normal 2 2 2 2 11 4 2 2" xfId="30463" xr:uid="{00000000-0005-0000-0000-00001A0E0000}"/>
    <cellStyle name="Normal 2 2 2 2 11 4 3" xfId="22317" xr:uid="{00000000-0005-0000-0000-00001B0E0000}"/>
    <cellStyle name="Normal 2 2 2 2 11 5" xfId="8868" xr:uid="{00000000-0005-0000-0000-00001C0E0000}"/>
    <cellStyle name="Normal 2 2 2 2 11 5 2" xfId="25164" xr:uid="{00000000-0005-0000-0000-00001D0E0000}"/>
    <cellStyle name="Normal 2 2 2 2 11 6" xfId="17018" xr:uid="{00000000-0005-0000-0000-00001E0E0000}"/>
    <cellStyle name="Normal 2 2 2 2 12" xfId="1427" xr:uid="{00000000-0005-0000-0000-00001F0E0000}"/>
    <cellStyle name="Normal 2 2 2 2 12 2" xfId="4075" xr:uid="{00000000-0005-0000-0000-0000200E0000}"/>
    <cellStyle name="Normal 2 2 2 2 12 2 2" xfId="12221" xr:uid="{00000000-0005-0000-0000-0000210E0000}"/>
    <cellStyle name="Normal 2 2 2 2 12 2 2 2" xfId="28517" xr:uid="{00000000-0005-0000-0000-0000220E0000}"/>
    <cellStyle name="Normal 2 2 2 2 12 2 3" xfId="20371" xr:uid="{00000000-0005-0000-0000-0000230E0000}"/>
    <cellStyle name="Normal 2 2 2 2 12 3" xfId="6726" xr:uid="{00000000-0005-0000-0000-0000240E0000}"/>
    <cellStyle name="Normal 2 2 2 2 12 3 2" xfId="14872" xr:uid="{00000000-0005-0000-0000-0000250E0000}"/>
    <cellStyle name="Normal 2 2 2 2 12 3 2 2" xfId="31168" xr:uid="{00000000-0005-0000-0000-0000260E0000}"/>
    <cellStyle name="Normal 2 2 2 2 12 3 3" xfId="23022" xr:uid="{00000000-0005-0000-0000-0000270E0000}"/>
    <cellStyle name="Normal 2 2 2 2 12 4" xfId="9573" xr:uid="{00000000-0005-0000-0000-0000280E0000}"/>
    <cellStyle name="Normal 2 2 2 2 12 4 2" xfId="25869" xr:uid="{00000000-0005-0000-0000-0000290E0000}"/>
    <cellStyle name="Normal 2 2 2 2 12 5" xfId="17723" xr:uid="{00000000-0005-0000-0000-00002A0E0000}"/>
    <cellStyle name="Normal 2 2 2 2 13" xfId="2857" xr:uid="{00000000-0005-0000-0000-00002B0E0000}"/>
    <cellStyle name="Normal 2 2 2 2 13 2" xfId="11003" xr:uid="{00000000-0005-0000-0000-00002C0E0000}"/>
    <cellStyle name="Normal 2 2 2 2 13 2 2" xfId="27299" xr:uid="{00000000-0005-0000-0000-00002D0E0000}"/>
    <cellStyle name="Normal 2 2 2 2 13 3" xfId="19153" xr:uid="{00000000-0005-0000-0000-00002E0E0000}"/>
    <cellStyle name="Normal 2 2 2 2 14" xfId="5316" xr:uid="{00000000-0005-0000-0000-00002F0E0000}"/>
    <cellStyle name="Normal 2 2 2 2 14 2" xfId="13462" xr:uid="{00000000-0005-0000-0000-0000300E0000}"/>
    <cellStyle name="Normal 2 2 2 2 14 2 2" xfId="29758" xr:uid="{00000000-0005-0000-0000-0000310E0000}"/>
    <cellStyle name="Normal 2 2 2 2 14 3" xfId="21612" xr:uid="{00000000-0005-0000-0000-0000320E0000}"/>
    <cellStyle name="Normal 2 2 2 2 15" xfId="8149" xr:uid="{00000000-0005-0000-0000-0000330E0000}"/>
    <cellStyle name="Normal 2 2 2 2 15 2" xfId="16295" xr:uid="{00000000-0005-0000-0000-0000340E0000}"/>
    <cellStyle name="Normal 2 2 2 2 15 2 2" xfId="32591" xr:uid="{00000000-0005-0000-0000-0000350E0000}"/>
    <cellStyle name="Normal 2 2 2 2 15 3" xfId="24445" xr:uid="{00000000-0005-0000-0000-0000360E0000}"/>
    <cellStyle name="Normal 2 2 2 2 16" xfId="8163" xr:uid="{00000000-0005-0000-0000-0000370E0000}"/>
    <cellStyle name="Normal 2 2 2 2 16 2" xfId="24459" xr:uid="{00000000-0005-0000-0000-0000380E0000}"/>
    <cellStyle name="Normal 2 2 2 2 17" xfId="16313" xr:uid="{00000000-0005-0000-0000-0000390E0000}"/>
    <cellStyle name="Normal 2 2 2 2 2" xfId="27" xr:uid="{00000000-0005-0000-0000-00003A0E0000}"/>
    <cellStyle name="Normal 2 2 2 2 2 10" xfId="2866" xr:uid="{00000000-0005-0000-0000-00003B0E0000}"/>
    <cellStyle name="Normal 2 2 2 2 2 10 2" xfId="11012" xr:uid="{00000000-0005-0000-0000-00003C0E0000}"/>
    <cellStyle name="Normal 2 2 2 2 2 10 2 2" xfId="27308" xr:uid="{00000000-0005-0000-0000-00003D0E0000}"/>
    <cellStyle name="Normal 2 2 2 2 2 10 3" xfId="19162" xr:uid="{00000000-0005-0000-0000-00003E0E0000}"/>
    <cellStyle name="Normal 2 2 2 2 2 11" xfId="5327" xr:uid="{00000000-0005-0000-0000-00003F0E0000}"/>
    <cellStyle name="Normal 2 2 2 2 2 11 2" xfId="13473" xr:uid="{00000000-0005-0000-0000-0000400E0000}"/>
    <cellStyle name="Normal 2 2 2 2 2 11 2 2" xfId="29769" xr:uid="{00000000-0005-0000-0000-0000410E0000}"/>
    <cellStyle name="Normal 2 2 2 2 2 11 3" xfId="21623" xr:uid="{00000000-0005-0000-0000-0000420E0000}"/>
    <cellStyle name="Normal 2 2 2 2 2 12" xfId="8174" xr:uid="{00000000-0005-0000-0000-0000430E0000}"/>
    <cellStyle name="Normal 2 2 2 2 2 12 2" xfId="24470" xr:uid="{00000000-0005-0000-0000-0000440E0000}"/>
    <cellStyle name="Normal 2 2 2 2 2 13" xfId="16324" xr:uid="{00000000-0005-0000-0000-0000450E0000}"/>
    <cellStyle name="Normal 2 2 2 2 2 2" xfId="49" xr:uid="{00000000-0005-0000-0000-0000460E0000}"/>
    <cellStyle name="Normal 2 2 2 2 2 2 10" xfId="5349" xr:uid="{00000000-0005-0000-0000-0000470E0000}"/>
    <cellStyle name="Normal 2 2 2 2 2 2 10 2" xfId="13495" xr:uid="{00000000-0005-0000-0000-0000480E0000}"/>
    <cellStyle name="Normal 2 2 2 2 2 2 10 2 2" xfId="29791" xr:uid="{00000000-0005-0000-0000-0000490E0000}"/>
    <cellStyle name="Normal 2 2 2 2 2 2 10 3" xfId="21645" xr:uid="{00000000-0005-0000-0000-00004A0E0000}"/>
    <cellStyle name="Normal 2 2 2 2 2 2 11" xfId="8196" xr:uid="{00000000-0005-0000-0000-00004B0E0000}"/>
    <cellStyle name="Normal 2 2 2 2 2 2 11 2" xfId="24492" xr:uid="{00000000-0005-0000-0000-00004C0E0000}"/>
    <cellStyle name="Normal 2 2 2 2 2 2 12" xfId="16346" xr:uid="{00000000-0005-0000-0000-00004D0E0000}"/>
    <cellStyle name="Normal 2 2 2 2 2 2 2" xfId="93" xr:uid="{00000000-0005-0000-0000-00004E0E0000}"/>
    <cellStyle name="Normal 2 2 2 2 2 2 2 10" xfId="8240" xr:uid="{00000000-0005-0000-0000-00004F0E0000}"/>
    <cellStyle name="Normal 2 2 2 2 2 2 2 10 2" xfId="24536" xr:uid="{00000000-0005-0000-0000-0000500E0000}"/>
    <cellStyle name="Normal 2 2 2 2 2 2 2 11" xfId="16390" xr:uid="{00000000-0005-0000-0000-0000510E0000}"/>
    <cellStyle name="Normal 2 2 2 2 2 2 2 2" xfId="183" xr:uid="{00000000-0005-0000-0000-0000520E0000}"/>
    <cellStyle name="Normal 2 2 2 2 2 2 2 2 2" xfId="527" xr:uid="{00000000-0005-0000-0000-0000530E0000}"/>
    <cellStyle name="Normal 2 2 2 2 2 2 2 2 2 2" xfId="1233" xr:uid="{00000000-0005-0000-0000-0000540E0000}"/>
    <cellStyle name="Normal 2 2 2 2 2 2 2 2 2 2 2" xfId="2643" xr:uid="{00000000-0005-0000-0000-0000550E0000}"/>
    <cellStyle name="Normal 2 2 2 2 2 2 2 2 2 2 2 2" xfId="5117" xr:uid="{00000000-0005-0000-0000-0000560E0000}"/>
    <cellStyle name="Normal 2 2 2 2 2 2 2 2 2 2 2 2 2" xfId="13263" xr:uid="{00000000-0005-0000-0000-0000570E0000}"/>
    <cellStyle name="Normal 2 2 2 2 2 2 2 2 2 2 2 2 2 2" xfId="29559" xr:uid="{00000000-0005-0000-0000-0000580E0000}"/>
    <cellStyle name="Normal 2 2 2 2 2 2 2 2 2 2 2 2 3" xfId="21413" xr:uid="{00000000-0005-0000-0000-0000590E0000}"/>
    <cellStyle name="Normal 2 2 2 2 2 2 2 2 2 2 2 3" xfId="7942" xr:uid="{00000000-0005-0000-0000-00005A0E0000}"/>
    <cellStyle name="Normal 2 2 2 2 2 2 2 2 2 2 2 3 2" xfId="16088" xr:uid="{00000000-0005-0000-0000-00005B0E0000}"/>
    <cellStyle name="Normal 2 2 2 2 2 2 2 2 2 2 2 3 2 2" xfId="32384" xr:uid="{00000000-0005-0000-0000-00005C0E0000}"/>
    <cellStyle name="Normal 2 2 2 2 2 2 2 2 2 2 2 3 3" xfId="24238" xr:uid="{00000000-0005-0000-0000-00005D0E0000}"/>
    <cellStyle name="Normal 2 2 2 2 2 2 2 2 2 2 2 4" xfId="10789" xr:uid="{00000000-0005-0000-0000-00005E0E0000}"/>
    <cellStyle name="Normal 2 2 2 2 2 2 2 2 2 2 2 4 2" xfId="27085" xr:uid="{00000000-0005-0000-0000-00005F0E0000}"/>
    <cellStyle name="Normal 2 2 2 2 2 2 2 2 2 2 2 5" xfId="18939" xr:uid="{00000000-0005-0000-0000-0000600E0000}"/>
    <cellStyle name="Normal 2 2 2 2 2 2 2 2 2 2 3" xfId="3899" xr:uid="{00000000-0005-0000-0000-0000610E0000}"/>
    <cellStyle name="Normal 2 2 2 2 2 2 2 2 2 2 3 2" xfId="12045" xr:uid="{00000000-0005-0000-0000-0000620E0000}"/>
    <cellStyle name="Normal 2 2 2 2 2 2 2 2 2 2 3 2 2" xfId="28341" xr:uid="{00000000-0005-0000-0000-0000630E0000}"/>
    <cellStyle name="Normal 2 2 2 2 2 2 2 2 2 2 3 3" xfId="20195" xr:uid="{00000000-0005-0000-0000-0000640E0000}"/>
    <cellStyle name="Normal 2 2 2 2 2 2 2 2 2 2 4" xfId="6532" xr:uid="{00000000-0005-0000-0000-0000650E0000}"/>
    <cellStyle name="Normal 2 2 2 2 2 2 2 2 2 2 4 2" xfId="14678" xr:uid="{00000000-0005-0000-0000-0000660E0000}"/>
    <cellStyle name="Normal 2 2 2 2 2 2 2 2 2 2 4 2 2" xfId="30974" xr:uid="{00000000-0005-0000-0000-0000670E0000}"/>
    <cellStyle name="Normal 2 2 2 2 2 2 2 2 2 2 4 3" xfId="22828" xr:uid="{00000000-0005-0000-0000-0000680E0000}"/>
    <cellStyle name="Normal 2 2 2 2 2 2 2 2 2 2 5" xfId="9379" xr:uid="{00000000-0005-0000-0000-0000690E0000}"/>
    <cellStyle name="Normal 2 2 2 2 2 2 2 2 2 2 5 2" xfId="25675" xr:uid="{00000000-0005-0000-0000-00006A0E0000}"/>
    <cellStyle name="Normal 2 2 2 2 2 2 2 2 2 2 6" xfId="17529" xr:uid="{00000000-0005-0000-0000-00006B0E0000}"/>
    <cellStyle name="Normal 2 2 2 2 2 2 2 2 2 3" xfId="1938" xr:uid="{00000000-0005-0000-0000-00006C0E0000}"/>
    <cellStyle name="Normal 2 2 2 2 2 2 2 2 2 3 2" xfId="4508" xr:uid="{00000000-0005-0000-0000-00006D0E0000}"/>
    <cellStyle name="Normal 2 2 2 2 2 2 2 2 2 3 2 2" xfId="12654" xr:uid="{00000000-0005-0000-0000-00006E0E0000}"/>
    <cellStyle name="Normal 2 2 2 2 2 2 2 2 2 3 2 2 2" xfId="28950" xr:uid="{00000000-0005-0000-0000-00006F0E0000}"/>
    <cellStyle name="Normal 2 2 2 2 2 2 2 2 2 3 2 3" xfId="20804" xr:uid="{00000000-0005-0000-0000-0000700E0000}"/>
    <cellStyle name="Normal 2 2 2 2 2 2 2 2 2 3 3" xfId="7237" xr:uid="{00000000-0005-0000-0000-0000710E0000}"/>
    <cellStyle name="Normal 2 2 2 2 2 2 2 2 2 3 3 2" xfId="15383" xr:uid="{00000000-0005-0000-0000-0000720E0000}"/>
    <cellStyle name="Normal 2 2 2 2 2 2 2 2 2 3 3 2 2" xfId="31679" xr:uid="{00000000-0005-0000-0000-0000730E0000}"/>
    <cellStyle name="Normal 2 2 2 2 2 2 2 2 2 3 3 3" xfId="23533" xr:uid="{00000000-0005-0000-0000-0000740E0000}"/>
    <cellStyle name="Normal 2 2 2 2 2 2 2 2 2 3 4" xfId="10084" xr:uid="{00000000-0005-0000-0000-0000750E0000}"/>
    <cellStyle name="Normal 2 2 2 2 2 2 2 2 2 3 4 2" xfId="26380" xr:uid="{00000000-0005-0000-0000-0000760E0000}"/>
    <cellStyle name="Normal 2 2 2 2 2 2 2 2 2 3 5" xfId="18234" xr:uid="{00000000-0005-0000-0000-0000770E0000}"/>
    <cellStyle name="Normal 2 2 2 2 2 2 2 2 2 4" xfId="3290" xr:uid="{00000000-0005-0000-0000-0000780E0000}"/>
    <cellStyle name="Normal 2 2 2 2 2 2 2 2 2 4 2" xfId="11436" xr:uid="{00000000-0005-0000-0000-0000790E0000}"/>
    <cellStyle name="Normal 2 2 2 2 2 2 2 2 2 4 2 2" xfId="27732" xr:uid="{00000000-0005-0000-0000-00007A0E0000}"/>
    <cellStyle name="Normal 2 2 2 2 2 2 2 2 2 4 3" xfId="19586" xr:uid="{00000000-0005-0000-0000-00007B0E0000}"/>
    <cellStyle name="Normal 2 2 2 2 2 2 2 2 2 5" xfId="5827" xr:uid="{00000000-0005-0000-0000-00007C0E0000}"/>
    <cellStyle name="Normal 2 2 2 2 2 2 2 2 2 5 2" xfId="13973" xr:uid="{00000000-0005-0000-0000-00007D0E0000}"/>
    <cellStyle name="Normal 2 2 2 2 2 2 2 2 2 5 2 2" xfId="30269" xr:uid="{00000000-0005-0000-0000-00007E0E0000}"/>
    <cellStyle name="Normal 2 2 2 2 2 2 2 2 2 5 3" xfId="22123" xr:uid="{00000000-0005-0000-0000-00007F0E0000}"/>
    <cellStyle name="Normal 2 2 2 2 2 2 2 2 2 6" xfId="8674" xr:uid="{00000000-0005-0000-0000-0000800E0000}"/>
    <cellStyle name="Normal 2 2 2 2 2 2 2 2 2 6 2" xfId="24970" xr:uid="{00000000-0005-0000-0000-0000810E0000}"/>
    <cellStyle name="Normal 2 2 2 2 2 2 2 2 2 7" xfId="16824" xr:uid="{00000000-0005-0000-0000-0000820E0000}"/>
    <cellStyle name="Normal 2 2 2 2 2 2 2 2 3" xfId="889" xr:uid="{00000000-0005-0000-0000-0000830E0000}"/>
    <cellStyle name="Normal 2 2 2 2 2 2 2 2 3 2" xfId="2299" xr:uid="{00000000-0005-0000-0000-0000840E0000}"/>
    <cellStyle name="Normal 2 2 2 2 2 2 2 2 3 2 2" xfId="4821" xr:uid="{00000000-0005-0000-0000-0000850E0000}"/>
    <cellStyle name="Normal 2 2 2 2 2 2 2 2 3 2 2 2" xfId="12967" xr:uid="{00000000-0005-0000-0000-0000860E0000}"/>
    <cellStyle name="Normal 2 2 2 2 2 2 2 2 3 2 2 2 2" xfId="29263" xr:uid="{00000000-0005-0000-0000-0000870E0000}"/>
    <cellStyle name="Normal 2 2 2 2 2 2 2 2 3 2 2 3" xfId="21117" xr:uid="{00000000-0005-0000-0000-0000880E0000}"/>
    <cellStyle name="Normal 2 2 2 2 2 2 2 2 3 2 3" xfId="7598" xr:uid="{00000000-0005-0000-0000-0000890E0000}"/>
    <cellStyle name="Normal 2 2 2 2 2 2 2 2 3 2 3 2" xfId="15744" xr:uid="{00000000-0005-0000-0000-00008A0E0000}"/>
    <cellStyle name="Normal 2 2 2 2 2 2 2 2 3 2 3 2 2" xfId="32040" xr:uid="{00000000-0005-0000-0000-00008B0E0000}"/>
    <cellStyle name="Normal 2 2 2 2 2 2 2 2 3 2 3 3" xfId="23894" xr:uid="{00000000-0005-0000-0000-00008C0E0000}"/>
    <cellStyle name="Normal 2 2 2 2 2 2 2 2 3 2 4" xfId="10445" xr:uid="{00000000-0005-0000-0000-00008D0E0000}"/>
    <cellStyle name="Normal 2 2 2 2 2 2 2 2 3 2 4 2" xfId="26741" xr:uid="{00000000-0005-0000-0000-00008E0E0000}"/>
    <cellStyle name="Normal 2 2 2 2 2 2 2 2 3 2 5" xfId="18595" xr:uid="{00000000-0005-0000-0000-00008F0E0000}"/>
    <cellStyle name="Normal 2 2 2 2 2 2 2 2 3 3" xfId="3603" xr:uid="{00000000-0005-0000-0000-0000900E0000}"/>
    <cellStyle name="Normal 2 2 2 2 2 2 2 2 3 3 2" xfId="11749" xr:uid="{00000000-0005-0000-0000-0000910E0000}"/>
    <cellStyle name="Normal 2 2 2 2 2 2 2 2 3 3 2 2" xfId="28045" xr:uid="{00000000-0005-0000-0000-0000920E0000}"/>
    <cellStyle name="Normal 2 2 2 2 2 2 2 2 3 3 3" xfId="19899" xr:uid="{00000000-0005-0000-0000-0000930E0000}"/>
    <cellStyle name="Normal 2 2 2 2 2 2 2 2 3 4" xfId="6188" xr:uid="{00000000-0005-0000-0000-0000940E0000}"/>
    <cellStyle name="Normal 2 2 2 2 2 2 2 2 3 4 2" xfId="14334" xr:uid="{00000000-0005-0000-0000-0000950E0000}"/>
    <cellStyle name="Normal 2 2 2 2 2 2 2 2 3 4 2 2" xfId="30630" xr:uid="{00000000-0005-0000-0000-0000960E0000}"/>
    <cellStyle name="Normal 2 2 2 2 2 2 2 2 3 4 3" xfId="22484" xr:uid="{00000000-0005-0000-0000-0000970E0000}"/>
    <cellStyle name="Normal 2 2 2 2 2 2 2 2 3 5" xfId="9035" xr:uid="{00000000-0005-0000-0000-0000980E0000}"/>
    <cellStyle name="Normal 2 2 2 2 2 2 2 2 3 5 2" xfId="25331" xr:uid="{00000000-0005-0000-0000-0000990E0000}"/>
    <cellStyle name="Normal 2 2 2 2 2 2 2 2 3 6" xfId="17185" xr:uid="{00000000-0005-0000-0000-00009A0E0000}"/>
    <cellStyle name="Normal 2 2 2 2 2 2 2 2 4" xfId="1594" xr:uid="{00000000-0005-0000-0000-00009B0E0000}"/>
    <cellStyle name="Normal 2 2 2 2 2 2 2 2 4 2" xfId="4212" xr:uid="{00000000-0005-0000-0000-00009C0E0000}"/>
    <cellStyle name="Normal 2 2 2 2 2 2 2 2 4 2 2" xfId="12358" xr:uid="{00000000-0005-0000-0000-00009D0E0000}"/>
    <cellStyle name="Normal 2 2 2 2 2 2 2 2 4 2 2 2" xfId="28654" xr:uid="{00000000-0005-0000-0000-00009E0E0000}"/>
    <cellStyle name="Normal 2 2 2 2 2 2 2 2 4 2 3" xfId="20508" xr:uid="{00000000-0005-0000-0000-00009F0E0000}"/>
    <cellStyle name="Normal 2 2 2 2 2 2 2 2 4 3" xfId="6893" xr:uid="{00000000-0005-0000-0000-0000A00E0000}"/>
    <cellStyle name="Normal 2 2 2 2 2 2 2 2 4 3 2" xfId="15039" xr:uid="{00000000-0005-0000-0000-0000A10E0000}"/>
    <cellStyle name="Normal 2 2 2 2 2 2 2 2 4 3 2 2" xfId="31335" xr:uid="{00000000-0005-0000-0000-0000A20E0000}"/>
    <cellStyle name="Normal 2 2 2 2 2 2 2 2 4 3 3" xfId="23189" xr:uid="{00000000-0005-0000-0000-0000A30E0000}"/>
    <cellStyle name="Normal 2 2 2 2 2 2 2 2 4 4" xfId="9740" xr:uid="{00000000-0005-0000-0000-0000A40E0000}"/>
    <cellStyle name="Normal 2 2 2 2 2 2 2 2 4 4 2" xfId="26036" xr:uid="{00000000-0005-0000-0000-0000A50E0000}"/>
    <cellStyle name="Normal 2 2 2 2 2 2 2 2 4 5" xfId="17890" xr:uid="{00000000-0005-0000-0000-0000A60E0000}"/>
    <cellStyle name="Normal 2 2 2 2 2 2 2 2 5" xfId="2994" xr:uid="{00000000-0005-0000-0000-0000A70E0000}"/>
    <cellStyle name="Normal 2 2 2 2 2 2 2 2 5 2" xfId="11140" xr:uid="{00000000-0005-0000-0000-0000A80E0000}"/>
    <cellStyle name="Normal 2 2 2 2 2 2 2 2 5 2 2" xfId="27436" xr:uid="{00000000-0005-0000-0000-0000A90E0000}"/>
    <cellStyle name="Normal 2 2 2 2 2 2 2 2 5 3" xfId="19290" xr:uid="{00000000-0005-0000-0000-0000AA0E0000}"/>
    <cellStyle name="Normal 2 2 2 2 2 2 2 2 6" xfId="5483" xr:uid="{00000000-0005-0000-0000-0000AB0E0000}"/>
    <cellStyle name="Normal 2 2 2 2 2 2 2 2 6 2" xfId="13629" xr:uid="{00000000-0005-0000-0000-0000AC0E0000}"/>
    <cellStyle name="Normal 2 2 2 2 2 2 2 2 6 2 2" xfId="29925" xr:uid="{00000000-0005-0000-0000-0000AD0E0000}"/>
    <cellStyle name="Normal 2 2 2 2 2 2 2 2 6 3" xfId="21779" xr:uid="{00000000-0005-0000-0000-0000AE0E0000}"/>
    <cellStyle name="Normal 2 2 2 2 2 2 2 2 7" xfId="8330" xr:uid="{00000000-0005-0000-0000-0000AF0E0000}"/>
    <cellStyle name="Normal 2 2 2 2 2 2 2 2 7 2" xfId="24626" xr:uid="{00000000-0005-0000-0000-0000B00E0000}"/>
    <cellStyle name="Normal 2 2 2 2 2 2 2 2 8" xfId="16480" xr:uid="{00000000-0005-0000-0000-0000B10E0000}"/>
    <cellStyle name="Normal 2 2 2 2 2 2 2 3" xfId="257" xr:uid="{00000000-0005-0000-0000-0000B20E0000}"/>
    <cellStyle name="Normal 2 2 2 2 2 2 2 3 2" xfId="601" xr:uid="{00000000-0005-0000-0000-0000B30E0000}"/>
    <cellStyle name="Normal 2 2 2 2 2 2 2 3 2 2" xfId="1307" xr:uid="{00000000-0005-0000-0000-0000B40E0000}"/>
    <cellStyle name="Normal 2 2 2 2 2 2 2 3 2 2 2" xfId="2717" xr:uid="{00000000-0005-0000-0000-0000B50E0000}"/>
    <cellStyle name="Normal 2 2 2 2 2 2 2 3 2 2 2 2" xfId="5191" xr:uid="{00000000-0005-0000-0000-0000B60E0000}"/>
    <cellStyle name="Normal 2 2 2 2 2 2 2 3 2 2 2 2 2" xfId="13337" xr:uid="{00000000-0005-0000-0000-0000B70E0000}"/>
    <cellStyle name="Normal 2 2 2 2 2 2 2 3 2 2 2 2 2 2" xfId="29633" xr:uid="{00000000-0005-0000-0000-0000B80E0000}"/>
    <cellStyle name="Normal 2 2 2 2 2 2 2 3 2 2 2 2 3" xfId="21487" xr:uid="{00000000-0005-0000-0000-0000B90E0000}"/>
    <cellStyle name="Normal 2 2 2 2 2 2 2 3 2 2 2 3" xfId="8016" xr:uid="{00000000-0005-0000-0000-0000BA0E0000}"/>
    <cellStyle name="Normal 2 2 2 2 2 2 2 3 2 2 2 3 2" xfId="16162" xr:uid="{00000000-0005-0000-0000-0000BB0E0000}"/>
    <cellStyle name="Normal 2 2 2 2 2 2 2 3 2 2 2 3 2 2" xfId="32458" xr:uid="{00000000-0005-0000-0000-0000BC0E0000}"/>
    <cellStyle name="Normal 2 2 2 2 2 2 2 3 2 2 2 3 3" xfId="24312" xr:uid="{00000000-0005-0000-0000-0000BD0E0000}"/>
    <cellStyle name="Normal 2 2 2 2 2 2 2 3 2 2 2 4" xfId="10863" xr:uid="{00000000-0005-0000-0000-0000BE0E0000}"/>
    <cellStyle name="Normal 2 2 2 2 2 2 2 3 2 2 2 4 2" xfId="27159" xr:uid="{00000000-0005-0000-0000-0000BF0E0000}"/>
    <cellStyle name="Normal 2 2 2 2 2 2 2 3 2 2 2 5" xfId="19013" xr:uid="{00000000-0005-0000-0000-0000C00E0000}"/>
    <cellStyle name="Normal 2 2 2 2 2 2 2 3 2 2 3" xfId="3973" xr:uid="{00000000-0005-0000-0000-0000C10E0000}"/>
    <cellStyle name="Normal 2 2 2 2 2 2 2 3 2 2 3 2" xfId="12119" xr:uid="{00000000-0005-0000-0000-0000C20E0000}"/>
    <cellStyle name="Normal 2 2 2 2 2 2 2 3 2 2 3 2 2" xfId="28415" xr:uid="{00000000-0005-0000-0000-0000C30E0000}"/>
    <cellStyle name="Normal 2 2 2 2 2 2 2 3 2 2 3 3" xfId="20269" xr:uid="{00000000-0005-0000-0000-0000C40E0000}"/>
    <cellStyle name="Normal 2 2 2 2 2 2 2 3 2 2 4" xfId="6606" xr:uid="{00000000-0005-0000-0000-0000C50E0000}"/>
    <cellStyle name="Normal 2 2 2 2 2 2 2 3 2 2 4 2" xfId="14752" xr:uid="{00000000-0005-0000-0000-0000C60E0000}"/>
    <cellStyle name="Normal 2 2 2 2 2 2 2 3 2 2 4 2 2" xfId="31048" xr:uid="{00000000-0005-0000-0000-0000C70E0000}"/>
    <cellStyle name="Normal 2 2 2 2 2 2 2 3 2 2 4 3" xfId="22902" xr:uid="{00000000-0005-0000-0000-0000C80E0000}"/>
    <cellStyle name="Normal 2 2 2 2 2 2 2 3 2 2 5" xfId="9453" xr:uid="{00000000-0005-0000-0000-0000C90E0000}"/>
    <cellStyle name="Normal 2 2 2 2 2 2 2 3 2 2 5 2" xfId="25749" xr:uid="{00000000-0005-0000-0000-0000CA0E0000}"/>
    <cellStyle name="Normal 2 2 2 2 2 2 2 3 2 2 6" xfId="17603" xr:uid="{00000000-0005-0000-0000-0000CB0E0000}"/>
    <cellStyle name="Normal 2 2 2 2 2 2 2 3 2 3" xfId="2012" xr:uid="{00000000-0005-0000-0000-0000CC0E0000}"/>
    <cellStyle name="Normal 2 2 2 2 2 2 2 3 2 3 2" xfId="4582" xr:uid="{00000000-0005-0000-0000-0000CD0E0000}"/>
    <cellStyle name="Normal 2 2 2 2 2 2 2 3 2 3 2 2" xfId="12728" xr:uid="{00000000-0005-0000-0000-0000CE0E0000}"/>
    <cellStyle name="Normal 2 2 2 2 2 2 2 3 2 3 2 2 2" xfId="29024" xr:uid="{00000000-0005-0000-0000-0000CF0E0000}"/>
    <cellStyle name="Normal 2 2 2 2 2 2 2 3 2 3 2 3" xfId="20878" xr:uid="{00000000-0005-0000-0000-0000D00E0000}"/>
    <cellStyle name="Normal 2 2 2 2 2 2 2 3 2 3 3" xfId="7311" xr:uid="{00000000-0005-0000-0000-0000D10E0000}"/>
    <cellStyle name="Normal 2 2 2 2 2 2 2 3 2 3 3 2" xfId="15457" xr:uid="{00000000-0005-0000-0000-0000D20E0000}"/>
    <cellStyle name="Normal 2 2 2 2 2 2 2 3 2 3 3 2 2" xfId="31753" xr:uid="{00000000-0005-0000-0000-0000D30E0000}"/>
    <cellStyle name="Normal 2 2 2 2 2 2 2 3 2 3 3 3" xfId="23607" xr:uid="{00000000-0005-0000-0000-0000D40E0000}"/>
    <cellStyle name="Normal 2 2 2 2 2 2 2 3 2 3 4" xfId="10158" xr:uid="{00000000-0005-0000-0000-0000D50E0000}"/>
    <cellStyle name="Normal 2 2 2 2 2 2 2 3 2 3 4 2" xfId="26454" xr:uid="{00000000-0005-0000-0000-0000D60E0000}"/>
    <cellStyle name="Normal 2 2 2 2 2 2 2 3 2 3 5" xfId="18308" xr:uid="{00000000-0005-0000-0000-0000D70E0000}"/>
    <cellStyle name="Normal 2 2 2 2 2 2 2 3 2 4" xfId="3364" xr:uid="{00000000-0005-0000-0000-0000D80E0000}"/>
    <cellStyle name="Normal 2 2 2 2 2 2 2 3 2 4 2" xfId="11510" xr:uid="{00000000-0005-0000-0000-0000D90E0000}"/>
    <cellStyle name="Normal 2 2 2 2 2 2 2 3 2 4 2 2" xfId="27806" xr:uid="{00000000-0005-0000-0000-0000DA0E0000}"/>
    <cellStyle name="Normal 2 2 2 2 2 2 2 3 2 4 3" xfId="19660" xr:uid="{00000000-0005-0000-0000-0000DB0E0000}"/>
    <cellStyle name="Normal 2 2 2 2 2 2 2 3 2 5" xfId="5901" xr:uid="{00000000-0005-0000-0000-0000DC0E0000}"/>
    <cellStyle name="Normal 2 2 2 2 2 2 2 3 2 5 2" xfId="14047" xr:uid="{00000000-0005-0000-0000-0000DD0E0000}"/>
    <cellStyle name="Normal 2 2 2 2 2 2 2 3 2 5 2 2" xfId="30343" xr:uid="{00000000-0005-0000-0000-0000DE0E0000}"/>
    <cellStyle name="Normal 2 2 2 2 2 2 2 3 2 5 3" xfId="22197" xr:uid="{00000000-0005-0000-0000-0000DF0E0000}"/>
    <cellStyle name="Normal 2 2 2 2 2 2 2 3 2 6" xfId="8748" xr:uid="{00000000-0005-0000-0000-0000E00E0000}"/>
    <cellStyle name="Normal 2 2 2 2 2 2 2 3 2 6 2" xfId="25044" xr:uid="{00000000-0005-0000-0000-0000E10E0000}"/>
    <cellStyle name="Normal 2 2 2 2 2 2 2 3 2 7" xfId="16898" xr:uid="{00000000-0005-0000-0000-0000E20E0000}"/>
    <cellStyle name="Normal 2 2 2 2 2 2 2 3 3" xfId="963" xr:uid="{00000000-0005-0000-0000-0000E30E0000}"/>
    <cellStyle name="Normal 2 2 2 2 2 2 2 3 3 2" xfId="2373" xr:uid="{00000000-0005-0000-0000-0000E40E0000}"/>
    <cellStyle name="Normal 2 2 2 2 2 2 2 3 3 2 2" xfId="4895" xr:uid="{00000000-0005-0000-0000-0000E50E0000}"/>
    <cellStyle name="Normal 2 2 2 2 2 2 2 3 3 2 2 2" xfId="13041" xr:uid="{00000000-0005-0000-0000-0000E60E0000}"/>
    <cellStyle name="Normal 2 2 2 2 2 2 2 3 3 2 2 2 2" xfId="29337" xr:uid="{00000000-0005-0000-0000-0000E70E0000}"/>
    <cellStyle name="Normal 2 2 2 2 2 2 2 3 3 2 2 3" xfId="21191" xr:uid="{00000000-0005-0000-0000-0000E80E0000}"/>
    <cellStyle name="Normal 2 2 2 2 2 2 2 3 3 2 3" xfId="7672" xr:uid="{00000000-0005-0000-0000-0000E90E0000}"/>
    <cellStyle name="Normal 2 2 2 2 2 2 2 3 3 2 3 2" xfId="15818" xr:uid="{00000000-0005-0000-0000-0000EA0E0000}"/>
    <cellStyle name="Normal 2 2 2 2 2 2 2 3 3 2 3 2 2" xfId="32114" xr:uid="{00000000-0005-0000-0000-0000EB0E0000}"/>
    <cellStyle name="Normal 2 2 2 2 2 2 2 3 3 2 3 3" xfId="23968" xr:uid="{00000000-0005-0000-0000-0000EC0E0000}"/>
    <cellStyle name="Normal 2 2 2 2 2 2 2 3 3 2 4" xfId="10519" xr:uid="{00000000-0005-0000-0000-0000ED0E0000}"/>
    <cellStyle name="Normal 2 2 2 2 2 2 2 3 3 2 4 2" xfId="26815" xr:uid="{00000000-0005-0000-0000-0000EE0E0000}"/>
    <cellStyle name="Normal 2 2 2 2 2 2 2 3 3 2 5" xfId="18669" xr:uid="{00000000-0005-0000-0000-0000EF0E0000}"/>
    <cellStyle name="Normal 2 2 2 2 2 2 2 3 3 3" xfId="3677" xr:uid="{00000000-0005-0000-0000-0000F00E0000}"/>
    <cellStyle name="Normal 2 2 2 2 2 2 2 3 3 3 2" xfId="11823" xr:uid="{00000000-0005-0000-0000-0000F10E0000}"/>
    <cellStyle name="Normal 2 2 2 2 2 2 2 3 3 3 2 2" xfId="28119" xr:uid="{00000000-0005-0000-0000-0000F20E0000}"/>
    <cellStyle name="Normal 2 2 2 2 2 2 2 3 3 3 3" xfId="19973" xr:uid="{00000000-0005-0000-0000-0000F30E0000}"/>
    <cellStyle name="Normal 2 2 2 2 2 2 2 3 3 4" xfId="6262" xr:uid="{00000000-0005-0000-0000-0000F40E0000}"/>
    <cellStyle name="Normal 2 2 2 2 2 2 2 3 3 4 2" xfId="14408" xr:uid="{00000000-0005-0000-0000-0000F50E0000}"/>
    <cellStyle name="Normal 2 2 2 2 2 2 2 3 3 4 2 2" xfId="30704" xr:uid="{00000000-0005-0000-0000-0000F60E0000}"/>
    <cellStyle name="Normal 2 2 2 2 2 2 2 3 3 4 3" xfId="22558" xr:uid="{00000000-0005-0000-0000-0000F70E0000}"/>
    <cellStyle name="Normal 2 2 2 2 2 2 2 3 3 5" xfId="9109" xr:uid="{00000000-0005-0000-0000-0000F80E0000}"/>
    <cellStyle name="Normal 2 2 2 2 2 2 2 3 3 5 2" xfId="25405" xr:uid="{00000000-0005-0000-0000-0000F90E0000}"/>
    <cellStyle name="Normal 2 2 2 2 2 2 2 3 3 6" xfId="17259" xr:uid="{00000000-0005-0000-0000-0000FA0E0000}"/>
    <cellStyle name="Normal 2 2 2 2 2 2 2 3 4" xfId="1668" xr:uid="{00000000-0005-0000-0000-0000FB0E0000}"/>
    <cellStyle name="Normal 2 2 2 2 2 2 2 3 4 2" xfId="4286" xr:uid="{00000000-0005-0000-0000-0000FC0E0000}"/>
    <cellStyle name="Normal 2 2 2 2 2 2 2 3 4 2 2" xfId="12432" xr:uid="{00000000-0005-0000-0000-0000FD0E0000}"/>
    <cellStyle name="Normal 2 2 2 2 2 2 2 3 4 2 2 2" xfId="28728" xr:uid="{00000000-0005-0000-0000-0000FE0E0000}"/>
    <cellStyle name="Normal 2 2 2 2 2 2 2 3 4 2 3" xfId="20582" xr:uid="{00000000-0005-0000-0000-0000FF0E0000}"/>
    <cellStyle name="Normal 2 2 2 2 2 2 2 3 4 3" xfId="6967" xr:uid="{00000000-0005-0000-0000-0000000F0000}"/>
    <cellStyle name="Normal 2 2 2 2 2 2 2 3 4 3 2" xfId="15113" xr:uid="{00000000-0005-0000-0000-0000010F0000}"/>
    <cellStyle name="Normal 2 2 2 2 2 2 2 3 4 3 2 2" xfId="31409" xr:uid="{00000000-0005-0000-0000-0000020F0000}"/>
    <cellStyle name="Normal 2 2 2 2 2 2 2 3 4 3 3" xfId="23263" xr:uid="{00000000-0005-0000-0000-0000030F0000}"/>
    <cellStyle name="Normal 2 2 2 2 2 2 2 3 4 4" xfId="9814" xr:uid="{00000000-0005-0000-0000-0000040F0000}"/>
    <cellStyle name="Normal 2 2 2 2 2 2 2 3 4 4 2" xfId="26110" xr:uid="{00000000-0005-0000-0000-0000050F0000}"/>
    <cellStyle name="Normal 2 2 2 2 2 2 2 3 4 5" xfId="17964" xr:uid="{00000000-0005-0000-0000-0000060F0000}"/>
    <cellStyle name="Normal 2 2 2 2 2 2 2 3 5" xfId="3068" xr:uid="{00000000-0005-0000-0000-0000070F0000}"/>
    <cellStyle name="Normal 2 2 2 2 2 2 2 3 5 2" xfId="11214" xr:uid="{00000000-0005-0000-0000-0000080F0000}"/>
    <cellStyle name="Normal 2 2 2 2 2 2 2 3 5 2 2" xfId="27510" xr:uid="{00000000-0005-0000-0000-0000090F0000}"/>
    <cellStyle name="Normal 2 2 2 2 2 2 2 3 5 3" xfId="19364" xr:uid="{00000000-0005-0000-0000-00000A0F0000}"/>
    <cellStyle name="Normal 2 2 2 2 2 2 2 3 6" xfId="5557" xr:uid="{00000000-0005-0000-0000-00000B0F0000}"/>
    <cellStyle name="Normal 2 2 2 2 2 2 2 3 6 2" xfId="13703" xr:uid="{00000000-0005-0000-0000-00000C0F0000}"/>
    <cellStyle name="Normal 2 2 2 2 2 2 2 3 6 2 2" xfId="29999" xr:uid="{00000000-0005-0000-0000-00000D0F0000}"/>
    <cellStyle name="Normal 2 2 2 2 2 2 2 3 6 3" xfId="21853" xr:uid="{00000000-0005-0000-0000-00000E0F0000}"/>
    <cellStyle name="Normal 2 2 2 2 2 2 2 3 7" xfId="8404" xr:uid="{00000000-0005-0000-0000-00000F0F0000}"/>
    <cellStyle name="Normal 2 2 2 2 2 2 2 3 7 2" xfId="24700" xr:uid="{00000000-0005-0000-0000-0000100F0000}"/>
    <cellStyle name="Normal 2 2 2 2 2 2 2 3 8" xfId="16554" xr:uid="{00000000-0005-0000-0000-0000110F0000}"/>
    <cellStyle name="Normal 2 2 2 2 2 2 2 4" xfId="347" xr:uid="{00000000-0005-0000-0000-0000120F0000}"/>
    <cellStyle name="Normal 2 2 2 2 2 2 2 4 2" xfId="691" xr:uid="{00000000-0005-0000-0000-0000130F0000}"/>
    <cellStyle name="Normal 2 2 2 2 2 2 2 4 2 2" xfId="1397" xr:uid="{00000000-0005-0000-0000-0000140F0000}"/>
    <cellStyle name="Normal 2 2 2 2 2 2 2 4 2 2 2" xfId="2807" xr:uid="{00000000-0005-0000-0000-0000150F0000}"/>
    <cellStyle name="Normal 2 2 2 2 2 2 2 4 2 2 2 2" xfId="5265" xr:uid="{00000000-0005-0000-0000-0000160F0000}"/>
    <cellStyle name="Normal 2 2 2 2 2 2 2 4 2 2 2 2 2" xfId="13411" xr:uid="{00000000-0005-0000-0000-0000170F0000}"/>
    <cellStyle name="Normal 2 2 2 2 2 2 2 4 2 2 2 2 2 2" xfId="29707" xr:uid="{00000000-0005-0000-0000-0000180F0000}"/>
    <cellStyle name="Normal 2 2 2 2 2 2 2 4 2 2 2 2 3" xfId="21561" xr:uid="{00000000-0005-0000-0000-0000190F0000}"/>
    <cellStyle name="Normal 2 2 2 2 2 2 2 4 2 2 2 3" xfId="8106" xr:uid="{00000000-0005-0000-0000-00001A0F0000}"/>
    <cellStyle name="Normal 2 2 2 2 2 2 2 4 2 2 2 3 2" xfId="16252" xr:uid="{00000000-0005-0000-0000-00001B0F0000}"/>
    <cellStyle name="Normal 2 2 2 2 2 2 2 4 2 2 2 3 2 2" xfId="32548" xr:uid="{00000000-0005-0000-0000-00001C0F0000}"/>
    <cellStyle name="Normal 2 2 2 2 2 2 2 4 2 2 2 3 3" xfId="24402" xr:uid="{00000000-0005-0000-0000-00001D0F0000}"/>
    <cellStyle name="Normal 2 2 2 2 2 2 2 4 2 2 2 4" xfId="10953" xr:uid="{00000000-0005-0000-0000-00001E0F0000}"/>
    <cellStyle name="Normal 2 2 2 2 2 2 2 4 2 2 2 4 2" xfId="27249" xr:uid="{00000000-0005-0000-0000-00001F0F0000}"/>
    <cellStyle name="Normal 2 2 2 2 2 2 2 4 2 2 2 5" xfId="19103" xr:uid="{00000000-0005-0000-0000-0000200F0000}"/>
    <cellStyle name="Normal 2 2 2 2 2 2 2 4 2 2 3" xfId="4047" xr:uid="{00000000-0005-0000-0000-0000210F0000}"/>
    <cellStyle name="Normal 2 2 2 2 2 2 2 4 2 2 3 2" xfId="12193" xr:uid="{00000000-0005-0000-0000-0000220F0000}"/>
    <cellStyle name="Normal 2 2 2 2 2 2 2 4 2 2 3 2 2" xfId="28489" xr:uid="{00000000-0005-0000-0000-0000230F0000}"/>
    <cellStyle name="Normal 2 2 2 2 2 2 2 4 2 2 3 3" xfId="20343" xr:uid="{00000000-0005-0000-0000-0000240F0000}"/>
    <cellStyle name="Normal 2 2 2 2 2 2 2 4 2 2 4" xfId="6696" xr:uid="{00000000-0005-0000-0000-0000250F0000}"/>
    <cellStyle name="Normal 2 2 2 2 2 2 2 4 2 2 4 2" xfId="14842" xr:uid="{00000000-0005-0000-0000-0000260F0000}"/>
    <cellStyle name="Normal 2 2 2 2 2 2 2 4 2 2 4 2 2" xfId="31138" xr:uid="{00000000-0005-0000-0000-0000270F0000}"/>
    <cellStyle name="Normal 2 2 2 2 2 2 2 4 2 2 4 3" xfId="22992" xr:uid="{00000000-0005-0000-0000-0000280F0000}"/>
    <cellStyle name="Normal 2 2 2 2 2 2 2 4 2 2 5" xfId="9543" xr:uid="{00000000-0005-0000-0000-0000290F0000}"/>
    <cellStyle name="Normal 2 2 2 2 2 2 2 4 2 2 5 2" xfId="25839" xr:uid="{00000000-0005-0000-0000-00002A0F0000}"/>
    <cellStyle name="Normal 2 2 2 2 2 2 2 4 2 2 6" xfId="17693" xr:uid="{00000000-0005-0000-0000-00002B0F0000}"/>
    <cellStyle name="Normal 2 2 2 2 2 2 2 4 2 3" xfId="2102" xr:uid="{00000000-0005-0000-0000-00002C0F0000}"/>
    <cellStyle name="Normal 2 2 2 2 2 2 2 4 2 3 2" xfId="4656" xr:uid="{00000000-0005-0000-0000-00002D0F0000}"/>
    <cellStyle name="Normal 2 2 2 2 2 2 2 4 2 3 2 2" xfId="12802" xr:uid="{00000000-0005-0000-0000-00002E0F0000}"/>
    <cellStyle name="Normal 2 2 2 2 2 2 2 4 2 3 2 2 2" xfId="29098" xr:uid="{00000000-0005-0000-0000-00002F0F0000}"/>
    <cellStyle name="Normal 2 2 2 2 2 2 2 4 2 3 2 3" xfId="20952" xr:uid="{00000000-0005-0000-0000-0000300F0000}"/>
    <cellStyle name="Normal 2 2 2 2 2 2 2 4 2 3 3" xfId="7401" xr:uid="{00000000-0005-0000-0000-0000310F0000}"/>
    <cellStyle name="Normal 2 2 2 2 2 2 2 4 2 3 3 2" xfId="15547" xr:uid="{00000000-0005-0000-0000-0000320F0000}"/>
    <cellStyle name="Normal 2 2 2 2 2 2 2 4 2 3 3 2 2" xfId="31843" xr:uid="{00000000-0005-0000-0000-0000330F0000}"/>
    <cellStyle name="Normal 2 2 2 2 2 2 2 4 2 3 3 3" xfId="23697" xr:uid="{00000000-0005-0000-0000-0000340F0000}"/>
    <cellStyle name="Normal 2 2 2 2 2 2 2 4 2 3 4" xfId="10248" xr:uid="{00000000-0005-0000-0000-0000350F0000}"/>
    <cellStyle name="Normal 2 2 2 2 2 2 2 4 2 3 4 2" xfId="26544" xr:uid="{00000000-0005-0000-0000-0000360F0000}"/>
    <cellStyle name="Normal 2 2 2 2 2 2 2 4 2 3 5" xfId="18398" xr:uid="{00000000-0005-0000-0000-0000370F0000}"/>
    <cellStyle name="Normal 2 2 2 2 2 2 2 4 2 4" xfId="3438" xr:uid="{00000000-0005-0000-0000-0000380F0000}"/>
    <cellStyle name="Normal 2 2 2 2 2 2 2 4 2 4 2" xfId="11584" xr:uid="{00000000-0005-0000-0000-0000390F0000}"/>
    <cellStyle name="Normal 2 2 2 2 2 2 2 4 2 4 2 2" xfId="27880" xr:uid="{00000000-0005-0000-0000-00003A0F0000}"/>
    <cellStyle name="Normal 2 2 2 2 2 2 2 4 2 4 3" xfId="19734" xr:uid="{00000000-0005-0000-0000-00003B0F0000}"/>
    <cellStyle name="Normal 2 2 2 2 2 2 2 4 2 5" xfId="5991" xr:uid="{00000000-0005-0000-0000-00003C0F0000}"/>
    <cellStyle name="Normal 2 2 2 2 2 2 2 4 2 5 2" xfId="14137" xr:uid="{00000000-0005-0000-0000-00003D0F0000}"/>
    <cellStyle name="Normal 2 2 2 2 2 2 2 4 2 5 2 2" xfId="30433" xr:uid="{00000000-0005-0000-0000-00003E0F0000}"/>
    <cellStyle name="Normal 2 2 2 2 2 2 2 4 2 5 3" xfId="22287" xr:uid="{00000000-0005-0000-0000-00003F0F0000}"/>
    <cellStyle name="Normal 2 2 2 2 2 2 2 4 2 6" xfId="8838" xr:uid="{00000000-0005-0000-0000-0000400F0000}"/>
    <cellStyle name="Normal 2 2 2 2 2 2 2 4 2 6 2" xfId="25134" xr:uid="{00000000-0005-0000-0000-0000410F0000}"/>
    <cellStyle name="Normal 2 2 2 2 2 2 2 4 2 7" xfId="16988" xr:uid="{00000000-0005-0000-0000-0000420F0000}"/>
    <cellStyle name="Normal 2 2 2 2 2 2 2 4 3" xfId="1053" xr:uid="{00000000-0005-0000-0000-0000430F0000}"/>
    <cellStyle name="Normal 2 2 2 2 2 2 2 4 3 2" xfId="2463" xr:uid="{00000000-0005-0000-0000-0000440F0000}"/>
    <cellStyle name="Normal 2 2 2 2 2 2 2 4 3 2 2" xfId="4969" xr:uid="{00000000-0005-0000-0000-0000450F0000}"/>
    <cellStyle name="Normal 2 2 2 2 2 2 2 4 3 2 2 2" xfId="13115" xr:uid="{00000000-0005-0000-0000-0000460F0000}"/>
    <cellStyle name="Normal 2 2 2 2 2 2 2 4 3 2 2 2 2" xfId="29411" xr:uid="{00000000-0005-0000-0000-0000470F0000}"/>
    <cellStyle name="Normal 2 2 2 2 2 2 2 4 3 2 2 3" xfId="21265" xr:uid="{00000000-0005-0000-0000-0000480F0000}"/>
    <cellStyle name="Normal 2 2 2 2 2 2 2 4 3 2 3" xfId="7762" xr:uid="{00000000-0005-0000-0000-0000490F0000}"/>
    <cellStyle name="Normal 2 2 2 2 2 2 2 4 3 2 3 2" xfId="15908" xr:uid="{00000000-0005-0000-0000-00004A0F0000}"/>
    <cellStyle name="Normal 2 2 2 2 2 2 2 4 3 2 3 2 2" xfId="32204" xr:uid="{00000000-0005-0000-0000-00004B0F0000}"/>
    <cellStyle name="Normal 2 2 2 2 2 2 2 4 3 2 3 3" xfId="24058" xr:uid="{00000000-0005-0000-0000-00004C0F0000}"/>
    <cellStyle name="Normal 2 2 2 2 2 2 2 4 3 2 4" xfId="10609" xr:uid="{00000000-0005-0000-0000-00004D0F0000}"/>
    <cellStyle name="Normal 2 2 2 2 2 2 2 4 3 2 4 2" xfId="26905" xr:uid="{00000000-0005-0000-0000-00004E0F0000}"/>
    <cellStyle name="Normal 2 2 2 2 2 2 2 4 3 2 5" xfId="18759" xr:uid="{00000000-0005-0000-0000-00004F0F0000}"/>
    <cellStyle name="Normal 2 2 2 2 2 2 2 4 3 3" xfId="3751" xr:uid="{00000000-0005-0000-0000-0000500F0000}"/>
    <cellStyle name="Normal 2 2 2 2 2 2 2 4 3 3 2" xfId="11897" xr:uid="{00000000-0005-0000-0000-0000510F0000}"/>
    <cellStyle name="Normal 2 2 2 2 2 2 2 4 3 3 2 2" xfId="28193" xr:uid="{00000000-0005-0000-0000-0000520F0000}"/>
    <cellStyle name="Normal 2 2 2 2 2 2 2 4 3 3 3" xfId="20047" xr:uid="{00000000-0005-0000-0000-0000530F0000}"/>
    <cellStyle name="Normal 2 2 2 2 2 2 2 4 3 4" xfId="6352" xr:uid="{00000000-0005-0000-0000-0000540F0000}"/>
    <cellStyle name="Normal 2 2 2 2 2 2 2 4 3 4 2" xfId="14498" xr:uid="{00000000-0005-0000-0000-0000550F0000}"/>
    <cellStyle name="Normal 2 2 2 2 2 2 2 4 3 4 2 2" xfId="30794" xr:uid="{00000000-0005-0000-0000-0000560F0000}"/>
    <cellStyle name="Normal 2 2 2 2 2 2 2 4 3 4 3" xfId="22648" xr:uid="{00000000-0005-0000-0000-0000570F0000}"/>
    <cellStyle name="Normal 2 2 2 2 2 2 2 4 3 5" xfId="9199" xr:uid="{00000000-0005-0000-0000-0000580F0000}"/>
    <cellStyle name="Normal 2 2 2 2 2 2 2 4 3 5 2" xfId="25495" xr:uid="{00000000-0005-0000-0000-0000590F0000}"/>
    <cellStyle name="Normal 2 2 2 2 2 2 2 4 3 6" xfId="17349" xr:uid="{00000000-0005-0000-0000-00005A0F0000}"/>
    <cellStyle name="Normal 2 2 2 2 2 2 2 4 4" xfId="1758" xr:uid="{00000000-0005-0000-0000-00005B0F0000}"/>
    <cellStyle name="Normal 2 2 2 2 2 2 2 4 4 2" xfId="4360" xr:uid="{00000000-0005-0000-0000-00005C0F0000}"/>
    <cellStyle name="Normal 2 2 2 2 2 2 2 4 4 2 2" xfId="12506" xr:uid="{00000000-0005-0000-0000-00005D0F0000}"/>
    <cellStyle name="Normal 2 2 2 2 2 2 2 4 4 2 2 2" xfId="28802" xr:uid="{00000000-0005-0000-0000-00005E0F0000}"/>
    <cellStyle name="Normal 2 2 2 2 2 2 2 4 4 2 3" xfId="20656" xr:uid="{00000000-0005-0000-0000-00005F0F0000}"/>
    <cellStyle name="Normal 2 2 2 2 2 2 2 4 4 3" xfId="7057" xr:uid="{00000000-0005-0000-0000-0000600F0000}"/>
    <cellStyle name="Normal 2 2 2 2 2 2 2 4 4 3 2" xfId="15203" xr:uid="{00000000-0005-0000-0000-0000610F0000}"/>
    <cellStyle name="Normal 2 2 2 2 2 2 2 4 4 3 2 2" xfId="31499" xr:uid="{00000000-0005-0000-0000-0000620F0000}"/>
    <cellStyle name="Normal 2 2 2 2 2 2 2 4 4 3 3" xfId="23353" xr:uid="{00000000-0005-0000-0000-0000630F0000}"/>
    <cellStyle name="Normal 2 2 2 2 2 2 2 4 4 4" xfId="9904" xr:uid="{00000000-0005-0000-0000-0000640F0000}"/>
    <cellStyle name="Normal 2 2 2 2 2 2 2 4 4 4 2" xfId="26200" xr:uid="{00000000-0005-0000-0000-0000650F0000}"/>
    <cellStyle name="Normal 2 2 2 2 2 2 2 4 4 5" xfId="18054" xr:uid="{00000000-0005-0000-0000-0000660F0000}"/>
    <cellStyle name="Normal 2 2 2 2 2 2 2 4 5" xfId="3142" xr:uid="{00000000-0005-0000-0000-0000670F0000}"/>
    <cellStyle name="Normal 2 2 2 2 2 2 2 4 5 2" xfId="11288" xr:uid="{00000000-0005-0000-0000-0000680F0000}"/>
    <cellStyle name="Normal 2 2 2 2 2 2 2 4 5 2 2" xfId="27584" xr:uid="{00000000-0005-0000-0000-0000690F0000}"/>
    <cellStyle name="Normal 2 2 2 2 2 2 2 4 5 3" xfId="19438" xr:uid="{00000000-0005-0000-0000-00006A0F0000}"/>
    <cellStyle name="Normal 2 2 2 2 2 2 2 4 6" xfId="5647" xr:uid="{00000000-0005-0000-0000-00006B0F0000}"/>
    <cellStyle name="Normal 2 2 2 2 2 2 2 4 6 2" xfId="13793" xr:uid="{00000000-0005-0000-0000-00006C0F0000}"/>
    <cellStyle name="Normal 2 2 2 2 2 2 2 4 6 2 2" xfId="30089" xr:uid="{00000000-0005-0000-0000-00006D0F0000}"/>
    <cellStyle name="Normal 2 2 2 2 2 2 2 4 6 3" xfId="21943" xr:uid="{00000000-0005-0000-0000-00006E0F0000}"/>
    <cellStyle name="Normal 2 2 2 2 2 2 2 4 7" xfId="8494" xr:uid="{00000000-0005-0000-0000-00006F0F0000}"/>
    <cellStyle name="Normal 2 2 2 2 2 2 2 4 7 2" xfId="24790" xr:uid="{00000000-0005-0000-0000-0000700F0000}"/>
    <cellStyle name="Normal 2 2 2 2 2 2 2 4 8" xfId="16644" xr:uid="{00000000-0005-0000-0000-0000710F0000}"/>
    <cellStyle name="Normal 2 2 2 2 2 2 2 5" xfId="437" xr:uid="{00000000-0005-0000-0000-0000720F0000}"/>
    <cellStyle name="Normal 2 2 2 2 2 2 2 5 2" xfId="1143" xr:uid="{00000000-0005-0000-0000-0000730F0000}"/>
    <cellStyle name="Normal 2 2 2 2 2 2 2 5 2 2" xfId="2553" xr:uid="{00000000-0005-0000-0000-0000740F0000}"/>
    <cellStyle name="Normal 2 2 2 2 2 2 2 5 2 2 2" xfId="5043" xr:uid="{00000000-0005-0000-0000-0000750F0000}"/>
    <cellStyle name="Normal 2 2 2 2 2 2 2 5 2 2 2 2" xfId="13189" xr:uid="{00000000-0005-0000-0000-0000760F0000}"/>
    <cellStyle name="Normal 2 2 2 2 2 2 2 5 2 2 2 2 2" xfId="29485" xr:uid="{00000000-0005-0000-0000-0000770F0000}"/>
    <cellStyle name="Normal 2 2 2 2 2 2 2 5 2 2 2 3" xfId="21339" xr:uid="{00000000-0005-0000-0000-0000780F0000}"/>
    <cellStyle name="Normal 2 2 2 2 2 2 2 5 2 2 3" xfId="7852" xr:uid="{00000000-0005-0000-0000-0000790F0000}"/>
    <cellStyle name="Normal 2 2 2 2 2 2 2 5 2 2 3 2" xfId="15998" xr:uid="{00000000-0005-0000-0000-00007A0F0000}"/>
    <cellStyle name="Normal 2 2 2 2 2 2 2 5 2 2 3 2 2" xfId="32294" xr:uid="{00000000-0005-0000-0000-00007B0F0000}"/>
    <cellStyle name="Normal 2 2 2 2 2 2 2 5 2 2 3 3" xfId="24148" xr:uid="{00000000-0005-0000-0000-00007C0F0000}"/>
    <cellStyle name="Normal 2 2 2 2 2 2 2 5 2 2 4" xfId="10699" xr:uid="{00000000-0005-0000-0000-00007D0F0000}"/>
    <cellStyle name="Normal 2 2 2 2 2 2 2 5 2 2 4 2" xfId="26995" xr:uid="{00000000-0005-0000-0000-00007E0F0000}"/>
    <cellStyle name="Normal 2 2 2 2 2 2 2 5 2 2 5" xfId="18849" xr:uid="{00000000-0005-0000-0000-00007F0F0000}"/>
    <cellStyle name="Normal 2 2 2 2 2 2 2 5 2 3" xfId="3825" xr:uid="{00000000-0005-0000-0000-0000800F0000}"/>
    <cellStyle name="Normal 2 2 2 2 2 2 2 5 2 3 2" xfId="11971" xr:uid="{00000000-0005-0000-0000-0000810F0000}"/>
    <cellStyle name="Normal 2 2 2 2 2 2 2 5 2 3 2 2" xfId="28267" xr:uid="{00000000-0005-0000-0000-0000820F0000}"/>
    <cellStyle name="Normal 2 2 2 2 2 2 2 5 2 3 3" xfId="20121" xr:uid="{00000000-0005-0000-0000-0000830F0000}"/>
    <cellStyle name="Normal 2 2 2 2 2 2 2 5 2 4" xfId="6442" xr:uid="{00000000-0005-0000-0000-0000840F0000}"/>
    <cellStyle name="Normal 2 2 2 2 2 2 2 5 2 4 2" xfId="14588" xr:uid="{00000000-0005-0000-0000-0000850F0000}"/>
    <cellStyle name="Normal 2 2 2 2 2 2 2 5 2 4 2 2" xfId="30884" xr:uid="{00000000-0005-0000-0000-0000860F0000}"/>
    <cellStyle name="Normal 2 2 2 2 2 2 2 5 2 4 3" xfId="22738" xr:uid="{00000000-0005-0000-0000-0000870F0000}"/>
    <cellStyle name="Normal 2 2 2 2 2 2 2 5 2 5" xfId="9289" xr:uid="{00000000-0005-0000-0000-0000880F0000}"/>
    <cellStyle name="Normal 2 2 2 2 2 2 2 5 2 5 2" xfId="25585" xr:uid="{00000000-0005-0000-0000-0000890F0000}"/>
    <cellStyle name="Normal 2 2 2 2 2 2 2 5 2 6" xfId="17439" xr:uid="{00000000-0005-0000-0000-00008A0F0000}"/>
    <cellStyle name="Normal 2 2 2 2 2 2 2 5 3" xfId="1848" xr:uid="{00000000-0005-0000-0000-00008B0F0000}"/>
    <cellStyle name="Normal 2 2 2 2 2 2 2 5 3 2" xfId="4434" xr:uid="{00000000-0005-0000-0000-00008C0F0000}"/>
    <cellStyle name="Normal 2 2 2 2 2 2 2 5 3 2 2" xfId="12580" xr:uid="{00000000-0005-0000-0000-00008D0F0000}"/>
    <cellStyle name="Normal 2 2 2 2 2 2 2 5 3 2 2 2" xfId="28876" xr:uid="{00000000-0005-0000-0000-00008E0F0000}"/>
    <cellStyle name="Normal 2 2 2 2 2 2 2 5 3 2 3" xfId="20730" xr:uid="{00000000-0005-0000-0000-00008F0F0000}"/>
    <cellStyle name="Normal 2 2 2 2 2 2 2 5 3 3" xfId="7147" xr:uid="{00000000-0005-0000-0000-0000900F0000}"/>
    <cellStyle name="Normal 2 2 2 2 2 2 2 5 3 3 2" xfId="15293" xr:uid="{00000000-0005-0000-0000-0000910F0000}"/>
    <cellStyle name="Normal 2 2 2 2 2 2 2 5 3 3 2 2" xfId="31589" xr:uid="{00000000-0005-0000-0000-0000920F0000}"/>
    <cellStyle name="Normal 2 2 2 2 2 2 2 5 3 3 3" xfId="23443" xr:uid="{00000000-0005-0000-0000-0000930F0000}"/>
    <cellStyle name="Normal 2 2 2 2 2 2 2 5 3 4" xfId="9994" xr:uid="{00000000-0005-0000-0000-0000940F0000}"/>
    <cellStyle name="Normal 2 2 2 2 2 2 2 5 3 4 2" xfId="26290" xr:uid="{00000000-0005-0000-0000-0000950F0000}"/>
    <cellStyle name="Normal 2 2 2 2 2 2 2 5 3 5" xfId="18144" xr:uid="{00000000-0005-0000-0000-0000960F0000}"/>
    <cellStyle name="Normal 2 2 2 2 2 2 2 5 4" xfId="3216" xr:uid="{00000000-0005-0000-0000-0000970F0000}"/>
    <cellStyle name="Normal 2 2 2 2 2 2 2 5 4 2" xfId="11362" xr:uid="{00000000-0005-0000-0000-0000980F0000}"/>
    <cellStyle name="Normal 2 2 2 2 2 2 2 5 4 2 2" xfId="27658" xr:uid="{00000000-0005-0000-0000-0000990F0000}"/>
    <cellStyle name="Normal 2 2 2 2 2 2 2 5 4 3" xfId="19512" xr:uid="{00000000-0005-0000-0000-00009A0F0000}"/>
    <cellStyle name="Normal 2 2 2 2 2 2 2 5 5" xfId="5737" xr:uid="{00000000-0005-0000-0000-00009B0F0000}"/>
    <cellStyle name="Normal 2 2 2 2 2 2 2 5 5 2" xfId="13883" xr:uid="{00000000-0005-0000-0000-00009C0F0000}"/>
    <cellStyle name="Normal 2 2 2 2 2 2 2 5 5 2 2" xfId="30179" xr:uid="{00000000-0005-0000-0000-00009D0F0000}"/>
    <cellStyle name="Normal 2 2 2 2 2 2 2 5 5 3" xfId="22033" xr:uid="{00000000-0005-0000-0000-00009E0F0000}"/>
    <cellStyle name="Normal 2 2 2 2 2 2 2 5 6" xfId="8584" xr:uid="{00000000-0005-0000-0000-00009F0F0000}"/>
    <cellStyle name="Normal 2 2 2 2 2 2 2 5 6 2" xfId="24880" xr:uid="{00000000-0005-0000-0000-0000A00F0000}"/>
    <cellStyle name="Normal 2 2 2 2 2 2 2 5 7" xfId="16734" xr:uid="{00000000-0005-0000-0000-0000A10F0000}"/>
    <cellStyle name="Normal 2 2 2 2 2 2 2 6" xfId="799" xr:uid="{00000000-0005-0000-0000-0000A20F0000}"/>
    <cellStyle name="Normal 2 2 2 2 2 2 2 6 2" xfId="2209" xr:uid="{00000000-0005-0000-0000-0000A30F0000}"/>
    <cellStyle name="Normal 2 2 2 2 2 2 2 6 2 2" xfId="4747" xr:uid="{00000000-0005-0000-0000-0000A40F0000}"/>
    <cellStyle name="Normal 2 2 2 2 2 2 2 6 2 2 2" xfId="12893" xr:uid="{00000000-0005-0000-0000-0000A50F0000}"/>
    <cellStyle name="Normal 2 2 2 2 2 2 2 6 2 2 2 2" xfId="29189" xr:uid="{00000000-0005-0000-0000-0000A60F0000}"/>
    <cellStyle name="Normal 2 2 2 2 2 2 2 6 2 2 3" xfId="21043" xr:uid="{00000000-0005-0000-0000-0000A70F0000}"/>
    <cellStyle name="Normal 2 2 2 2 2 2 2 6 2 3" xfId="7508" xr:uid="{00000000-0005-0000-0000-0000A80F0000}"/>
    <cellStyle name="Normal 2 2 2 2 2 2 2 6 2 3 2" xfId="15654" xr:uid="{00000000-0005-0000-0000-0000A90F0000}"/>
    <cellStyle name="Normal 2 2 2 2 2 2 2 6 2 3 2 2" xfId="31950" xr:uid="{00000000-0005-0000-0000-0000AA0F0000}"/>
    <cellStyle name="Normal 2 2 2 2 2 2 2 6 2 3 3" xfId="23804" xr:uid="{00000000-0005-0000-0000-0000AB0F0000}"/>
    <cellStyle name="Normal 2 2 2 2 2 2 2 6 2 4" xfId="10355" xr:uid="{00000000-0005-0000-0000-0000AC0F0000}"/>
    <cellStyle name="Normal 2 2 2 2 2 2 2 6 2 4 2" xfId="26651" xr:uid="{00000000-0005-0000-0000-0000AD0F0000}"/>
    <cellStyle name="Normal 2 2 2 2 2 2 2 6 2 5" xfId="18505" xr:uid="{00000000-0005-0000-0000-0000AE0F0000}"/>
    <cellStyle name="Normal 2 2 2 2 2 2 2 6 3" xfId="3529" xr:uid="{00000000-0005-0000-0000-0000AF0F0000}"/>
    <cellStyle name="Normal 2 2 2 2 2 2 2 6 3 2" xfId="11675" xr:uid="{00000000-0005-0000-0000-0000B00F0000}"/>
    <cellStyle name="Normal 2 2 2 2 2 2 2 6 3 2 2" xfId="27971" xr:uid="{00000000-0005-0000-0000-0000B10F0000}"/>
    <cellStyle name="Normal 2 2 2 2 2 2 2 6 3 3" xfId="19825" xr:uid="{00000000-0005-0000-0000-0000B20F0000}"/>
    <cellStyle name="Normal 2 2 2 2 2 2 2 6 4" xfId="6098" xr:uid="{00000000-0005-0000-0000-0000B30F0000}"/>
    <cellStyle name="Normal 2 2 2 2 2 2 2 6 4 2" xfId="14244" xr:uid="{00000000-0005-0000-0000-0000B40F0000}"/>
    <cellStyle name="Normal 2 2 2 2 2 2 2 6 4 2 2" xfId="30540" xr:uid="{00000000-0005-0000-0000-0000B50F0000}"/>
    <cellStyle name="Normal 2 2 2 2 2 2 2 6 4 3" xfId="22394" xr:uid="{00000000-0005-0000-0000-0000B60F0000}"/>
    <cellStyle name="Normal 2 2 2 2 2 2 2 6 5" xfId="8945" xr:uid="{00000000-0005-0000-0000-0000B70F0000}"/>
    <cellStyle name="Normal 2 2 2 2 2 2 2 6 5 2" xfId="25241" xr:uid="{00000000-0005-0000-0000-0000B80F0000}"/>
    <cellStyle name="Normal 2 2 2 2 2 2 2 6 6" xfId="17095" xr:uid="{00000000-0005-0000-0000-0000B90F0000}"/>
    <cellStyle name="Normal 2 2 2 2 2 2 2 7" xfId="1504" xr:uid="{00000000-0005-0000-0000-0000BA0F0000}"/>
    <cellStyle name="Normal 2 2 2 2 2 2 2 7 2" xfId="4138" xr:uid="{00000000-0005-0000-0000-0000BB0F0000}"/>
    <cellStyle name="Normal 2 2 2 2 2 2 2 7 2 2" xfId="12284" xr:uid="{00000000-0005-0000-0000-0000BC0F0000}"/>
    <cellStyle name="Normal 2 2 2 2 2 2 2 7 2 2 2" xfId="28580" xr:uid="{00000000-0005-0000-0000-0000BD0F0000}"/>
    <cellStyle name="Normal 2 2 2 2 2 2 2 7 2 3" xfId="20434" xr:uid="{00000000-0005-0000-0000-0000BE0F0000}"/>
    <cellStyle name="Normal 2 2 2 2 2 2 2 7 3" xfId="6803" xr:uid="{00000000-0005-0000-0000-0000BF0F0000}"/>
    <cellStyle name="Normal 2 2 2 2 2 2 2 7 3 2" xfId="14949" xr:uid="{00000000-0005-0000-0000-0000C00F0000}"/>
    <cellStyle name="Normal 2 2 2 2 2 2 2 7 3 2 2" xfId="31245" xr:uid="{00000000-0005-0000-0000-0000C10F0000}"/>
    <cellStyle name="Normal 2 2 2 2 2 2 2 7 3 3" xfId="23099" xr:uid="{00000000-0005-0000-0000-0000C20F0000}"/>
    <cellStyle name="Normal 2 2 2 2 2 2 2 7 4" xfId="9650" xr:uid="{00000000-0005-0000-0000-0000C30F0000}"/>
    <cellStyle name="Normal 2 2 2 2 2 2 2 7 4 2" xfId="25946" xr:uid="{00000000-0005-0000-0000-0000C40F0000}"/>
    <cellStyle name="Normal 2 2 2 2 2 2 2 7 5" xfId="17800" xr:uid="{00000000-0005-0000-0000-0000C50F0000}"/>
    <cellStyle name="Normal 2 2 2 2 2 2 2 8" xfId="2920" xr:uid="{00000000-0005-0000-0000-0000C60F0000}"/>
    <cellStyle name="Normal 2 2 2 2 2 2 2 8 2" xfId="11066" xr:uid="{00000000-0005-0000-0000-0000C70F0000}"/>
    <cellStyle name="Normal 2 2 2 2 2 2 2 8 2 2" xfId="27362" xr:uid="{00000000-0005-0000-0000-0000C80F0000}"/>
    <cellStyle name="Normal 2 2 2 2 2 2 2 8 3" xfId="19216" xr:uid="{00000000-0005-0000-0000-0000C90F0000}"/>
    <cellStyle name="Normal 2 2 2 2 2 2 2 9" xfId="5393" xr:uid="{00000000-0005-0000-0000-0000CA0F0000}"/>
    <cellStyle name="Normal 2 2 2 2 2 2 2 9 2" xfId="13539" xr:uid="{00000000-0005-0000-0000-0000CB0F0000}"/>
    <cellStyle name="Normal 2 2 2 2 2 2 2 9 2 2" xfId="29835" xr:uid="{00000000-0005-0000-0000-0000CC0F0000}"/>
    <cellStyle name="Normal 2 2 2 2 2 2 2 9 3" xfId="21689" xr:uid="{00000000-0005-0000-0000-0000CD0F0000}"/>
    <cellStyle name="Normal 2 2 2 2 2 2 3" xfId="139" xr:uid="{00000000-0005-0000-0000-0000CE0F0000}"/>
    <cellStyle name="Normal 2 2 2 2 2 2 3 2" xfId="483" xr:uid="{00000000-0005-0000-0000-0000CF0F0000}"/>
    <cellStyle name="Normal 2 2 2 2 2 2 3 2 2" xfId="1189" xr:uid="{00000000-0005-0000-0000-0000D00F0000}"/>
    <cellStyle name="Normal 2 2 2 2 2 2 3 2 2 2" xfId="2599" xr:uid="{00000000-0005-0000-0000-0000D10F0000}"/>
    <cellStyle name="Normal 2 2 2 2 2 2 3 2 2 2 2" xfId="5081" xr:uid="{00000000-0005-0000-0000-0000D20F0000}"/>
    <cellStyle name="Normal 2 2 2 2 2 2 3 2 2 2 2 2" xfId="13227" xr:uid="{00000000-0005-0000-0000-0000D30F0000}"/>
    <cellStyle name="Normal 2 2 2 2 2 2 3 2 2 2 2 2 2" xfId="29523" xr:uid="{00000000-0005-0000-0000-0000D40F0000}"/>
    <cellStyle name="Normal 2 2 2 2 2 2 3 2 2 2 2 3" xfId="21377" xr:uid="{00000000-0005-0000-0000-0000D50F0000}"/>
    <cellStyle name="Normal 2 2 2 2 2 2 3 2 2 2 3" xfId="7898" xr:uid="{00000000-0005-0000-0000-0000D60F0000}"/>
    <cellStyle name="Normal 2 2 2 2 2 2 3 2 2 2 3 2" xfId="16044" xr:uid="{00000000-0005-0000-0000-0000D70F0000}"/>
    <cellStyle name="Normal 2 2 2 2 2 2 3 2 2 2 3 2 2" xfId="32340" xr:uid="{00000000-0005-0000-0000-0000D80F0000}"/>
    <cellStyle name="Normal 2 2 2 2 2 2 3 2 2 2 3 3" xfId="24194" xr:uid="{00000000-0005-0000-0000-0000D90F0000}"/>
    <cellStyle name="Normal 2 2 2 2 2 2 3 2 2 2 4" xfId="10745" xr:uid="{00000000-0005-0000-0000-0000DA0F0000}"/>
    <cellStyle name="Normal 2 2 2 2 2 2 3 2 2 2 4 2" xfId="27041" xr:uid="{00000000-0005-0000-0000-0000DB0F0000}"/>
    <cellStyle name="Normal 2 2 2 2 2 2 3 2 2 2 5" xfId="18895" xr:uid="{00000000-0005-0000-0000-0000DC0F0000}"/>
    <cellStyle name="Normal 2 2 2 2 2 2 3 2 2 3" xfId="3863" xr:uid="{00000000-0005-0000-0000-0000DD0F0000}"/>
    <cellStyle name="Normal 2 2 2 2 2 2 3 2 2 3 2" xfId="12009" xr:uid="{00000000-0005-0000-0000-0000DE0F0000}"/>
    <cellStyle name="Normal 2 2 2 2 2 2 3 2 2 3 2 2" xfId="28305" xr:uid="{00000000-0005-0000-0000-0000DF0F0000}"/>
    <cellStyle name="Normal 2 2 2 2 2 2 3 2 2 3 3" xfId="20159" xr:uid="{00000000-0005-0000-0000-0000E00F0000}"/>
    <cellStyle name="Normal 2 2 2 2 2 2 3 2 2 4" xfId="6488" xr:uid="{00000000-0005-0000-0000-0000E10F0000}"/>
    <cellStyle name="Normal 2 2 2 2 2 2 3 2 2 4 2" xfId="14634" xr:uid="{00000000-0005-0000-0000-0000E20F0000}"/>
    <cellStyle name="Normal 2 2 2 2 2 2 3 2 2 4 2 2" xfId="30930" xr:uid="{00000000-0005-0000-0000-0000E30F0000}"/>
    <cellStyle name="Normal 2 2 2 2 2 2 3 2 2 4 3" xfId="22784" xr:uid="{00000000-0005-0000-0000-0000E40F0000}"/>
    <cellStyle name="Normal 2 2 2 2 2 2 3 2 2 5" xfId="9335" xr:uid="{00000000-0005-0000-0000-0000E50F0000}"/>
    <cellStyle name="Normal 2 2 2 2 2 2 3 2 2 5 2" xfId="25631" xr:uid="{00000000-0005-0000-0000-0000E60F0000}"/>
    <cellStyle name="Normal 2 2 2 2 2 2 3 2 2 6" xfId="17485" xr:uid="{00000000-0005-0000-0000-0000E70F0000}"/>
    <cellStyle name="Normal 2 2 2 2 2 2 3 2 3" xfId="1894" xr:uid="{00000000-0005-0000-0000-0000E80F0000}"/>
    <cellStyle name="Normal 2 2 2 2 2 2 3 2 3 2" xfId="4472" xr:uid="{00000000-0005-0000-0000-0000E90F0000}"/>
    <cellStyle name="Normal 2 2 2 2 2 2 3 2 3 2 2" xfId="12618" xr:uid="{00000000-0005-0000-0000-0000EA0F0000}"/>
    <cellStyle name="Normal 2 2 2 2 2 2 3 2 3 2 2 2" xfId="28914" xr:uid="{00000000-0005-0000-0000-0000EB0F0000}"/>
    <cellStyle name="Normal 2 2 2 2 2 2 3 2 3 2 3" xfId="20768" xr:uid="{00000000-0005-0000-0000-0000EC0F0000}"/>
    <cellStyle name="Normal 2 2 2 2 2 2 3 2 3 3" xfId="7193" xr:uid="{00000000-0005-0000-0000-0000ED0F0000}"/>
    <cellStyle name="Normal 2 2 2 2 2 2 3 2 3 3 2" xfId="15339" xr:uid="{00000000-0005-0000-0000-0000EE0F0000}"/>
    <cellStyle name="Normal 2 2 2 2 2 2 3 2 3 3 2 2" xfId="31635" xr:uid="{00000000-0005-0000-0000-0000EF0F0000}"/>
    <cellStyle name="Normal 2 2 2 2 2 2 3 2 3 3 3" xfId="23489" xr:uid="{00000000-0005-0000-0000-0000F00F0000}"/>
    <cellStyle name="Normal 2 2 2 2 2 2 3 2 3 4" xfId="10040" xr:uid="{00000000-0005-0000-0000-0000F10F0000}"/>
    <cellStyle name="Normal 2 2 2 2 2 2 3 2 3 4 2" xfId="26336" xr:uid="{00000000-0005-0000-0000-0000F20F0000}"/>
    <cellStyle name="Normal 2 2 2 2 2 2 3 2 3 5" xfId="18190" xr:uid="{00000000-0005-0000-0000-0000F30F0000}"/>
    <cellStyle name="Normal 2 2 2 2 2 2 3 2 4" xfId="3254" xr:uid="{00000000-0005-0000-0000-0000F40F0000}"/>
    <cellStyle name="Normal 2 2 2 2 2 2 3 2 4 2" xfId="11400" xr:uid="{00000000-0005-0000-0000-0000F50F0000}"/>
    <cellStyle name="Normal 2 2 2 2 2 2 3 2 4 2 2" xfId="27696" xr:uid="{00000000-0005-0000-0000-0000F60F0000}"/>
    <cellStyle name="Normal 2 2 2 2 2 2 3 2 4 3" xfId="19550" xr:uid="{00000000-0005-0000-0000-0000F70F0000}"/>
    <cellStyle name="Normal 2 2 2 2 2 2 3 2 5" xfId="5783" xr:uid="{00000000-0005-0000-0000-0000F80F0000}"/>
    <cellStyle name="Normal 2 2 2 2 2 2 3 2 5 2" xfId="13929" xr:uid="{00000000-0005-0000-0000-0000F90F0000}"/>
    <cellStyle name="Normal 2 2 2 2 2 2 3 2 5 2 2" xfId="30225" xr:uid="{00000000-0005-0000-0000-0000FA0F0000}"/>
    <cellStyle name="Normal 2 2 2 2 2 2 3 2 5 3" xfId="22079" xr:uid="{00000000-0005-0000-0000-0000FB0F0000}"/>
    <cellStyle name="Normal 2 2 2 2 2 2 3 2 6" xfId="8630" xr:uid="{00000000-0005-0000-0000-0000FC0F0000}"/>
    <cellStyle name="Normal 2 2 2 2 2 2 3 2 6 2" xfId="24926" xr:uid="{00000000-0005-0000-0000-0000FD0F0000}"/>
    <cellStyle name="Normal 2 2 2 2 2 2 3 2 7" xfId="16780" xr:uid="{00000000-0005-0000-0000-0000FE0F0000}"/>
    <cellStyle name="Normal 2 2 2 2 2 2 3 3" xfId="845" xr:uid="{00000000-0005-0000-0000-0000FF0F0000}"/>
    <cellStyle name="Normal 2 2 2 2 2 2 3 3 2" xfId="2255" xr:uid="{00000000-0005-0000-0000-000000100000}"/>
    <cellStyle name="Normal 2 2 2 2 2 2 3 3 2 2" xfId="4785" xr:uid="{00000000-0005-0000-0000-000001100000}"/>
    <cellStyle name="Normal 2 2 2 2 2 2 3 3 2 2 2" xfId="12931" xr:uid="{00000000-0005-0000-0000-000002100000}"/>
    <cellStyle name="Normal 2 2 2 2 2 2 3 3 2 2 2 2" xfId="29227" xr:uid="{00000000-0005-0000-0000-000003100000}"/>
    <cellStyle name="Normal 2 2 2 2 2 2 3 3 2 2 3" xfId="21081" xr:uid="{00000000-0005-0000-0000-000004100000}"/>
    <cellStyle name="Normal 2 2 2 2 2 2 3 3 2 3" xfId="7554" xr:uid="{00000000-0005-0000-0000-000005100000}"/>
    <cellStyle name="Normal 2 2 2 2 2 2 3 3 2 3 2" xfId="15700" xr:uid="{00000000-0005-0000-0000-000006100000}"/>
    <cellStyle name="Normal 2 2 2 2 2 2 3 3 2 3 2 2" xfId="31996" xr:uid="{00000000-0005-0000-0000-000007100000}"/>
    <cellStyle name="Normal 2 2 2 2 2 2 3 3 2 3 3" xfId="23850" xr:uid="{00000000-0005-0000-0000-000008100000}"/>
    <cellStyle name="Normal 2 2 2 2 2 2 3 3 2 4" xfId="10401" xr:uid="{00000000-0005-0000-0000-000009100000}"/>
    <cellStyle name="Normal 2 2 2 2 2 2 3 3 2 4 2" xfId="26697" xr:uid="{00000000-0005-0000-0000-00000A100000}"/>
    <cellStyle name="Normal 2 2 2 2 2 2 3 3 2 5" xfId="18551" xr:uid="{00000000-0005-0000-0000-00000B100000}"/>
    <cellStyle name="Normal 2 2 2 2 2 2 3 3 3" xfId="3567" xr:uid="{00000000-0005-0000-0000-00000C100000}"/>
    <cellStyle name="Normal 2 2 2 2 2 2 3 3 3 2" xfId="11713" xr:uid="{00000000-0005-0000-0000-00000D100000}"/>
    <cellStyle name="Normal 2 2 2 2 2 2 3 3 3 2 2" xfId="28009" xr:uid="{00000000-0005-0000-0000-00000E100000}"/>
    <cellStyle name="Normal 2 2 2 2 2 2 3 3 3 3" xfId="19863" xr:uid="{00000000-0005-0000-0000-00000F100000}"/>
    <cellStyle name="Normal 2 2 2 2 2 2 3 3 4" xfId="6144" xr:uid="{00000000-0005-0000-0000-000010100000}"/>
    <cellStyle name="Normal 2 2 2 2 2 2 3 3 4 2" xfId="14290" xr:uid="{00000000-0005-0000-0000-000011100000}"/>
    <cellStyle name="Normal 2 2 2 2 2 2 3 3 4 2 2" xfId="30586" xr:uid="{00000000-0005-0000-0000-000012100000}"/>
    <cellStyle name="Normal 2 2 2 2 2 2 3 3 4 3" xfId="22440" xr:uid="{00000000-0005-0000-0000-000013100000}"/>
    <cellStyle name="Normal 2 2 2 2 2 2 3 3 5" xfId="8991" xr:uid="{00000000-0005-0000-0000-000014100000}"/>
    <cellStyle name="Normal 2 2 2 2 2 2 3 3 5 2" xfId="25287" xr:uid="{00000000-0005-0000-0000-000015100000}"/>
    <cellStyle name="Normal 2 2 2 2 2 2 3 3 6" xfId="17141" xr:uid="{00000000-0005-0000-0000-000016100000}"/>
    <cellStyle name="Normal 2 2 2 2 2 2 3 4" xfId="1550" xr:uid="{00000000-0005-0000-0000-000017100000}"/>
    <cellStyle name="Normal 2 2 2 2 2 2 3 4 2" xfId="4176" xr:uid="{00000000-0005-0000-0000-000018100000}"/>
    <cellStyle name="Normal 2 2 2 2 2 2 3 4 2 2" xfId="12322" xr:uid="{00000000-0005-0000-0000-000019100000}"/>
    <cellStyle name="Normal 2 2 2 2 2 2 3 4 2 2 2" xfId="28618" xr:uid="{00000000-0005-0000-0000-00001A100000}"/>
    <cellStyle name="Normal 2 2 2 2 2 2 3 4 2 3" xfId="20472" xr:uid="{00000000-0005-0000-0000-00001B100000}"/>
    <cellStyle name="Normal 2 2 2 2 2 2 3 4 3" xfId="6849" xr:uid="{00000000-0005-0000-0000-00001C100000}"/>
    <cellStyle name="Normal 2 2 2 2 2 2 3 4 3 2" xfId="14995" xr:uid="{00000000-0005-0000-0000-00001D100000}"/>
    <cellStyle name="Normal 2 2 2 2 2 2 3 4 3 2 2" xfId="31291" xr:uid="{00000000-0005-0000-0000-00001E100000}"/>
    <cellStyle name="Normal 2 2 2 2 2 2 3 4 3 3" xfId="23145" xr:uid="{00000000-0005-0000-0000-00001F100000}"/>
    <cellStyle name="Normal 2 2 2 2 2 2 3 4 4" xfId="9696" xr:uid="{00000000-0005-0000-0000-000020100000}"/>
    <cellStyle name="Normal 2 2 2 2 2 2 3 4 4 2" xfId="25992" xr:uid="{00000000-0005-0000-0000-000021100000}"/>
    <cellStyle name="Normal 2 2 2 2 2 2 3 4 5" xfId="17846" xr:uid="{00000000-0005-0000-0000-000022100000}"/>
    <cellStyle name="Normal 2 2 2 2 2 2 3 5" xfId="2958" xr:uid="{00000000-0005-0000-0000-000023100000}"/>
    <cellStyle name="Normal 2 2 2 2 2 2 3 5 2" xfId="11104" xr:uid="{00000000-0005-0000-0000-000024100000}"/>
    <cellStyle name="Normal 2 2 2 2 2 2 3 5 2 2" xfId="27400" xr:uid="{00000000-0005-0000-0000-000025100000}"/>
    <cellStyle name="Normal 2 2 2 2 2 2 3 5 3" xfId="19254" xr:uid="{00000000-0005-0000-0000-000026100000}"/>
    <cellStyle name="Normal 2 2 2 2 2 2 3 6" xfId="5439" xr:uid="{00000000-0005-0000-0000-000027100000}"/>
    <cellStyle name="Normal 2 2 2 2 2 2 3 6 2" xfId="13585" xr:uid="{00000000-0005-0000-0000-000028100000}"/>
    <cellStyle name="Normal 2 2 2 2 2 2 3 6 2 2" xfId="29881" xr:uid="{00000000-0005-0000-0000-000029100000}"/>
    <cellStyle name="Normal 2 2 2 2 2 2 3 6 3" xfId="21735" xr:uid="{00000000-0005-0000-0000-00002A100000}"/>
    <cellStyle name="Normal 2 2 2 2 2 2 3 7" xfId="8286" xr:uid="{00000000-0005-0000-0000-00002B100000}"/>
    <cellStyle name="Normal 2 2 2 2 2 2 3 7 2" xfId="24582" xr:uid="{00000000-0005-0000-0000-00002C100000}"/>
    <cellStyle name="Normal 2 2 2 2 2 2 3 8" xfId="16436" xr:uid="{00000000-0005-0000-0000-00002D100000}"/>
    <cellStyle name="Normal 2 2 2 2 2 2 4" xfId="221" xr:uid="{00000000-0005-0000-0000-00002E100000}"/>
    <cellStyle name="Normal 2 2 2 2 2 2 4 2" xfId="565" xr:uid="{00000000-0005-0000-0000-00002F100000}"/>
    <cellStyle name="Normal 2 2 2 2 2 2 4 2 2" xfId="1271" xr:uid="{00000000-0005-0000-0000-000030100000}"/>
    <cellStyle name="Normal 2 2 2 2 2 2 4 2 2 2" xfId="2681" xr:uid="{00000000-0005-0000-0000-000031100000}"/>
    <cellStyle name="Normal 2 2 2 2 2 2 4 2 2 2 2" xfId="5155" xr:uid="{00000000-0005-0000-0000-000032100000}"/>
    <cellStyle name="Normal 2 2 2 2 2 2 4 2 2 2 2 2" xfId="13301" xr:uid="{00000000-0005-0000-0000-000033100000}"/>
    <cellStyle name="Normal 2 2 2 2 2 2 4 2 2 2 2 2 2" xfId="29597" xr:uid="{00000000-0005-0000-0000-000034100000}"/>
    <cellStyle name="Normal 2 2 2 2 2 2 4 2 2 2 2 3" xfId="21451" xr:uid="{00000000-0005-0000-0000-000035100000}"/>
    <cellStyle name="Normal 2 2 2 2 2 2 4 2 2 2 3" xfId="7980" xr:uid="{00000000-0005-0000-0000-000036100000}"/>
    <cellStyle name="Normal 2 2 2 2 2 2 4 2 2 2 3 2" xfId="16126" xr:uid="{00000000-0005-0000-0000-000037100000}"/>
    <cellStyle name="Normal 2 2 2 2 2 2 4 2 2 2 3 2 2" xfId="32422" xr:uid="{00000000-0005-0000-0000-000038100000}"/>
    <cellStyle name="Normal 2 2 2 2 2 2 4 2 2 2 3 3" xfId="24276" xr:uid="{00000000-0005-0000-0000-000039100000}"/>
    <cellStyle name="Normal 2 2 2 2 2 2 4 2 2 2 4" xfId="10827" xr:uid="{00000000-0005-0000-0000-00003A100000}"/>
    <cellStyle name="Normal 2 2 2 2 2 2 4 2 2 2 4 2" xfId="27123" xr:uid="{00000000-0005-0000-0000-00003B100000}"/>
    <cellStyle name="Normal 2 2 2 2 2 2 4 2 2 2 5" xfId="18977" xr:uid="{00000000-0005-0000-0000-00003C100000}"/>
    <cellStyle name="Normal 2 2 2 2 2 2 4 2 2 3" xfId="3937" xr:uid="{00000000-0005-0000-0000-00003D100000}"/>
    <cellStyle name="Normal 2 2 2 2 2 2 4 2 2 3 2" xfId="12083" xr:uid="{00000000-0005-0000-0000-00003E100000}"/>
    <cellStyle name="Normal 2 2 2 2 2 2 4 2 2 3 2 2" xfId="28379" xr:uid="{00000000-0005-0000-0000-00003F100000}"/>
    <cellStyle name="Normal 2 2 2 2 2 2 4 2 2 3 3" xfId="20233" xr:uid="{00000000-0005-0000-0000-000040100000}"/>
    <cellStyle name="Normal 2 2 2 2 2 2 4 2 2 4" xfId="6570" xr:uid="{00000000-0005-0000-0000-000041100000}"/>
    <cellStyle name="Normal 2 2 2 2 2 2 4 2 2 4 2" xfId="14716" xr:uid="{00000000-0005-0000-0000-000042100000}"/>
    <cellStyle name="Normal 2 2 2 2 2 2 4 2 2 4 2 2" xfId="31012" xr:uid="{00000000-0005-0000-0000-000043100000}"/>
    <cellStyle name="Normal 2 2 2 2 2 2 4 2 2 4 3" xfId="22866" xr:uid="{00000000-0005-0000-0000-000044100000}"/>
    <cellStyle name="Normal 2 2 2 2 2 2 4 2 2 5" xfId="9417" xr:uid="{00000000-0005-0000-0000-000045100000}"/>
    <cellStyle name="Normal 2 2 2 2 2 2 4 2 2 5 2" xfId="25713" xr:uid="{00000000-0005-0000-0000-000046100000}"/>
    <cellStyle name="Normal 2 2 2 2 2 2 4 2 2 6" xfId="17567" xr:uid="{00000000-0005-0000-0000-000047100000}"/>
    <cellStyle name="Normal 2 2 2 2 2 2 4 2 3" xfId="1976" xr:uid="{00000000-0005-0000-0000-000048100000}"/>
    <cellStyle name="Normal 2 2 2 2 2 2 4 2 3 2" xfId="4546" xr:uid="{00000000-0005-0000-0000-000049100000}"/>
    <cellStyle name="Normal 2 2 2 2 2 2 4 2 3 2 2" xfId="12692" xr:uid="{00000000-0005-0000-0000-00004A100000}"/>
    <cellStyle name="Normal 2 2 2 2 2 2 4 2 3 2 2 2" xfId="28988" xr:uid="{00000000-0005-0000-0000-00004B100000}"/>
    <cellStyle name="Normal 2 2 2 2 2 2 4 2 3 2 3" xfId="20842" xr:uid="{00000000-0005-0000-0000-00004C100000}"/>
    <cellStyle name="Normal 2 2 2 2 2 2 4 2 3 3" xfId="7275" xr:uid="{00000000-0005-0000-0000-00004D100000}"/>
    <cellStyle name="Normal 2 2 2 2 2 2 4 2 3 3 2" xfId="15421" xr:uid="{00000000-0005-0000-0000-00004E100000}"/>
    <cellStyle name="Normal 2 2 2 2 2 2 4 2 3 3 2 2" xfId="31717" xr:uid="{00000000-0005-0000-0000-00004F100000}"/>
    <cellStyle name="Normal 2 2 2 2 2 2 4 2 3 3 3" xfId="23571" xr:uid="{00000000-0005-0000-0000-000050100000}"/>
    <cellStyle name="Normal 2 2 2 2 2 2 4 2 3 4" xfId="10122" xr:uid="{00000000-0005-0000-0000-000051100000}"/>
    <cellStyle name="Normal 2 2 2 2 2 2 4 2 3 4 2" xfId="26418" xr:uid="{00000000-0005-0000-0000-000052100000}"/>
    <cellStyle name="Normal 2 2 2 2 2 2 4 2 3 5" xfId="18272" xr:uid="{00000000-0005-0000-0000-000053100000}"/>
    <cellStyle name="Normal 2 2 2 2 2 2 4 2 4" xfId="3328" xr:uid="{00000000-0005-0000-0000-000054100000}"/>
    <cellStyle name="Normal 2 2 2 2 2 2 4 2 4 2" xfId="11474" xr:uid="{00000000-0005-0000-0000-000055100000}"/>
    <cellStyle name="Normal 2 2 2 2 2 2 4 2 4 2 2" xfId="27770" xr:uid="{00000000-0005-0000-0000-000056100000}"/>
    <cellStyle name="Normal 2 2 2 2 2 2 4 2 4 3" xfId="19624" xr:uid="{00000000-0005-0000-0000-000057100000}"/>
    <cellStyle name="Normal 2 2 2 2 2 2 4 2 5" xfId="5865" xr:uid="{00000000-0005-0000-0000-000058100000}"/>
    <cellStyle name="Normal 2 2 2 2 2 2 4 2 5 2" xfId="14011" xr:uid="{00000000-0005-0000-0000-000059100000}"/>
    <cellStyle name="Normal 2 2 2 2 2 2 4 2 5 2 2" xfId="30307" xr:uid="{00000000-0005-0000-0000-00005A100000}"/>
    <cellStyle name="Normal 2 2 2 2 2 2 4 2 5 3" xfId="22161" xr:uid="{00000000-0005-0000-0000-00005B100000}"/>
    <cellStyle name="Normal 2 2 2 2 2 2 4 2 6" xfId="8712" xr:uid="{00000000-0005-0000-0000-00005C100000}"/>
    <cellStyle name="Normal 2 2 2 2 2 2 4 2 6 2" xfId="25008" xr:uid="{00000000-0005-0000-0000-00005D100000}"/>
    <cellStyle name="Normal 2 2 2 2 2 2 4 2 7" xfId="16862" xr:uid="{00000000-0005-0000-0000-00005E100000}"/>
    <cellStyle name="Normal 2 2 2 2 2 2 4 3" xfId="927" xr:uid="{00000000-0005-0000-0000-00005F100000}"/>
    <cellStyle name="Normal 2 2 2 2 2 2 4 3 2" xfId="2337" xr:uid="{00000000-0005-0000-0000-000060100000}"/>
    <cellStyle name="Normal 2 2 2 2 2 2 4 3 2 2" xfId="4859" xr:uid="{00000000-0005-0000-0000-000061100000}"/>
    <cellStyle name="Normal 2 2 2 2 2 2 4 3 2 2 2" xfId="13005" xr:uid="{00000000-0005-0000-0000-000062100000}"/>
    <cellStyle name="Normal 2 2 2 2 2 2 4 3 2 2 2 2" xfId="29301" xr:uid="{00000000-0005-0000-0000-000063100000}"/>
    <cellStyle name="Normal 2 2 2 2 2 2 4 3 2 2 3" xfId="21155" xr:uid="{00000000-0005-0000-0000-000064100000}"/>
    <cellStyle name="Normal 2 2 2 2 2 2 4 3 2 3" xfId="7636" xr:uid="{00000000-0005-0000-0000-000065100000}"/>
    <cellStyle name="Normal 2 2 2 2 2 2 4 3 2 3 2" xfId="15782" xr:uid="{00000000-0005-0000-0000-000066100000}"/>
    <cellStyle name="Normal 2 2 2 2 2 2 4 3 2 3 2 2" xfId="32078" xr:uid="{00000000-0005-0000-0000-000067100000}"/>
    <cellStyle name="Normal 2 2 2 2 2 2 4 3 2 3 3" xfId="23932" xr:uid="{00000000-0005-0000-0000-000068100000}"/>
    <cellStyle name="Normal 2 2 2 2 2 2 4 3 2 4" xfId="10483" xr:uid="{00000000-0005-0000-0000-000069100000}"/>
    <cellStyle name="Normal 2 2 2 2 2 2 4 3 2 4 2" xfId="26779" xr:uid="{00000000-0005-0000-0000-00006A100000}"/>
    <cellStyle name="Normal 2 2 2 2 2 2 4 3 2 5" xfId="18633" xr:uid="{00000000-0005-0000-0000-00006B100000}"/>
    <cellStyle name="Normal 2 2 2 2 2 2 4 3 3" xfId="3641" xr:uid="{00000000-0005-0000-0000-00006C100000}"/>
    <cellStyle name="Normal 2 2 2 2 2 2 4 3 3 2" xfId="11787" xr:uid="{00000000-0005-0000-0000-00006D100000}"/>
    <cellStyle name="Normal 2 2 2 2 2 2 4 3 3 2 2" xfId="28083" xr:uid="{00000000-0005-0000-0000-00006E100000}"/>
    <cellStyle name="Normal 2 2 2 2 2 2 4 3 3 3" xfId="19937" xr:uid="{00000000-0005-0000-0000-00006F100000}"/>
    <cellStyle name="Normal 2 2 2 2 2 2 4 3 4" xfId="6226" xr:uid="{00000000-0005-0000-0000-000070100000}"/>
    <cellStyle name="Normal 2 2 2 2 2 2 4 3 4 2" xfId="14372" xr:uid="{00000000-0005-0000-0000-000071100000}"/>
    <cellStyle name="Normal 2 2 2 2 2 2 4 3 4 2 2" xfId="30668" xr:uid="{00000000-0005-0000-0000-000072100000}"/>
    <cellStyle name="Normal 2 2 2 2 2 2 4 3 4 3" xfId="22522" xr:uid="{00000000-0005-0000-0000-000073100000}"/>
    <cellStyle name="Normal 2 2 2 2 2 2 4 3 5" xfId="9073" xr:uid="{00000000-0005-0000-0000-000074100000}"/>
    <cellStyle name="Normal 2 2 2 2 2 2 4 3 5 2" xfId="25369" xr:uid="{00000000-0005-0000-0000-000075100000}"/>
    <cellStyle name="Normal 2 2 2 2 2 2 4 3 6" xfId="17223" xr:uid="{00000000-0005-0000-0000-000076100000}"/>
    <cellStyle name="Normal 2 2 2 2 2 2 4 4" xfId="1632" xr:uid="{00000000-0005-0000-0000-000077100000}"/>
    <cellStyle name="Normal 2 2 2 2 2 2 4 4 2" xfId="4250" xr:uid="{00000000-0005-0000-0000-000078100000}"/>
    <cellStyle name="Normal 2 2 2 2 2 2 4 4 2 2" xfId="12396" xr:uid="{00000000-0005-0000-0000-000079100000}"/>
    <cellStyle name="Normal 2 2 2 2 2 2 4 4 2 2 2" xfId="28692" xr:uid="{00000000-0005-0000-0000-00007A100000}"/>
    <cellStyle name="Normal 2 2 2 2 2 2 4 4 2 3" xfId="20546" xr:uid="{00000000-0005-0000-0000-00007B100000}"/>
    <cellStyle name="Normal 2 2 2 2 2 2 4 4 3" xfId="6931" xr:uid="{00000000-0005-0000-0000-00007C100000}"/>
    <cellStyle name="Normal 2 2 2 2 2 2 4 4 3 2" xfId="15077" xr:uid="{00000000-0005-0000-0000-00007D100000}"/>
    <cellStyle name="Normal 2 2 2 2 2 2 4 4 3 2 2" xfId="31373" xr:uid="{00000000-0005-0000-0000-00007E100000}"/>
    <cellStyle name="Normal 2 2 2 2 2 2 4 4 3 3" xfId="23227" xr:uid="{00000000-0005-0000-0000-00007F100000}"/>
    <cellStyle name="Normal 2 2 2 2 2 2 4 4 4" xfId="9778" xr:uid="{00000000-0005-0000-0000-000080100000}"/>
    <cellStyle name="Normal 2 2 2 2 2 2 4 4 4 2" xfId="26074" xr:uid="{00000000-0005-0000-0000-000081100000}"/>
    <cellStyle name="Normal 2 2 2 2 2 2 4 4 5" xfId="17928" xr:uid="{00000000-0005-0000-0000-000082100000}"/>
    <cellStyle name="Normal 2 2 2 2 2 2 4 5" xfId="3032" xr:uid="{00000000-0005-0000-0000-000083100000}"/>
    <cellStyle name="Normal 2 2 2 2 2 2 4 5 2" xfId="11178" xr:uid="{00000000-0005-0000-0000-000084100000}"/>
    <cellStyle name="Normal 2 2 2 2 2 2 4 5 2 2" xfId="27474" xr:uid="{00000000-0005-0000-0000-000085100000}"/>
    <cellStyle name="Normal 2 2 2 2 2 2 4 5 3" xfId="19328" xr:uid="{00000000-0005-0000-0000-000086100000}"/>
    <cellStyle name="Normal 2 2 2 2 2 2 4 6" xfId="5521" xr:uid="{00000000-0005-0000-0000-000087100000}"/>
    <cellStyle name="Normal 2 2 2 2 2 2 4 6 2" xfId="13667" xr:uid="{00000000-0005-0000-0000-000088100000}"/>
    <cellStyle name="Normal 2 2 2 2 2 2 4 6 2 2" xfId="29963" xr:uid="{00000000-0005-0000-0000-000089100000}"/>
    <cellStyle name="Normal 2 2 2 2 2 2 4 6 3" xfId="21817" xr:uid="{00000000-0005-0000-0000-00008A100000}"/>
    <cellStyle name="Normal 2 2 2 2 2 2 4 7" xfId="8368" xr:uid="{00000000-0005-0000-0000-00008B100000}"/>
    <cellStyle name="Normal 2 2 2 2 2 2 4 7 2" xfId="24664" xr:uid="{00000000-0005-0000-0000-00008C100000}"/>
    <cellStyle name="Normal 2 2 2 2 2 2 4 8" xfId="16518" xr:uid="{00000000-0005-0000-0000-00008D100000}"/>
    <cellStyle name="Normal 2 2 2 2 2 2 5" xfId="303" xr:uid="{00000000-0005-0000-0000-00008E100000}"/>
    <cellStyle name="Normal 2 2 2 2 2 2 5 2" xfId="647" xr:uid="{00000000-0005-0000-0000-00008F100000}"/>
    <cellStyle name="Normal 2 2 2 2 2 2 5 2 2" xfId="1353" xr:uid="{00000000-0005-0000-0000-000090100000}"/>
    <cellStyle name="Normal 2 2 2 2 2 2 5 2 2 2" xfId="2763" xr:uid="{00000000-0005-0000-0000-000091100000}"/>
    <cellStyle name="Normal 2 2 2 2 2 2 5 2 2 2 2" xfId="5229" xr:uid="{00000000-0005-0000-0000-000092100000}"/>
    <cellStyle name="Normal 2 2 2 2 2 2 5 2 2 2 2 2" xfId="13375" xr:uid="{00000000-0005-0000-0000-000093100000}"/>
    <cellStyle name="Normal 2 2 2 2 2 2 5 2 2 2 2 2 2" xfId="29671" xr:uid="{00000000-0005-0000-0000-000094100000}"/>
    <cellStyle name="Normal 2 2 2 2 2 2 5 2 2 2 2 3" xfId="21525" xr:uid="{00000000-0005-0000-0000-000095100000}"/>
    <cellStyle name="Normal 2 2 2 2 2 2 5 2 2 2 3" xfId="8062" xr:uid="{00000000-0005-0000-0000-000096100000}"/>
    <cellStyle name="Normal 2 2 2 2 2 2 5 2 2 2 3 2" xfId="16208" xr:uid="{00000000-0005-0000-0000-000097100000}"/>
    <cellStyle name="Normal 2 2 2 2 2 2 5 2 2 2 3 2 2" xfId="32504" xr:uid="{00000000-0005-0000-0000-000098100000}"/>
    <cellStyle name="Normal 2 2 2 2 2 2 5 2 2 2 3 3" xfId="24358" xr:uid="{00000000-0005-0000-0000-000099100000}"/>
    <cellStyle name="Normal 2 2 2 2 2 2 5 2 2 2 4" xfId="10909" xr:uid="{00000000-0005-0000-0000-00009A100000}"/>
    <cellStyle name="Normal 2 2 2 2 2 2 5 2 2 2 4 2" xfId="27205" xr:uid="{00000000-0005-0000-0000-00009B100000}"/>
    <cellStyle name="Normal 2 2 2 2 2 2 5 2 2 2 5" xfId="19059" xr:uid="{00000000-0005-0000-0000-00009C100000}"/>
    <cellStyle name="Normal 2 2 2 2 2 2 5 2 2 3" xfId="4011" xr:uid="{00000000-0005-0000-0000-00009D100000}"/>
    <cellStyle name="Normal 2 2 2 2 2 2 5 2 2 3 2" xfId="12157" xr:uid="{00000000-0005-0000-0000-00009E100000}"/>
    <cellStyle name="Normal 2 2 2 2 2 2 5 2 2 3 2 2" xfId="28453" xr:uid="{00000000-0005-0000-0000-00009F100000}"/>
    <cellStyle name="Normal 2 2 2 2 2 2 5 2 2 3 3" xfId="20307" xr:uid="{00000000-0005-0000-0000-0000A0100000}"/>
    <cellStyle name="Normal 2 2 2 2 2 2 5 2 2 4" xfId="6652" xr:uid="{00000000-0005-0000-0000-0000A1100000}"/>
    <cellStyle name="Normal 2 2 2 2 2 2 5 2 2 4 2" xfId="14798" xr:uid="{00000000-0005-0000-0000-0000A2100000}"/>
    <cellStyle name="Normal 2 2 2 2 2 2 5 2 2 4 2 2" xfId="31094" xr:uid="{00000000-0005-0000-0000-0000A3100000}"/>
    <cellStyle name="Normal 2 2 2 2 2 2 5 2 2 4 3" xfId="22948" xr:uid="{00000000-0005-0000-0000-0000A4100000}"/>
    <cellStyle name="Normal 2 2 2 2 2 2 5 2 2 5" xfId="9499" xr:uid="{00000000-0005-0000-0000-0000A5100000}"/>
    <cellStyle name="Normal 2 2 2 2 2 2 5 2 2 5 2" xfId="25795" xr:uid="{00000000-0005-0000-0000-0000A6100000}"/>
    <cellStyle name="Normal 2 2 2 2 2 2 5 2 2 6" xfId="17649" xr:uid="{00000000-0005-0000-0000-0000A7100000}"/>
    <cellStyle name="Normal 2 2 2 2 2 2 5 2 3" xfId="2058" xr:uid="{00000000-0005-0000-0000-0000A8100000}"/>
    <cellStyle name="Normal 2 2 2 2 2 2 5 2 3 2" xfId="4620" xr:uid="{00000000-0005-0000-0000-0000A9100000}"/>
    <cellStyle name="Normal 2 2 2 2 2 2 5 2 3 2 2" xfId="12766" xr:uid="{00000000-0005-0000-0000-0000AA100000}"/>
    <cellStyle name="Normal 2 2 2 2 2 2 5 2 3 2 2 2" xfId="29062" xr:uid="{00000000-0005-0000-0000-0000AB100000}"/>
    <cellStyle name="Normal 2 2 2 2 2 2 5 2 3 2 3" xfId="20916" xr:uid="{00000000-0005-0000-0000-0000AC100000}"/>
    <cellStyle name="Normal 2 2 2 2 2 2 5 2 3 3" xfId="7357" xr:uid="{00000000-0005-0000-0000-0000AD100000}"/>
    <cellStyle name="Normal 2 2 2 2 2 2 5 2 3 3 2" xfId="15503" xr:uid="{00000000-0005-0000-0000-0000AE100000}"/>
    <cellStyle name="Normal 2 2 2 2 2 2 5 2 3 3 2 2" xfId="31799" xr:uid="{00000000-0005-0000-0000-0000AF100000}"/>
    <cellStyle name="Normal 2 2 2 2 2 2 5 2 3 3 3" xfId="23653" xr:uid="{00000000-0005-0000-0000-0000B0100000}"/>
    <cellStyle name="Normal 2 2 2 2 2 2 5 2 3 4" xfId="10204" xr:uid="{00000000-0005-0000-0000-0000B1100000}"/>
    <cellStyle name="Normal 2 2 2 2 2 2 5 2 3 4 2" xfId="26500" xr:uid="{00000000-0005-0000-0000-0000B2100000}"/>
    <cellStyle name="Normal 2 2 2 2 2 2 5 2 3 5" xfId="18354" xr:uid="{00000000-0005-0000-0000-0000B3100000}"/>
    <cellStyle name="Normal 2 2 2 2 2 2 5 2 4" xfId="3402" xr:uid="{00000000-0005-0000-0000-0000B4100000}"/>
    <cellStyle name="Normal 2 2 2 2 2 2 5 2 4 2" xfId="11548" xr:uid="{00000000-0005-0000-0000-0000B5100000}"/>
    <cellStyle name="Normal 2 2 2 2 2 2 5 2 4 2 2" xfId="27844" xr:uid="{00000000-0005-0000-0000-0000B6100000}"/>
    <cellStyle name="Normal 2 2 2 2 2 2 5 2 4 3" xfId="19698" xr:uid="{00000000-0005-0000-0000-0000B7100000}"/>
    <cellStyle name="Normal 2 2 2 2 2 2 5 2 5" xfId="5947" xr:uid="{00000000-0005-0000-0000-0000B8100000}"/>
    <cellStyle name="Normal 2 2 2 2 2 2 5 2 5 2" xfId="14093" xr:uid="{00000000-0005-0000-0000-0000B9100000}"/>
    <cellStyle name="Normal 2 2 2 2 2 2 5 2 5 2 2" xfId="30389" xr:uid="{00000000-0005-0000-0000-0000BA100000}"/>
    <cellStyle name="Normal 2 2 2 2 2 2 5 2 5 3" xfId="22243" xr:uid="{00000000-0005-0000-0000-0000BB100000}"/>
    <cellStyle name="Normal 2 2 2 2 2 2 5 2 6" xfId="8794" xr:uid="{00000000-0005-0000-0000-0000BC100000}"/>
    <cellStyle name="Normal 2 2 2 2 2 2 5 2 6 2" xfId="25090" xr:uid="{00000000-0005-0000-0000-0000BD100000}"/>
    <cellStyle name="Normal 2 2 2 2 2 2 5 2 7" xfId="16944" xr:uid="{00000000-0005-0000-0000-0000BE100000}"/>
    <cellStyle name="Normal 2 2 2 2 2 2 5 3" xfId="1009" xr:uid="{00000000-0005-0000-0000-0000BF100000}"/>
    <cellStyle name="Normal 2 2 2 2 2 2 5 3 2" xfId="2419" xr:uid="{00000000-0005-0000-0000-0000C0100000}"/>
    <cellStyle name="Normal 2 2 2 2 2 2 5 3 2 2" xfId="4933" xr:uid="{00000000-0005-0000-0000-0000C1100000}"/>
    <cellStyle name="Normal 2 2 2 2 2 2 5 3 2 2 2" xfId="13079" xr:uid="{00000000-0005-0000-0000-0000C2100000}"/>
    <cellStyle name="Normal 2 2 2 2 2 2 5 3 2 2 2 2" xfId="29375" xr:uid="{00000000-0005-0000-0000-0000C3100000}"/>
    <cellStyle name="Normal 2 2 2 2 2 2 5 3 2 2 3" xfId="21229" xr:uid="{00000000-0005-0000-0000-0000C4100000}"/>
    <cellStyle name="Normal 2 2 2 2 2 2 5 3 2 3" xfId="7718" xr:uid="{00000000-0005-0000-0000-0000C5100000}"/>
    <cellStyle name="Normal 2 2 2 2 2 2 5 3 2 3 2" xfId="15864" xr:uid="{00000000-0005-0000-0000-0000C6100000}"/>
    <cellStyle name="Normal 2 2 2 2 2 2 5 3 2 3 2 2" xfId="32160" xr:uid="{00000000-0005-0000-0000-0000C7100000}"/>
    <cellStyle name="Normal 2 2 2 2 2 2 5 3 2 3 3" xfId="24014" xr:uid="{00000000-0005-0000-0000-0000C8100000}"/>
    <cellStyle name="Normal 2 2 2 2 2 2 5 3 2 4" xfId="10565" xr:uid="{00000000-0005-0000-0000-0000C9100000}"/>
    <cellStyle name="Normal 2 2 2 2 2 2 5 3 2 4 2" xfId="26861" xr:uid="{00000000-0005-0000-0000-0000CA100000}"/>
    <cellStyle name="Normal 2 2 2 2 2 2 5 3 2 5" xfId="18715" xr:uid="{00000000-0005-0000-0000-0000CB100000}"/>
    <cellStyle name="Normal 2 2 2 2 2 2 5 3 3" xfId="3715" xr:uid="{00000000-0005-0000-0000-0000CC100000}"/>
    <cellStyle name="Normal 2 2 2 2 2 2 5 3 3 2" xfId="11861" xr:uid="{00000000-0005-0000-0000-0000CD100000}"/>
    <cellStyle name="Normal 2 2 2 2 2 2 5 3 3 2 2" xfId="28157" xr:uid="{00000000-0005-0000-0000-0000CE100000}"/>
    <cellStyle name="Normal 2 2 2 2 2 2 5 3 3 3" xfId="20011" xr:uid="{00000000-0005-0000-0000-0000CF100000}"/>
    <cellStyle name="Normal 2 2 2 2 2 2 5 3 4" xfId="6308" xr:uid="{00000000-0005-0000-0000-0000D0100000}"/>
    <cellStyle name="Normal 2 2 2 2 2 2 5 3 4 2" xfId="14454" xr:uid="{00000000-0005-0000-0000-0000D1100000}"/>
    <cellStyle name="Normal 2 2 2 2 2 2 5 3 4 2 2" xfId="30750" xr:uid="{00000000-0005-0000-0000-0000D2100000}"/>
    <cellStyle name="Normal 2 2 2 2 2 2 5 3 4 3" xfId="22604" xr:uid="{00000000-0005-0000-0000-0000D3100000}"/>
    <cellStyle name="Normal 2 2 2 2 2 2 5 3 5" xfId="9155" xr:uid="{00000000-0005-0000-0000-0000D4100000}"/>
    <cellStyle name="Normal 2 2 2 2 2 2 5 3 5 2" xfId="25451" xr:uid="{00000000-0005-0000-0000-0000D5100000}"/>
    <cellStyle name="Normal 2 2 2 2 2 2 5 3 6" xfId="17305" xr:uid="{00000000-0005-0000-0000-0000D6100000}"/>
    <cellStyle name="Normal 2 2 2 2 2 2 5 4" xfId="1714" xr:uid="{00000000-0005-0000-0000-0000D7100000}"/>
    <cellStyle name="Normal 2 2 2 2 2 2 5 4 2" xfId="4324" xr:uid="{00000000-0005-0000-0000-0000D8100000}"/>
    <cellStyle name="Normal 2 2 2 2 2 2 5 4 2 2" xfId="12470" xr:uid="{00000000-0005-0000-0000-0000D9100000}"/>
    <cellStyle name="Normal 2 2 2 2 2 2 5 4 2 2 2" xfId="28766" xr:uid="{00000000-0005-0000-0000-0000DA100000}"/>
    <cellStyle name="Normal 2 2 2 2 2 2 5 4 2 3" xfId="20620" xr:uid="{00000000-0005-0000-0000-0000DB100000}"/>
    <cellStyle name="Normal 2 2 2 2 2 2 5 4 3" xfId="7013" xr:uid="{00000000-0005-0000-0000-0000DC100000}"/>
    <cellStyle name="Normal 2 2 2 2 2 2 5 4 3 2" xfId="15159" xr:uid="{00000000-0005-0000-0000-0000DD100000}"/>
    <cellStyle name="Normal 2 2 2 2 2 2 5 4 3 2 2" xfId="31455" xr:uid="{00000000-0005-0000-0000-0000DE100000}"/>
    <cellStyle name="Normal 2 2 2 2 2 2 5 4 3 3" xfId="23309" xr:uid="{00000000-0005-0000-0000-0000DF100000}"/>
    <cellStyle name="Normal 2 2 2 2 2 2 5 4 4" xfId="9860" xr:uid="{00000000-0005-0000-0000-0000E0100000}"/>
    <cellStyle name="Normal 2 2 2 2 2 2 5 4 4 2" xfId="26156" xr:uid="{00000000-0005-0000-0000-0000E1100000}"/>
    <cellStyle name="Normal 2 2 2 2 2 2 5 4 5" xfId="18010" xr:uid="{00000000-0005-0000-0000-0000E2100000}"/>
    <cellStyle name="Normal 2 2 2 2 2 2 5 5" xfId="3106" xr:uid="{00000000-0005-0000-0000-0000E3100000}"/>
    <cellStyle name="Normal 2 2 2 2 2 2 5 5 2" xfId="11252" xr:uid="{00000000-0005-0000-0000-0000E4100000}"/>
    <cellStyle name="Normal 2 2 2 2 2 2 5 5 2 2" xfId="27548" xr:uid="{00000000-0005-0000-0000-0000E5100000}"/>
    <cellStyle name="Normal 2 2 2 2 2 2 5 5 3" xfId="19402" xr:uid="{00000000-0005-0000-0000-0000E6100000}"/>
    <cellStyle name="Normal 2 2 2 2 2 2 5 6" xfId="5603" xr:uid="{00000000-0005-0000-0000-0000E7100000}"/>
    <cellStyle name="Normal 2 2 2 2 2 2 5 6 2" xfId="13749" xr:uid="{00000000-0005-0000-0000-0000E8100000}"/>
    <cellStyle name="Normal 2 2 2 2 2 2 5 6 2 2" xfId="30045" xr:uid="{00000000-0005-0000-0000-0000E9100000}"/>
    <cellStyle name="Normal 2 2 2 2 2 2 5 6 3" xfId="21899" xr:uid="{00000000-0005-0000-0000-0000EA100000}"/>
    <cellStyle name="Normal 2 2 2 2 2 2 5 7" xfId="8450" xr:uid="{00000000-0005-0000-0000-0000EB100000}"/>
    <cellStyle name="Normal 2 2 2 2 2 2 5 7 2" xfId="24746" xr:uid="{00000000-0005-0000-0000-0000EC100000}"/>
    <cellStyle name="Normal 2 2 2 2 2 2 5 8" xfId="16600" xr:uid="{00000000-0005-0000-0000-0000ED100000}"/>
    <cellStyle name="Normal 2 2 2 2 2 2 6" xfId="393" xr:uid="{00000000-0005-0000-0000-0000EE100000}"/>
    <cellStyle name="Normal 2 2 2 2 2 2 6 2" xfId="1099" xr:uid="{00000000-0005-0000-0000-0000EF100000}"/>
    <cellStyle name="Normal 2 2 2 2 2 2 6 2 2" xfId="2509" xr:uid="{00000000-0005-0000-0000-0000F0100000}"/>
    <cellStyle name="Normal 2 2 2 2 2 2 6 2 2 2" xfId="5007" xr:uid="{00000000-0005-0000-0000-0000F1100000}"/>
    <cellStyle name="Normal 2 2 2 2 2 2 6 2 2 2 2" xfId="13153" xr:uid="{00000000-0005-0000-0000-0000F2100000}"/>
    <cellStyle name="Normal 2 2 2 2 2 2 6 2 2 2 2 2" xfId="29449" xr:uid="{00000000-0005-0000-0000-0000F3100000}"/>
    <cellStyle name="Normal 2 2 2 2 2 2 6 2 2 2 3" xfId="21303" xr:uid="{00000000-0005-0000-0000-0000F4100000}"/>
    <cellStyle name="Normal 2 2 2 2 2 2 6 2 2 3" xfId="7808" xr:uid="{00000000-0005-0000-0000-0000F5100000}"/>
    <cellStyle name="Normal 2 2 2 2 2 2 6 2 2 3 2" xfId="15954" xr:uid="{00000000-0005-0000-0000-0000F6100000}"/>
    <cellStyle name="Normal 2 2 2 2 2 2 6 2 2 3 2 2" xfId="32250" xr:uid="{00000000-0005-0000-0000-0000F7100000}"/>
    <cellStyle name="Normal 2 2 2 2 2 2 6 2 2 3 3" xfId="24104" xr:uid="{00000000-0005-0000-0000-0000F8100000}"/>
    <cellStyle name="Normal 2 2 2 2 2 2 6 2 2 4" xfId="10655" xr:uid="{00000000-0005-0000-0000-0000F9100000}"/>
    <cellStyle name="Normal 2 2 2 2 2 2 6 2 2 4 2" xfId="26951" xr:uid="{00000000-0005-0000-0000-0000FA100000}"/>
    <cellStyle name="Normal 2 2 2 2 2 2 6 2 2 5" xfId="18805" xr:uid="{00000000-0005-0000-0000-0000FB100000}"/>
    <cellStyle name="Normal 2 2 2 2 2 2 6 2 3" xfId="3789" xr:uid="{00000000-0005-0000-0000-0000FC100000}"/>
    <cellStyle name="Normal 2 2 2 2 2 2 6 2 3 2" xfId="11935" xr:uid="{00000000-0005-0000-0000-0000FD100000}"/>
    <cellStyle name="Normal 2 2 2 2 2 2 6 2 3 2 2" xfId="28231" xr:uid="{00000000-0005-0000-0000-0000FE100000}"/>
    <cellStyle name="Normal 2 2 2 2 2 2 6 2 3 3" xfId="20085" xr:uid="{00000000-0005-0000-0000-0000FF100000}"/>
    <cellStyle name="Normal 2 2 2 2 2 2 6 2 4" xfId="6398" xr:uid="{00000000-0005-0000-0000-000000110000}"/>
    <cellStyle name="Normal 2 2 2 2 2 2 6 2 4 2" xfId="14544" xr:uid="{00000000-0005-0000-0000-000001110000}"/>
    <cellStyle name="Normal 2 2 2 2 2 2 6 2 4 2 2" xfId="30840" xr:uid="{00000000-0005-0000-0000-000002110000}"/>
    <cellStyle name="Normal 2 2 2 2 2 2 6 2 4 3" xfId="22694" xr:uid="{00000000-0005-0000-0000-000003110000}"/>
    <cellStyle name="Normal 2 2 2 2 2 2 6 2 5" xfId="9245" xr:uid="{00000000-0005-0000-0000-000004110000}"/>
    <cellStyle name="Normal 2 2 2 2 2 2 6 2 5 2" xfId="25541" xr:uid="{00000000-0005-0000-0000-000005110000}"/>
    <cellStyle name="Normal 2 2 2 2 2 2 6 2 6" xfId="17395" xr:uid="{00000000-0005-0000-0000-000006110000}"/>
    <cellStyle name="Normal 2 2 2 2 2 2 6 3" xfId="1804" xr:uid="{00000000-0005-0000-0000-000007110000}"/>
    <cellStyle name="Normal 2 2 2 2 2 2 6 3 2" xfId="4398" xr:uid="{00000000-0005-0000-0000-000008110000}"/>
    <cellStyle name="Normal 2 2 2 2 2 2 6 3 2 2" xfId="12544" xr:uid="{00000000-0005-0000-0000-000009110000}"/>
    <cellStyle name="Normal 2 2 2 2 2 2 6 3 2 2 2" xfId="28840" xr:uid="{00000000-0005-0000-0000-00000A110000}"/>
    <cellStyle name="Normal 2 2 2 2 2 2 6 3 2 3" xfId="20694" xr:uid="{00000000-0005-0000-0000-00000B110000}"/>
    <cellStyle name="Normal 2 2 2 2 2 2 6 3 3" xfId="7103" xr:uid="{00000000-0005-0000-0000-00000C110000}"/>
    <cellStyle name="Normal 2 2 2 2 2 2 6 3 3 2" xfId="15249" xr:uid="{00000000-0005-0000-0000-00000D110000}"/>
    <cellStyle name="Normal 2 2 2 2 2 2 6 3 3 2 2" xfId="31545" xr:uid="{00000000-0005-0000-0000-00000E110000}"/>
    <cellStyle name="Normal 2 2 2 2 2 2 6 3 3 3" xfId="23399" xr:uid="{00000000-0005-0000-0000-00000F110000}"/>
    <cellStyle name="Normal 2 2 2 2 2 2 6 3 4" xfId="9950" xr:uid="{00000000-0005-0000-0000-000010110000}"/>
    <cellStyle name="Normal 2 2 2 2 2 2 6 3 4 2" xfId="26246" xr:uid="{00000000-0005-0000-0000-000011110000}"/>
    <cellStyle name="Normal 2 2 2 2 2 2 6 3 5" xfId="18100" xr:uid="{00000000-0005-0000-0000-000012110000}"/>
    <cellStyle name="Normal 2 2 2 2 2 2 6 4" xfId="3180" xr:uid="{00000000-0005-0000-0000-000013110000}"/>
    <cellStyle name="Normal 2 2 2 2 2 2 6 4 2" xfId="11326" xr:uid="{00000000-0005-0000-0000-000014110000}"/>
    <cellStyle name="Normal 2 2 2 2 2 2 6 4 2 2" xfId="27622" xr:uid="{00000000-0005-0000-0000-000015110000}"/>
    <cellStyle name="Normal 2 2 2 2 2 2 6 4 3" xfId="19476" xr:uid="{00000000-0005-0000-0000-000016110000}"/>
    <cellStyle name="Normal 2 2 2 2 2 2 6 5" xfId="5693" xr:uid="{00000000-0005-0000-0000-000017110000}"/>
    <cellStyle name="Normal 2 2 2 2 2 2 6 5 2" xfId="13839" xr:uid="{00000000-0005-0000-0000-000018110000}"/>
    <cellStyle name="Normal 2 2 2 2 2 2 6 5 2 2" xfId="30135" xr:uid="{00000000-0005-0000-0000-000019110000}"/>
    <cellStyle name="Normal 2 2 2 2 2 2 6 5 3" xfId="21989" xr:uid="{00000000-0005-0000-0000-00001A110000}"/>
    <cellStyle name="Normal 2 2 2 2 2 2 6 6" xfId="8540" xr:uid="{00000000-0005-0000-0000-00001B110000}"/>
    <cellStyle name="Normal 2 2 2 2 2 2 6 6 2" xfId="24836" xr:uid="{00000000-0005-0000-0000-00001C110000}"/>
    <cellStyle name="Normal 2 2 2 2 2 2 6 7" xfId="16690" xr:uid="{00000000-0005-0000-0000-00001D110000}"/>
    <cellStyle name="Normal 2 2 2 2 2 2 7" xfId="755" xr:uid="{00000000-0005-0000-0000-00001E110000}"/>
    <cellStyle name="Normal 2 2 2 2 2 2 7 2" xfId="2165" xr:uid="{00000000-0005-0000-0000-00001F110000}"/>
    <cellStyle name="Normal 2 2 2 2 2 2 7 2 2" xfId="4711" xr:uid="{00000000-0005-0000-0000-000020110000}"/>
    <cellStyle name="Normal 2 2 2 2 2 2 7 2 2 2" xfId="12857" xr:uid="{00000000-0005-0000-0000-000021110000}"/>
    <cellStyle name="Normal 2 2 2 2 2 2 7 2 2 2 2" xfId="29153" xr:uid="{00000000-0005-0000-0000-000022110000}"/>
    <cellStyle name="Normal 2 2 2 2 2 2 7 2 2 3" xfId="21007" xr:uid="{00000000-0005-0000-0000-000023110000}"/>
    <cellStyle name="Normal 2 2 2 2 2 2 7 2 3" xfId="7464" xr:uid="{00000000-0005-0000-0000-000024110000}"/>
    <cellStyle name="Normal 2 2 2 2 2 2 7 2 3 2" xfId="15610" xr:uid="{00000000-0005-0000-0000-000025110000}"/>
    <cellStyle name="Normal 2 2 2 2 2 2 7 2 3 2 2" xfId="31906" xr:uid="{00000000-0005-0000-0000-000026110000}"/>
    <cellStyle name="Normal 2 2 2 2 2 2 7 2 3 3" xfId="23760" xr:uid="{00000000-0005-0000-0000-000027110000}"/>
    <cellStyle name="Normal 2 2 2 2 2 2 7 2 4" xfId="10311" xr:uid="{00000000-0005-0000-0000-000028110000}"/>
    <cellStyle name="Normal 2 2 2 2 2 2 7 2 4 2" xfId="26607" xr:uid="{00000000-0005-0000-0000-000029110000}"/>
    <cellStyle name="Normal 2 2 2 2 2 2 7 2 5" xfId="18461" xr:uid="{00000000-0005-0000-0000-00002A110000}"/>
    <cellStyle name="Normal 2 2 2 2 2 2 7 3" xfId="3493" xr:uid="{00000000-0005-0000-0000-00002B110000}"/>
    <cellStyle name="Normal 2 2 2 2 2 2 7 3 2" xfId="11639" xr:uid="{00000000-0005-0000-0000-00002C110000}"/>
    <cellStyle name="Normal 2 2 2 2 2 2 7 3 2 2" xfId="27935" xr:uid="{00000000-0005-0000-0000-00002D110000}"/>
    <cellStyle name="Normal 2 2 2 2 2 2 7 3 3" xfId="19789" xr:uid="{00000000-0005-0000-0000-00002E110000}"/>
    <cellStyle name="Normal 2 2 2 2 2 2 7 4" xfId="6054" xr:uid="{00000000-0005-0000-0000-00002F110000}"/>
    <cellStyle name="Normal 2 2 2 2 2 2 7 4 2" xfId="14200" xr:uid="{00000000-0005-0000-0000-000030110000}"/>
    <cellStyle name="Normal 2 2 2 2 2 2 7 4 2 2" xfId="30496" xr:uid="{00000000-0005-0000-0000-000031110000}"/>
    <cellStyle name="Normal 2 2 2 2 2 2 7 4 3" xfId="22350" xr:uid="{00000000-0005-0000-0000-000032110000}"/>
    <cellStyle name="Normal 2 2 2 2 2 2 7 5" xfId="8901" xr:uid="{00000000-0005-0000-0000-000033110000}"/>
    <cellStyle name="Normal 2 2 2 2 2 2 7 5 2" xfId="25197" xr:uid="{00000000-0005-0000-0000-000034110000}"/>
    <cellStyle name="Normal 2 2 2 2 2 2 7 6" xfId="17051" xr:uid="{00000000-0005-0000-0000-000035110000}"/>
    <cellStyle name="Normal 2 2 2 2 2 2 8" xfId="1460" xr:uid="{00000000-0005-0000-0000-000036110000}"/>
    <cellStyle name="Normal 2 2 2 2 2 2 8 2" xfId="4102" xr:uid="{00000000-0005-0000-0000-000037110000}"/>
    <cellStyle name="Normal 2 2 2 2 2 2 8 2 2" xfId="12248" xr:uid="{00000000-0005-0000-0000-000038110000}"/>
    <cellStyle name="Normal 2 2 2 2 2 2 8 2 2 2" xfId="28544" xr:uid="{00000000-0005-0000-0000-000039110000}"/>
    <cellStyle name="Normal 2 2 2 2 2 2 8 2 3" xfId="20398" xr:uid="{00000000-0005-0000-0000-00003A110000}"/>
    <cellStyle name="Normal 2 2 2 2 2 2 8 3" xfId="6759" xr:uid="{00000000-0005-0000-0000-00003B110000}"/>
    <cellStyle name="Normal 2 2 2 2 2 2 8 3 2" xfId="14905" xr:uid="{00000000-0005-0000-0000-00003C110000}"/>
    <cellStyle name="Normal 2 2 2 2 2 2 8 3 2 2" xfId="31201" xr:uid="{00000000-0005-0000-0000-00003D110000}"/>
    <cellStyle name="Normal 2 2 2 2 2 2 8 3 3" xfId="23055" xr:uid="{00000000-0005-0000-0000-00003E110000}"/>
    <cellStyle name="Normal 2 2 2 2 2 2 8 4" xfId="9606" xr:uid="{00000000-0005-0000-0000-00003F110000}"/>
    <cellStyle name="Normal 2 2 2 2 2 2 8 4 2" xfId="25902" xr:uid="{00000000-0005-0000-0000-000040110000}"/>
    <cellStyle name="Normal 2 2 2 2 2 2 8 5" xfId="17756" xr:uid="{00000000-0005-0000-0000-000041110000}"/>
    <cellStyle name="Normal 2 2 2 2 2 2 9" xfId="2884" xr:uid="{00000000-0005-0000-0000-000042110000}"/>
    <cellStyle name="Normal 2 2 2 2 2 2 9 2" xfId="11030" xr:uid="{00000000-0005-0000-0000-000043110000}"/>
    <cellStyle name="Normal 2 2 2 2 2 2 9 2 2" xfId="27326" xr:uid="{00000000-0005-0000-0000-000044110000}"/>
    <cellStyle name="Normal 2 2 2 2 2 2 9 3" xfId="19180" xr:uid="{00000000-0005-0000-0000-000045110000}"/>
    <cellStyle name="Normal 2 2 2 2 2 3" xfId="71" xr:uid="{00000000-0005-0000-0000-000046110000}"/>
    <cellStyle name="Normal 2 2 2 2 2 3 10" xfId="8218" xr:uid="{00000000-0005-0000-0000-000047110000}"/>
    <cellStyle name="Normal 2 2 2 2 2 3 10 2" xfId="24514" xr:uid="{00000000-0005-0000-0000-000048110000}"/>
    <cellStyle name="Normal 2 2 2 2 2 3 11" xfId="16368" xr:uid="{00000000-0005-0000-0000-000049110000}"/>
    <cellStyle name="Normal 2 2 2 2 2 3 2" xfId="161" xr:uid="{00000000-0005-0000-0000-00004A110000}"/>
    <cellStyle name="Normal 2 2 2 2 2 3 2 2" xfId="505" xr:uid="{00000000-0005-0000-0000-00004B110000}"/>
    <cellStyle name="Normal 2 2 2 2 2 3 2 2 2" xfId="1211" xr:uid="{00000000-0005-0000-0000-00004C110000}"/>
    <cellStyle name="Normal 2 2 2 2 2 3 2 2 2 2" xfId="2621" xr:uid="{00000000-0005-0000-0000-00004D110000}"/>
    <cellStyle name="Normal 2 2 2 2 2 3 2 2 2 2 2" xfId="5099" xr:uid="{00000000-0005-0000-0000-00004E110000}"/>
    <cellStyle name="Normal 2 2 2 2 2 3 2 2 2 2 2 2" xfId="13245" xr:uid="{00000000-0005-0000-0000-00004F110000}"/>
    <cellStyle name="Normal 2 2 2 2 2 3 2 2 2 2 2 2 2" xfId="29541" xr:uid="{00000000-0005-0000-0000-000050110000}"/>
    <cellStyle name="Normal 2 2 2 2 2 3 2 2 2 2 2 3" xfId="21395" xr:uid="{00000000-0005-0000-0000-000051110000}"/>
    <cellStyle name="Normal 2 2 2 2 2 3 2 2 2 2 3" xfId="7920" xr:uid="{00000000-0005-0000-0000-000052110000}"/>
    <cellStyle name="Normal 2 2 2 2 2 3 2 2 2 2 3 2" xfId="16066" xr:uid="{00000000-0005-0000-0000-000053110000}"/>
    <cellStyle name="Normal 2 2 2 2 2 3 2 2 2 2 3 2 2" xfId="32362" xr:uid="{00000000-0005-0000-0000-000054110000}"/>
    <cellStyle name="Normal 2 2 2 2 2 3 2 2 2 2 3 3" xfId="24216" xr:uid="{00000000-0005-0000-0000-000055110000}"/>
    <cellStyle name="Normal 2 2 2 2 2 3 2 2 2 2 4" xfId="10767" xr:uid="{00000000-0005-0000-0000-000056110000}"/>
    <cellStyle name="Normal 2 2 2 2 2 3 2 2 2 2 4 2" xfId="27063" xr:uid="{00000000-0005-0000-0000-000057110000}"/>
    <cellStyle name="Normal 2 2 2 2 2 3 2 2 2 2 5" xfId="18917" xr:uid="{00000000-0005-0000-0000-000058110000}"/>
    <cellStyle name="Normal 2 2 2 2 2 3 2 2 2 3" xfId="3881" xr:uid="{00000000-0005-0000-0000-000059110000}"/>
    <cellStyle name="Normal 2 2 2 2 2 3 2 2 2 3 2" xfId="12027" xr:uid="{00000000-0005-0000-0000-00005A110000}"/>
    <cellStyle name="Normal 2 2 2 2 2 3 2 2 2 3 2 2" xfId="28323" xr:uid="{00000000-0005-0000-0000-00005B110000}"/>
    <cellStyle name="Normal 2 2 2 2 2 3 2 2 2 3 3" xfId="20177" xr:uid="{00000000-0005-0000-0000-00005C110000}"/>
    <cellStyle name="Normal 2 2 2 2 2 3 2 2 2 4" xfId="6510" xr:uid="{00000000-0005-0000-0000-00005D110000}"/>
    <cellStyle name="Normal 2 2 2 2 2 3 2 2 2 4 2" xfId="14656" xr:uid="{00000000-0005-0000-0000-00005E110000}"/>
    <cellStyle name="Normal 2 2 2 2 2 3 2 2 2 4 2 2" xfId="30952" xr:uid="{00000000-0005-0000-0000-00005F110000}"/>
    <cellStyle name="Normal 2 2 2 2 2 3 2 2 2 4 3" xfId="22806" xr:uid="{00000000-0005-0000-0000-000060110000}"/>
    <cellStyle name="Normal 2 2 2 2 2 3 2 2 2 5" xfId="9357" xr:uid="{00000000-0005-0000-0000-000061110000}"/>
    <cellStyle name="Normal 2 2 2 2 2 3 2 2 2 5 2" xfId="25653" xr:uid="{00000000-0005-0000-0000-000062110000}"/>
    <cellStyle name="Normal 2 2 2 2 2 3 2 2 2 6" xfId="17507" xr:uid="{00000000-0005-0000-0000-000063110000}"/>
    <cellStyle name="Normal 2 2 2 2 2 3 2 2 3" xfId="1916" xr:uid="{00000000-0005-0000-0000-000064110000}"/>
    <cellStyle name="Normal 2 2 2 2 2 3 2 2 3 2" xfId="4490" xr:uid="{00000000-0005-0000-0000-000065110000}"/>
    <cellStyle name="Normal 2 2 2 2 2 3 2 2 3 2 2" xfId="12636" xr:uid="{00000000-0005-0000-0000-000066110000}"/>
    <cellStyle name="Normal 2 2 2 2 2 3 2 2 3 2 2 2" xfId="28932" xr:uid="{00000000-0005-0000-0000-000067110000}"/>
    <cellStyle name="Normal 2 2 2 2 2 3 2 2 3 2 3" xfId="20786" xr:uid="{00000000-0005-0000-0000-000068110000}"/>
    <cellStyle name="Normal 2 2 2 2 2 3 2 2 3 3" xfId="7215" xr:uid="{00000000-0005-0000-0000-000069110000}"/>
    <cellStyle name="Normal 2 2 2 2 2 3 2 2 3 3 2" xfId="15361" xr:uid="{00000000-0005-0000-0000-00006A110000}"/>
    <cellStyle name="Normal 2 2 2 2 2 3 2 2 3 3 2 2" xfId="31657" xr:uid="{00000000-0005-0000-0000-00006B110000}"/>
    <cellStyle name="Normal 2 2 2 2 2 3 2 2 3 3 3" xfId="23511" xr:uid="{00000000-0005-0000-0000-00006C110000}"/>
    <cellStyle name="Normal 2 2 2 2 2 3 2 2 3 4" xfId="10062" xr:uid="{00000000-0005-0000-0000-00006D110000}"/>
    <cellStyle name="Normal 2 2 2 2 2 3 2 2 3 4 2" xfId="26358" xr:uid="{00000000-0005-0000-0000-00006E110000}"/>
    <cellStyle name="Normal 2 2 2 2 2 3 2 2 3 5" xfId="18212" xr:uid="{00000000-0005-0000-0000-00006F110000}"/>
    <cellStyle name="Normal 2 2 2 2 2 3 2 2 4" xfId="3272" xr:uid="{00000000-0005-0000-0000-000070110000}"/>
    <cellStyle name="Normal 2 2 2 2 2 3 2 2 4 2" xfId="11418" xr:uid="{00000000-0005-0000-0000-000071110000}"/>
    <cellStyle name="Normal 2 2 2 2 2 3 2 2 4 2 2" xfId="27714" xr:uid="{00000000-0005-0000-0000-000072110000}"/>
    <cellStyle name="Normal 2 2 2 2 2 3 2 2 4 3" xfId="19568" xr:uid="{00000000-0005-0000-0000-000073110000}"/>
    <cellStyle name="Normal 2 2 2 2 2 3 2 2 5" xfId="5805" xr:uid="{00000000-0005-0000-0000-000074110000}"/>
    <cellStyle name="Normal 2 2 2 2 2 3 2 2 5 2" xfId="13951" xr:uid="{00000000-0005-0000-0000-000075110000}"/>
    <cellStyle name="Normal 2 2 2 2 2 3 2 2 5 2 2" xfId="30247" xr:uid="{00000000-0005-0000-0000-000076110000}"/>
    <cellStyle name="Normal 2 2 2 2 2 3 2 2 5 3" xfId="22101" xr:uid="{00000000-0005-0000-0000-000077110000}"/>
    <cellStyle name="Normal 2 2 2 2 2 3 2 2 6" xfId="8652" xr:uid="{00000000-0005-0000-0000-000078110000}"/>
    <cellStyle name="Normal 2 2 2 2 2 3 2 2 6 2" xfId="24948" xr:uid="{00000000-0005-0000-0000-000079110000}"/>
    <cellStyle name="Normal 2 2 2 2 2 3 2 2 7" xfId="16802" xr:uid="{00000000-0005-0000-0000-00007A110000}"/>
    <cellStyle name="Normal 2 2 2 2 2 3 2 3" xfId="867" xr:uid="{00000000-0005-0000-0000-00007B110000}"/>
    <cellStyle name="Normal 2 2 2 2 2 3 2 3 2" xfId="2277" xr:uid="{00000000-0005-0000-0000-00007C110000}"/>
    <cellStyle name="Normal 2 2 2 2 2 3 2 3 2 2" xfId="4803" xr:uid="{00000000-0005-0000-0000-00007D110000}"/>
    <cellStyle name="Normal 2 2 2 2 2 3 2 3 2 2 2" xfId="12949" xr:uid="{00000000-0005-0000-0000-00007E110000}"/>
    <cellStyle name="Normal 2 2 2 2 2 3 2 3 2 2 2 2" xfId="29245" xr:uid="{00000000-0005-0000-0000-00007F110000}"/>
    <cellStyle name="Normal 2 2 2 2 2 3 2 3 2 2 3" xfId="21099" xr:uid="{00000000-0005-0000-0000-000080110000}"/>
    <cellStyle name="Normal 2 2 2 2 2 3 2 3 2 3" xfId="7576" xr:uid="{00000000-0005-0000-0000-000081110000}"/>
    <cellStyle name="Normal 2 2 2 2 2 3 2 3 2 3 2" xfId="15722" xr:uid="{00000000-0005-0000-0000-000082110000}"/>
    <cellStyle name="Normal 2 2 2 2 2 3 2 3 2 3 2 2" xfId="32018" xr:uid="{00000000-0005-0000-0000-000083110000}"/>
    <cellStyle name="Normal 2 2 2 2 2 3 2 3 2 3 3" xfId="23872" xr:uid="{00000000-0005-0000-0000-000084110000}"/>
    <cellStyle name="Normal 2 2 2 2 2 3 2 3 2 4" xfId="10423" xr:uid="{00000000-0005-0000-0000-000085110000}"/>
    <cellStyle name="Normal 2 2 2 2 2 3 2 3 2 4 2" xfId="26719" xr:uid="{00000000-0005-0000-0000-000086110000}"/>
    <cellStyle name="Normal 2 2 2 2 2 3 2 3 2 5" xfId="18573" xr:uid="{00000000-0005-0000-0000-000087110000}"/>
    <cellStyle name="Normal 2 2 2 2 2 3 2 3 3" xfId="3585" xr:uid="{00000000-0005-0000-0000-000088110000}"/>
    <cellStyle name="Normal 2 2 2 2 2 3 2 3 3 2" xfId="11731" xr:uid="{00000000-0005-0000-0000-000089110000}"/>
    <cellStyle name="Normal 2 2 2 2 2 3 2 3 3 2 2" xfId="28027" xr:uid="{00000000-0005-0000-0000-00008A110000}"/>
    <cellStyle name="Normal 2 2 2 2 2 3 2 3 3 3" xfId="19881" xr:uid="{00000000-0005-0000-0000-00008B110000}"/>
    <cellStyle name="Normal 2 2 2 2 2 3 2 3 4" xfId="6166" xr:uid="{00000000-0005-0000-0000-00008C110000}"/>
    <cellStyle name="Normal 2 2 2 2 2 3 2 3 4 2" xfId="14312" xr:uid="{00000000-0005-0000-0000-00008D110000}"/>
    <cellStyle name="Normal 2 2 2 2 2 3 2 3 4 2 2" xfId="30608" xr:uid="{00000000-0005-0000-0000-00008E110000}"/>
    <cellStyle name="Normal 2 2 2 2 2 3 2 3 4 3" xfId="22462" xr:uid="{00000000-0005-0000-0000-00008F110000}"/>
    <cellStyle name="Normal 2 2 2 2 2 3 2 3 5" xfId="9013" xr:uid="{00000000-0005-0000-0000-000090110000}"/>
    <cellStyle name="Normal 2 2 2 2 2 3 2 3 5 2" xfId="25309" xr:uid="{00000000-0005-0000-0000-000091110000}"/>
    <cellStyle name="Normal 2 2 2 2 2 3 2 3 6" xfId="17163" xr:uid="{00000000-0005-0000-0000-000092110000}"/>
    <cellStyle name="Normal 2 2 2 2 2 3 2 4" xfId="1572" xr:uid="{00000000-0005-0000-0000-000093110000}"/>
    <cellStyle name="Normal 2 2 2 2 2 3 2 4 2" xfId="4194" xr:uid="{00000000-0005-0000-0000-000094110000}"/>
    <cellStyle name="Normal 2 2 2 2 2 3 2 4 2 2" xfId="12340" xr:uid="{00000000-0005-0000-0000-000095110000}"/>
    <cellStyle name="Normal 2 2 2 2 2 3 2 4 2 2 2" xfId="28636" xr:uid="{00000000-0005-0000-0000-000096110000}"/>
    <cellStyle name="Normal 2 2 2 2 2 3 2 4 2 3" xfId="20490" xr:uid="{00000000-0005-0000-0000-000097110000}"/>
    <cellStyle name="Normal 2 2 2 2 2 3 2 4 3" xfId="6871" xr:uid="{00000000-0005-0000-0000-000098110000}"/>
    <cellStyle name="Normal 2 2 2 2 2 3 2 4 3 2" xfId="15017" xr:uid="{00000000-0005-0000-0000-000099110000}"/>
    <cellStyle name="Normal 2 2 2 2 2 3 2 4 3 2 2" xfId="31313" xr:uid="{00000000-0005-0000-0000-00009A110000}"/>
    <cellStyle name="Normal 2 2 2 2 2 3 2 4 3 3" xfId="23167" xr:uid="{00000000-0005-0000-0000-00009B110000}"/>
    <cellStyle name="Normal 2 2 2 2 2 3 2 4 4" xfId="9718" xr:uid="{00000000-0005-0000-0000-00009C110000}"/>
    <cellStyle name="Normal 2 2 2 2 2 3 2 4 4 2" xfId="26014" xr:uid="{00000000-0005-0000-0000-00009D110000}"/>
    <cellStyle name="Normal 2 2 2 2 2 3 2 4 5" xfId="17868" xr:uid="{00000000-0005-0000-0000-00009E110000}"/>
    <cellStyle name="Normal 2 2 2 2 2 3 2 5" xfId="2976" xr:uid="{00000000-0005-0000-0000-00009F110000}"/>
    <cellStyle name="Normal 2 2 2 2 2 3 2 5 2" xfId="11122" xr:uid="{00000000-0005-0000-0000-0000A0110000}"/>
    <cellStyle name="Normal 2 2 2 2 2 3 2 5 2 2" xfId="27418" xr:uid="{00000000-0005-0000-0000-0000A1110000}"/>
    <cellStyle name="Normal 2 2 2 2 2 3 2 5 3" xfId="19272" xr:uid="{00000000-0005-0000-0000-0000A2110000}"/>
    <cellStyle name="Normal 2 2 2 2 2 3 2 6" xfId="5461" xr:uid="{00000000-0005-0000-0000-0000A3110000}"/>
    <cellStyle name="Normal 2 2 2 2 2 3 2 6 2" xfId="13607" xr:uid="{00000000-0005-0000-0000-0000A4110000}"/>
    <cellStyle name="Normal 2 2 2 2 2 3 2 6 2 2" xfId="29903" xr:uid="{00000000-0005-0000-0000-0000A5110000}"/>
    <cellStyle name="Normal 2 2 2 2 2 3 2 6 3" xfId="21757" xr:uid="{00000000-0005-0000-0000-0000A6110000}"/>
    <cellStyle name="Normal 2 2 2 2 2 3 2 7" xfId="8308" xr:uid="{00000000-0005-0000-0000-0000A7110000}"/>
    <cellStyle name="Normal 2 2 2 2 2 3 2 7 2" xfId="24604" xr:uid="{00000000-0005-0000-0000-0000A8110000}"/>
    <cellStyle name="Normal 2 2 2 2 2 3 2 8" xfId="16458" xr:uid="{00000000-0005-0000-0000-0000A9110000}"/>
    <cellStyle name="Normal 2 2 2 2 2 3 3" xfId="239" xr:uid="{00000000-0005-0000-0000-0000AA110000}"/>
    <cellStyle name="Normal 2 2 2 2 2 3 3 2" xfId="583" xr:uid="{00000000-0005-0000-0000-0000AB110000}"/>
    <cellStyle name="Normal 2 2 2 2 2 3 3 2 2" xfId="1289" xr:uid="{00000000-0005-0000-0000-0000AC110000}"/>
    <cellStyle name="Normal 2 2 2 2 2 3 3 2 2 2" xfId="2699" xr:uid="{00000000-0005-0000-0000-0000AD110000}"/>
    <cellStyle name="Normal 2 2 2 2 2 3 3 2 2 2 2" xfId="5173" xr:uid="{00000000-0005-0000-0000-0000AE110000}"/>
    <cellStyle name="Normal 2 2 2 2 2 3 3 2 2 2 2 2" xfId="13319" xr:uid="{00000000-0005-0000-0000-0000AF110000}"/>
    <cellStyle name="Normal 2 2 2 2 2 3 3 2 2 2 2 2 2" xfId="29615" xr:uid="{00000000-0005-0000-0000-0000B0110000}"/>
    <cellStyle name="Normal 2 2 2 2 2 3 3 2 2 2 2 3" xfId="21469" xr:uid="{00000000-0005-0000-0000-0000B1110000}"/>
    <cellStyle name="Normal 2 2 2 2 2 3 3 2 2 2 3" xfId="7998" xr:uid="{00000000-0005-0000-0000-0000B2110000}"/>
    <cellStyle name="Normal 2 2 2 2 2 3 3 2 2 2 3 2" xfId="16144" xr:uid="{00000000-0005-0000-0000-0000B3110000}"/>
    <cellStyle name="Normal 2 2 2 2 2 3 3 2 2 2 3 2 2" xfId="32440" xr:uid="{00000000-0005-0000-0000-0000B4110000}"/>
    <cellStyle name="Normal 2 2 2 2 2 3 3 2 2 2 3 3" xfId="24294" xr:uid="{00000000-0005-0000-0000-0000B5110000}"/>
    <cellStyle name="Normal 2 2 2 2 2 3 3 2 2 2 4" xfId="10845" xr:uid="{00000000-0005-0000-0000-0000B6110000}"/>
    <cellStyle name="Normal 2 2 2 2 2 3 3 2 2 2 4 2" xfId="27141" xr:uid="{00000000-0005-0000-0000-0000B7110000}"/>
    <cellStyle name="Normal 2 2 2 2 2 3 3 2 2 2 5" xfId="18995" xr:uid="{00000000-0005-0000-0000-0000B8110000}"/>
    <cellStyle name="Normal 2 2 2 2 2 3 3 2 2 3" xfId="3955" xr:uid="{00000000-0005-0000-0000-0000B9110000}"/>
    <cellStyle name="Normal 2 2 2 2 2 3 3 2 2 3 2" xfId="12101" xr:uid="{00000000-0005-0000-0000-0000BA110000}"/>
    <cellStyle name="Normal 2 2 2 2 2 3 3 2 2 3 2 2" xfId="28397" xr:uid="{00000000-0005-0000-0000-0000BB110000}"/>
    <cellStyle name="Normal 2 2 2 2 2 3 3 2 2 3 3" xfId="20251" xr:uid="{00000000-0005-0000-0000-0000BC110000}"/>
    <cellStyle name="Normal 2 2 2 2 2 3 3 2 2 4" xfId="6588" xr:uid="{00000000-0005-0000-0000-0000BD110000}"/>
    <cellStyle name="Normal 2 2 2 2 2 3 3 2 2 4 2" xfId="14734" xr:uid="{00000000-0005-0000-0000-0000BE110000}"/>
    <cellStyle name="Normal 2 2 2 2 2 3 3 2 2 4 2 2" xfId="31030" xr:uid="{00000000-0005-0000-0000-0000BF110000}"/>
    <cellStyle name="Normal 2 2 2 2 2 3 3 2 2 4 3" xfId="22884" xr:uid="{00000000-0005-0000-0000-0000C0110000}"/>
    <cellStyle name="Normal 2 2 2 2 2 3 3 2 2 5" xfId="9435" xr:uid="{00000000-0005-0000-0000-0000C1110000}"/>
    <cellStyle name="Normal 2 2 2 2 2 3 3 2 2 5 2" xfId="25731" xr:uid="{00000000-0005-0000-0000-0000C2110000}"/>
    <cellStyle name="Normal 2 2 2 2 2 3 3 2 2 6" xfId="17585" xr:uid="{00000000-0005-0000-0000-0000C3110000}"/>
    <cellStyle name="Normal 2 2 2 2 2 3 3 2 3" xfId="1994" xr:uid="{00000000-0005-0000-0000-0000C4110000}"/>
    <cellStyle name="Normal 2 2 2 2 2 3 3 2 3 2" xfId="4564" xr:uid="{00000000-0005-0000-0000-0000C5110000}"/>
    <cellStyle name="Normal 2 2 2 2 2 3 3 2 3 2 2" xfId="12710" xr:uid="{00000000-0005-0000-0000-0000C6110000}"/>
    <cellStyle name="Normal 2 2 2 2 2 3 3 2 3 2 2 2" xfId="29006" xr:uid="{00000000-0005-0000-0000-0000C7110000}"/>
    <cellStyle name="Normal 2 2 2 2 2 3 3 2 3 2 3" xfId="20860" xr:uid="{00000000-0005-0000-0000-0000C8110000}"/>
    <cellStyle name="Normal 2 2 2 2 2 3 3 2 3 3" xfId="7293" xr:uid="{00000000-0005-0000-0000-0000C9110000}"/>
    <cellStyle name="Normal 2 2 2 2 2 3 3 2 3 3 2" xfId="15439" xr:uid="{00000000-0005-0000-0000-0000CA110000}"/>
    <cellStyle name="Normal 2 2 2 2 2 3 3 2 3 3 2 2" xfId="31735" xr:uid="{00000000-0005-0000-0000-0000CB110000}"/>
    <cellStyle name="Normal 2 2 2 2 2 3 3 2 3 3 3" xfId="23589" xr:uid="{00000000-0005-0000-0000-0000CC110000}"/>
    <cellStyle name="Normal 2 2 2 2 2 3 3 2 3 4" xfId="10140" xr:uid="{00000000-0005-0000-0000-0000CD110000}"/>
    <cellStyle name="Normal 2 2 2 2 2 3 3 2 3 4 2" xfId="26436" xr:uid="{00000000-0005-0000-0000-0000CE110000}"/>
    <cellStyle name="Normal 2 2 2 2 2 3 3 2 3 5" xfId="18290" xr:uid="{00000000-0005-0000-0000-0000CF110000}"/>
    <cellStyle name="Normal 2 2 2 2 2 3 3 2 4" xfId="3346" xr:uid="{00000000-0005-0000-0000-0000D0110000}"/>
    <cellStyle name="Normal 2 2 2 2 2 3 3 2 4 2" xfId="11492" xr:uid="{00000000-0005-0000-0000-0000D1110000}"/>
    <cellStyle name="Normal 2 2 2 2 2 3 3 2 4 2 2" xfId="27788" xr:uid="{00000000-0005-0000-0000-0000D2110000}"/>
    <cellStyle name="Normal 2 2 2 2 2 3 3 2 4 3" xfId="19642" xr:uid="{00000000-0005-0000-0000-0000D3110000}"/>
    <cellStyle name="Normal 2 2 2 2 2 3 3 2 5" xfId="5883" xr:uid="{00000000-0005-0000-0000-0000D4110000}"/>
    <cellStyle name="Normal 2 2 2 2 2 3 3 2 5 2" xfId="14029" xr:uid="{00000000-0005-0000-0000-0000D5110000}"/>
    <cellStyle name="Normal 2 2 2 2 2 3 3 2 5 2 2" xfId="30325" xr:uid="{00000000-0005-0000-0000-0000D6110000}"/>
    <cellStyle name="Normal 2 2 2 2 2 3 3 2 5 3" xfId="22179" xr:uid="{00000000-0005-0000-0000-0000D7110000}"/>
    <cellStyle name="Normal 2 2 2 2 2 3 3 2 6" xfId="8730" xr:uid="{00000000-0005-0000-0000-0000D8110000}"/>
    <cellStyle name="Normal 2 2 2 2 2 3 3 2 6 2" xfId="25026" xr:uid="{00000000-0005-0000-0000-0000D9110000}"/>
    <cellStyle name="Normal 2 2 2 2 2 3 3 2 7" xfId="16880" xr:uid="{00000000-0005-0000-0000-0000DA110000}"/>
    <cellStyle name="Normal 2 2 2 2 2 3 3 3" xfId="945" xr:uid="{00000000-0005-0000-0000-0000DB110000}"/>
    <cellStyle name="Normal 2 2 2 2 2 3 3 3 2" xfId="2355" xr:uid="{00000000-0005-0000-0000-0000DC110000}"/>
    <cellStyle name="Normal 2 2 2 2 2 3 3 3 2 2" xfId="4877" xr:uid="{00000000-0005-0000-0000-0000DD110000}"/>
    <cellStyle name="Normal 2 2 2 2 2 3 3 3 2 2 2" xfId="13023" xr:uid="{00000000-0005-0000-0000-0000DE110000}"/>
    <cellStyle name="Normal 2 2 2 2 2 3 3 3 2 2 2 2" xfId="29319" xr:uid="{00000000-0005-0000-0000-0000DF110000}"/>
    <cellStyle name="Normal 2 2 2 2 2 3 3 3 2 2 3" xfId="21173" xr:uid="{00000000-0005-0000-0000-0000E0110000}"/>
    <cellStyle name="Normal 2 2 2 2 2 3 3 3 2 3" xfId="7654" xr:uid="{00000000-0005-0000-0000-0000E1110000}"/>
    <cellStyle name="Normal 2 2 2 2 2 3 3 3 2 3 2" xfId="15800" xr:uid="{00000000-0005-0000-0000-0000E2110000}"/>
    <cellStyle name="Normal 2 2 2 2 2 3 3 3 2 3 2 2" xfId="32096" xr:uid="{00000000-0005-0000-0000-0000E3110000}"/>
    <cellStyle name="Normal 2 2 2 2 2 3 3 3 2 3 3" xfId="23950" xr:uid="{00000000-0005-0000-0000-0000E4110000}"/>
    <cellStyle name="Normal 2 2 2 2 2 3 3 3 2 4" xfId="10501" xr:uid="{00000000-0005-0000-0000-0000E5110000}"/>
    <cellStyle name="Normal 2 2 2 2 2 3 3 3 2 4 2" xfId="26797" xr:uid="{00000000-0005-0000-0000-0000E6110000}"/>
    <cellStyle name="Normal 2 2 2 2 2 3 3 3 2 5" xfId="18651" xr:uid="{00000000-0005-0000-0000-0000E7110000}"/>
    <cellStyle name="Normal 2 2 2 2 2 3 3 3 3" xfId="3659" xr:uid="{00000000-0005-0000-0000-0000E8110000}"/>
    <cellStyle name="Normal 2 2 2 2 2 3 3 3 3 2" xfId="11805" xr:uid="{00000000-0005-0000-0000-0000E9110000}"/>
    <cellStyle name="Normal 2 2 2 2 2 3 3 3 3 2 2" xfId="28101" xr:uid="{00000000-0005-0000-0000-0000EA110000}"/>
    <cellStyle name="Normal 2 2 2 2 2 3 3 3 3 3" xfId="19955" xr:uid="{00000000-0005-0000-0000-0000EB110000}"/>
    <cellStyle name="Normal 2 2 2 2 2 3 3 3 4" xfId="6244" xr:uid="{00000000-0005-0000-0000-0000EC110000}"/>
    <cellStyle name="Normal 2 2 2 2 2 3 3 3 4 2" xfId="14390" xr:uid="{00000000-0005-0000-0000-0000ED110000}"/>
    <cellStyle name="Normal 2 2 2 2 2 3 3 3 4 2 2" xfId="30686" xr:uid="{00000000-0005-0000-0000-0000EE110000}"/>
    <cellStyle name="Normal 2 2 2 2 2 3 3 3 4 3" xfId="22540" xr:uid="{00000000-0005-0000-0000-0000EF110000}"/>
    <cellStyle name="Normal 2 2 2 2 2 3 3 3 5" xfId="9091" xr:uid="{00000000-0005-0000-0000-0000F0110000}"/>
    <cellStyle name="Normal 2 2 2 2 2 3 3 3 5 2" xfId="25387" xr:uid="{00000000-0005-0000-0000-0000F1110000}"/>
    <cellStyle name="Normal 2 2 2 2 2 3 3 3 6" xfId="17241" xr:uid="{00000000-0005-0000-0000-0000F2110000}"/>
    <cellStyle name="Normal 2 2 2 2 2 3 3 4" xfId="1650" xr:uid="{00000000-0005-0000-0000-0000F3110000}"/>
    <cellStyle name="Normal 2 2 2 2 2 3 3 4 2" xfId="4268" xr:uid="{00000000-0005-0000-0000-0000F4110000}"/>
    <cellStyle name="Normal 2 2 2 2 2 3 3 4 2 2" xfId="12414" xr:uid="{00000000-0005-0000-0000-0000F5110000}"/>
    <cellStyle name="Normal 2 2 2 2 2 3 3 4 2 2 2" xfId="28710" xr:uid="{00000000-0005-0000-0000-0000F6110000}"/>
    <cellStyle name="Normal 2 2 2 2 2 3 3 4 2 3" xfId="20564" xr:uid="{00000000-0005-0000-0000-0000F7110000}"/>
    <cellStyle name="Normal 2 2 2 2 2 3 3 4 3" xfId="6949" xr:uid="{00000000-0005-0000-0000-0000F8110000}"/>
    <cellStyle name="Normal 2 2 2 2 2 3 3 4 3 2" xfId="15095" xr:uid="{00000000-0005-0000-0000-0000F9110000}"/>
    <cellStyle name="Normal 2 2 2 2 2 3 3 4 3 2 2" xfId="31391" xr:uid="{00000000-0005-0000-0000-0000FA110000}"/>
    <cellStyle name="Normal 2 2 2 2 2 3 3 4 3 3" xfId="23245" xr:uid="{00000000-0005-0000-0000-0000FB110000}"/>
    <cellStyle name="Normal 2 2 2 2 2 3 3 4 4" xfId="9796" xr:uid="{00000000-0005-0000-0000-0000FC110000}"/>
    <cellStyle name="Normal 2 2 2 2 2 3 3 4 4 2" xfId="26092" xr:uid="{00000000-0005-0000-0000-0000FD110000}"/>
    <cellStyle name="Normal 2 2 2 2 2 3 3 4 5" xfId="17946" xr:uid="{00000000-0005-0000-0000-0000FE110000}"/>
    <cellStyle name="Normal 2 2 2 2 2 3 3 5" xfId="3050" xr:uid="{00000000-0005-0000-0000-0000FF110000}"/>
    <cellStyle name="Normal 2 2 2 2 2 3 3 5 2" xfId="11196" xr:uid="{00000000-0005-0000-0000-000000120000}"/>
    <cellStyle name="Normal 2 2 2 2 2 3 3 5 2 2" xfId="27492" xr:uid="{00000000-0005-0000-0000-000001120000}"/>
    <cellStyle name="Normal 2 2 2 2 2 3 3 5 3" xfId="19346" xr:uid="{00000000-0005-0000-0000-000002120000}"/>
    <cellStyle name="Normal 2 2 2 2 2 3 3 6" xfId="5539" xr:uid="{00000000-0005-0000-0000-000003120000}"/>
    <cellStyle name="Normal 2 2 2 2 2 3 3 6 2" xfId="13685" xr:uid="{00000000-0005-0000-0000-000004120000}"/>
    <cellStyle name="Normal 2 2 2 2 2 3 3 6 2 2" xfId="29981" xr:uid="{00000000-0005-0000-0000-000005120000}"/>
    <cellStyle name="Normal 2 2 2 2 2 3 3 6 3" xfId="21835" xr:uid="{00000000-0005-0000-0000-000006120000}"/>
    <cellStyle name="Normal 2 2 2 2 2 3 3 7" xfId="8386" xr:uid="{00000000-0005-0000-0000-000007120000}"/>
    <cellStyle name="Normal 2 2 2 2 2 3 3 7 2" xfId="24682" xr:uid="{00000000-0005-0000-0000-000008120000}"/>
    <cellStyle name="Normal 2 2 2 2 2 3 3 8" xfId="16536" xr:uid="{00000000-0005-0000-0000-000009120000}"/>
    <cellStyle name="Normal 2 2 2 2 2 3 4" xfId="325" xr:uid="{00000000-0005-0000-0000-00000A120000}"/>
    <cellStyle name="Normal 2 2 2 2 2 3 4 2" xfId="669" xr:uid="{00000000-0005-0000-0000-00000B120000}"/>
    <cellStyle name="Normal 2 2 2 2 2 3 4 2 2" xfId="1375" xr:uid="{00000000-0005-0000-0000-00000C120000}"/>
    <cellStyle name="Normal 2 2 2 2 2 3 4 2 2 2" xfId="2785" xr:uid="{00000000-0005-0000-0000-00000D120000}"/>
    <cellStyle name="Normal 2 2 2 2 2 3 4 2 2 2 2" xfId="5247" xr:uid="{00000000-0005-0000-0000-00000E120000}"/>
    <cellStyle name="Normal 2 2 2 2 2 3 4 2 2 2 2 2" xfId="13393" xr:uid="{00000000-0005-0000-0000-00000F120000}"/>
    <cellStyle name="Normal 2 2 2 2 2 3 4 2 2 2 2 2 2" xfId="29689" xr:uid="{00000000-0005-0000-0000-000010120000}"/>
    <cellStyle name="Normal 2 2 2 2 2 3 4 2 2 2 2 3" xfId="21543" xr:uid="{00000000-0005-0000-0000-000011120000}"/>
    <cellStyle name="Normal 2 2 2 2 2 3 4 2 2 2 3" xfId="8084" xr:uid="{00000000-0005-0000-0000-000012120000}"/>
    <cellStyle name="Normal 2 2 2 2 2 3 4 2 2 2 3 2" xfId="16230" xr:uid="{00000000-0005-0000-0000-000013120000}"/>
    <cellStyle name="Normal 2 2 2 2 2 3 4 2 2 2 3 2 2" xfId="32526" xr:uid="{00000000-0005-0000-0000-000014120000}"/>
    <cellStyle name="Normal 2 2 2 2 2 3 4 2 2 2 3 3" xfId="24380" xr:uid="{00000000-0005-0000-0000-000015120000}"/>
    <cellStyle name="Normal 2 2 2 2 2 3 4 2 2 2 4" xfId="10931" xr:uid="{00000000-0005-0000-0000-000016120000}"/>
    <cellStyle name="Normal 2 2 2 2 2 3 4 2 2 2 4 2" xfId="27227" xr:uid="{00000000-0005-0000-0000-000017120000}"/>
    <cellStyle name="Normal 2 2 2 2 2 3 4 2 2 2 5" xfId="19081" xr:uid="{00000000-0005-0000-0000-000018120000}"/>
    <cellStyle name="Normal 2 2 2 2 2 3 4 2 2 3" xfId="4029" xr:uid="{00000000-0005-0000-0000-000019120000}"/>
    <cellStyle name="Normal 2 2 2 2 2 3 4 2 2 3 2" xfId="12175" xr:uid="{00000000-0005-0000-0000-00001A120000}"/>
    <cellStyle name="Normal 2 2 2 2 2 3 4 2 2 3 2 2" xfId="28471" xr:uid="{00000000-0005-0000-0000-00001B120000}"/>
    <cellStyle name="Normal 2 2 2 2 2 3 4 2 2 3 3" xfId="20325" xr:uid="{00000000-0005-0000-0000-00001C120000}"/>
    <cellStyle name="Normal 2 2 2 2 2 3 4 2 2 4" xfId="6674" xr:uid="{00000000-0005-0000-0000-00001D120000}"/>
    <cellStyle name="Normal 2 2 2 2 2 3 4 2 2 4 2" xfId="14820" xr:uid="{00000000-0005-0000-0000-00001E120000}"/>
    <cellStyle name="Normal 2 2 2 2 2 3 4 2 2 4 2 2" xfId="31116" xr:uid="{00000000-0005-0000-0000-00001F120000}"/>
    <cellStyle name="Normal 2 2 2 2 2 3 4 2 2 4 3" xfId="22970" xr:uid="{00000000-0005-0000-0000-000020120000}"/>
    <cellStyle name="Normal 2 2 2 2 2 3 4 2 2 5" xfId="9521" xr:uid="{00000000-0005-0000-0000-000021120000}"/>
    <cellStyle name="Normal 2 2 2 2 2 3 4 2 2 5 2" xfId="25817" xr:uid="{00000000-0005-0000-0000-000022120000}"/>
    <cellStyle name="Normal 2 2 2 2 2 3 4 2 2 6" xfId="17671" xr:uid="{00000000-0005-0000-0000-000023120000}"/>
    <cellStyle name="Normal 2 2 2 2 2 3 4 2 3" xfId="2080" xr:uid="{00000000-0005-0000-0000-000024120000}"/>
    <cellStyle name="Normal 2 2 2 2 2 3 4 2 3 2" xfId="4638" xr:uid="{00000000-0005-0000-0000-000025120000}"/>
    <cellStyle name="Normal 2 2 2 2 2 3 4 2 3 2 2" xfId="12784" xr:uid="{00000000-0005-0000-0000-000026120000}"/>
    <cellStyle name="Normal 2 2 2 2 2 3 4 2 3 2 2 2" xfId="29080" xr:uid="{00000000-0005-0000-0000-000027120000}"/>
    <cellStyle name="Normal 2 2 2 2 2 3 4 2 3 2 3" xfId="20934" xr:uid="{00000000-0005-0000-0000-000028120000}"/>
    <cellStyle name="Normal 2 2 2 2 2 3 4 2 3 3" xfId="7379" xr:uid="{00000000-0005-0000-0000-000029120000}"/>
    <cellStyle name="Normal 2 2 2 2 2 3 4 2 3 3 2" xfId="15525" xr:uid="{00000000-0005-0000-0000-00002A120000}"/>
    <cellStyle name="Normal 2 2 2 2 2 3 4 2 3 3 2 2" xfId="31821" xr:uid="{00000000-0005-0000-0000-00002B120000}"/>
    <cellStyle name="Normal 2 2 2 2 2 3 4 2 3 3 3" xfId="23675" xr:uid="{00000000-0005-0000-0000-00002C120000}"/>
    <cellStyle name="Normal 2 2 2 2 2 3 4 2 3 4" xfId="10226" xr:uid="{00000000-0005-0000-0000-00002D120000}"/>
    <cellStyle name="Normal 2 2 2 2 2 3 4 2 3 4 2" xfId="26522" xr:uid="{00000000-0005-0000-0000-00002E120000}"/>
    <cellStyle name="Normal 2 2 2 2 2 3 4 2 3 5" xfId="18376" xr:uid="{00000000-0005-0000-0000-00002F120000}"/>
    <cellStyle name="Normal 2 2 2 2 2 3 4 2 4" xfId="3420" xr:uid="{00000000-0005-0000-0000-000030120000}"/>
    <cellStyle name="Normal 2 2 2 2 2 3 4 2 4 2" xfId="11566" xr:uid="{00000000-0005-0000-0000-000031120000}"/>
    <cellStyle name="Normal 2 2 2 2 2 3 4 2 4 2 2" xfId="27862" xr:uid="{00000000-0005-0000-0000-000032120000}"/>
    <cellStyle name="Normal 2 2 2 2 2 3 4 2 4 3" xfId="19716" xr:uid="{00000000-0005-0000-0000-000033120000}"/>
    <cellStyle name="Normal 2 2 2 2 2 3 4 2 5" xfId="5969" xr:uid="{00000000-0005-0000-0000-000034120000}"/>
    <cellStyle name="Normal 2 2 2 2 2 3 4 2 5 2" xfId="14115" xr:uid="{00000000-0005-0000-0000-000035120000}"/>
    <cellStyle name="Normal 2 2 2 2 2 3 4 2 5 2 2" xfId="30411" xr:uid="{00000000-0005-0000-0000-000036120000}"/>
    <cellStyle name="Normal 2 2 2 2 2 3 4 2 5 3" xfId="22265" xr:uid="{00000000-0005-0000-0000-000037120000}"/>
    <cellStyle name="Normal 2 2 2 2 2 3 4 2 6" xfId="8816" xr:uid="{00000000-0005-0000-0000-000038120000}"/>
    <cellStyle name="Normal 2 2 2 2 2 3 4 2 6 2" xfId="25112" xr:uid="{00000000-0005-0000-0000-000039120000}"/>
    <cellStyle name="Normal 2 2 2 2 2 3 4 2 7" xfId="16966" xr:uid="{00000000-0005-0000-0000-00003A120000}"/>
    <cellStyle name="Normal 2 2 2 2 2 3 4 3" xfId="1031" xr:uid="{00000000-0005-0000-0000-00003B120000}"/>
    <cellStyle name="Normal 2 2 2 2 2 3 4 3 2" xfId="2441" xr:uid="{00000000-0005-0000-0000-00003C120000}"/>
    <cellStyle name="Normal 2 2 2 2 2 3 4 3 2 2" xfId="4951" xr:uid="{00000000-0005-0000-0000-00003D120000}"/>
    <cellStyle name="Normal 2 2 2 2 2 3 4 3 2 2 2" xfId="13097" xr:uid="{00000000-0005-0000-0000-00003E120000}"/>
    <cellStyle name="Normal 2 2 2 2 2 3 4 3 2 2 2 2" xfId="29393" xr:uid="{00000000-0005-0000-0000-00003F120000}"/>
    <cellStyle name="Normal 2 2 2 2 2 3 4 3 2 2 3" xfId="21247" xr:uid="{00000000-0005-0000-0000-000040120000}"/>
    <cellStyle name="Normal 2 2 2 2 2 3 4 3 2 3" xfId="7740" xr:uid="{00000000-0005-0000-0000-000041120000}"/>
    <cellStyle name="Normal 2 2 2 2 2 3 4 3 2 3 2" xfId="15886" xr:uid="{00000000-0005-0000-0000-000042120000}"/>
    <cellStyle name="Normal 2 2 2 2 2 3 4 3 2 3 2 2" xfId="32182" xr:uid="{00000000-0005-0000-0000-000043120000}"/>
    <cellStyle name="Normal 2 2 2 2 2 3 4 3 2 3 3" xfId="24036" xr:uid="{00000000-0005-0000-0000-000044120000}"/>
    <cellStyle name="Normal 2 2 2 2 2 3 4 3 2 4" xfId="10587" xr:uid="{00000000-0005-0000-0000-000045120000}"/>
    <cellStyle name="Normal 2 2 2 2 2 3 4 3 2 4 2" xfId="26883" xr:uid="{00000000-0005-0000-0000-000046120000}"/>
    <cellStyle name="Normal 2 2 2 2 2 3 4 3 2 5" xfId="18737" xr:uid="{00000000-0005-0000-0000-000047120000}"/>
    <cellStyle name="Normal 2 2 2 2 2 3 4 3 3" xfId="3733" xr:uid="{00000000-0005-0000-0000-000048120000}"/>
    <cellStyle name="Normal 2 2 2 2 2 3 4 3 3 2" xfId="11879" xr:uid="{00000000-0005-0000-0000-000049120000}"/>
    <cellStyle name="Normal 2 2 2 2 2 3 4 3 3 2 2" xfId="28175" xr:uid="{00000000-0005-0000-0000-00004A120000}"/>
    <cellStyle name="Normal 2 2 2 2 2 3 4 3 3 3" xfId="20029" xr:uid="{00000000-0005-0000-0000-00004B120000}"/>
    <cellStyle name="Normal 2 2 2 2 2 3 4 3 4" xfId="6330" xr:uid="{00000000-0005-0000-0000-00004C120000}"/>
    <cellStyle name="Normal 2 2 2 2 2 3 4 3 4 2" xfId="14476" xr:uid="{00000000-0005-0000-0000-00004D120000}"/>
    <cellStyle name="Normal 2 2 2 2 2 3 4 3 4 2 2" xfId="30772" xr:uid="{00000000-0005-0000-0000-00004E120000}"/>
    <cellStyle name="Normal 2 2 2 2 2 3 4 3 4 3" xfId="22626" xr:uid="{00000000-0005-0000-0000-00004F120000}"/>
    <cellStyle name="Normal 2 2 2 2 2 3 4 3 5" xfId="9177" xr:uid="{00000000-0005-0000-0000-000050120000}"/>
    <cellStyle name="Normal 2 2 2 2 2 3 4 3 5 2" xfId="25473" xr:uid="{00000000-0005-0000-0000-000051120000}"/>
    <cellStyle name="Normal 2 2 2 2 2 3 4 3 6" xfId="17327" xr:uid="{00000000-0005-0000-0000-000052120000}"/>
    <cellStyle name="Normal 2 2 2 2 2 3 4 4" xfId="1736" xr:uid="{00000000-0005-0000-0000-000053120000}"/>
    <cellStyle name="Normal 2 2 2 2 2 3 4 4 2" xfId="4342" xr:uid="{00000000-0005-0000-0000-000054120000}"/>
    <cellStyle name="Normal 2 2 2 2 2 3 4 4 2 2" xfId="12488" xr:uid="{00000000-0005-0000-0000-000055120000}"/>
    <cellStyle name="Normal 2 2 2 2 2 3 4 4 2 2 2" xfId="28784" xr:uid="{00000000-0005-0000-0000-000056120000}"/>
    <cellStyle name="Normal 2 2 2 2 2 3 4 4 2 3" xfId="20638" xr:uid="{00000000-0005-0000-0000-000057120000}"/>
    <cellStyle name="Normal 2 2 2 2 2 3 4 4 3" xfId="7035" xr:uid="{00000000-0005-0000-0000-000058120000}"/>
    <cellStyle name="Normal 2 2 2 2 2 3 4 4 3 2" xfId="15181" xr:uid="{00000000-0005-0000-0000-000059120000}"/>
    <cellStyle name="Normal 2 2 2 2 2 3 4 4 3 2 2" xfId="31477" xr:uid="{00000000-0005-0000-0000-00005A120000}"/>
    <cellStyle name="Normal 2 2 2 2 2 3 4 4 3 3" xfId="23331" xr:uid="{00000000-0005-0000-0000-00005B120000}"/>
    <cellStyle name="Normal 2 2 2 2 2 3 4 4 4" xfId="9882" xr:uid="{00000000-0005-0000-0000-00005C120000}"/>
    <cellStyle name="Normal 2 2 2 2 2 3 4 4 4 2" xfId="26178" xr:uid="{00000000-0005-0000-0000-00005D120000}"/>
    <cellStyle name="Normal 2 2 2 2 2 3 4 4 5" xfId="18032" xr:uid="{00000000-0005-0000-0000-00005E120000}"/>
    <cellStyle name="Normal 2 2 2 2 2 3 4 5" xfId="3124" xr:uid="{00000000-0005-0000-0000-00005F120000}"/>
    <cellStyle name="Normal 2 2 2 2 2 3 4 5 2" xfId="11270" xr:uid="{00000000-0005-0000-0000-000060120000}"/>
    <cellStyle name="Normal 2 2 2 2 2 3 4 5 2 2" xfId="27566" xr:uid="{00000000-0005-0000-0000-000061120000}"/>
    <cellStyle name="Normal 2 2 2 2 2 3 4 5 3" xfId="19420" xr:uid="{00000000-0005-0000-0000-000062120000}"/>
    <cellStyle name="Normal 2 2 2 2 2 3 4 6" xfId="5625" xr:uid="{00000000-0005-0000-0000-000063120000}"/>
    <cellStyle name="Normal 2 2 2 2 2 3 4 6 2" xfId="13771" xr:uid="{00000000-0005-0000-0000-000064120000}"/>
    <cellStyle name="Normal 2 2 2 2 2 3 4 6 2 2" xfId="30067" xr:uid="{00000000-0005-0000-0000-000065120000}"/>
    <cellStyle name="Normal 2 2 2 2 2 3 4 6 3" xfId="21921" xr:uid="{00000000-0005-0000-0000-000066120000}"/>
    <cellStyle name="Normal 2 2 2 2 2 3 4 7" xfId="8472" xr:uid="{00000000-0005-0000-0000-000067120000}"/>
    <cellStyle name="Normal 2 2 2 2 2 3 4 7 2" xfId="24768" xr:uid="{00000000-0005-0000-0000-000068120000}"/>
    <cellStyle name="Normal 2 2 2 2 2 3 4 8" xfId="16622" xr:uid="{00000000-0005-0000-0000-000069120000}"/>
    <cellStyle name="Normal 2 2 2 2 2 3 5" xfId="415" xr:uid="{00000000-0005-0000-0000-00006A120000}"/>
    <cellStyle name="Normal 2 2 2 2 2 3 5 2" xfId="1121" xr:uid="{00000000-0005-0000-0000-00006B120000}"/>
    <cellStyle name="Normal 2 2 2 2 2 3 5 2 2" xfId="2531" xr:uid="{00000000-0005-0000-0000-00006C120000}"/>
    <cellStyle name="Normal 2 2 2 2 2 3 5 2 2 2" xfId="5025" xr:uid="{00000000-0005-0000-0000-00006D120000}"/>
    <cellStyle name="Normal 2 2 2 2 2 3 5 2 2 2 2" xfId="13171" xr:uid="{00000000-0005-0000-0000-00006E120000}"/>
    <cellStyle name="Normal 2 2 2 2 2 3 5 2 2 2 2 2" xfId="29467" xr:uid="{00000000-0005-0000-0000-00006F120000}"/>
    <cellStyle name="Normal 2 2 2 2 2 3 5 2 2 2 3" xfId="21321" xr:uid="{00000000-0005-0000-0000-000070120000}"/>
    <cellStyle name="Normal 2 2 2 2 2 3 5 2 2 3" xfId="7830" xr:uid="{00000000-0005-0000-0000-000071120000}"/>
    <cellStyle name="Normal 2 2 2 2 2 3 5 2 2 3 2" xfId="15976" xr:uid="{00000000-0005-0000-0000-000072120000}"/>
    <cellStyle name="Normal 2 2 2 2 2 3 5 2 2 3 2 2" xfId="32272" xr:uid="{00000000-0005-0000-0000-000073120000}"/>
    <cellStyle name="Normal 2 2 2 2 2 3 5 2 2 3 3" xfId="24126" xr:uid="{00000000-0005-0000-0000-000074120000}"/>
    <cellStyle name="Normal 2 2 2 2 2 3 5 2 2 4" xfId="10677" xr:uid="{00000000-0005-0000-0000-000075120000}"/>
    <cellStyle name="Normal 2 2 2 2 2 3 5 2 2 4 2" xfId="26973" xr:uid="{00000000-0005-0000-0000-000076120000}"/>
    <cellStyle name="Normal 2 2 2 2 2 3 5 2 2 5" xfId="18827" xr:uid="{00000000-0005-0000-0000-000077120000}"/>
    <cellStyle name="Normal 2 2 2 2 2 3 5 2 3" xfId="3807" xr:uid="{00000000-0005-0000-0000-000078120000}"/>
    <cellStyle name="Normal 2 2 2 2 2 3 5 2 3 2" xfId="11953" xr:uid="{00000000-0005-0000-0000-000079120000}"/>
    <cellStyle name="Normal 2 2 2 2 2 3 5 2 3 2 2" xfId="28249" xr:uid="{00000000-0005-0000-0000-00007A120000}"/>
    <cellStyle name="Normal 2 2 2 2 2 3 5 2 3 3" xfId="20103" xr:uid="{00000000-0005-0000-0000-00007B120000}"/>
    <cellStyle name="Normal 2 2 2 2 2 3 5 2 4" xfId="6420" xr:uid="{00000000-0005-0000-0000-00007C120000}"/>
    <cellStyle name="Normal 2 2 2 2 2 3 5 2 4 2" xfId="14566" xr:uid="{00000000-0005-0000-0000-00007D120000}"/>
    <cellStyle name="Normal 2 2 2 2 2 3 5 2 4 2 2" xfId="30862" xr:uid="{00000000-0005-0000-0000-00007E120000}"/>
    <cellStyle name="Normal 2 2 2 2 2 3 5 2 4 3" xfId="22716" xr:uid="{00000000-0005-0000-0000-00007F120000}"/>
    <cellStyle name="Normal 2 2 2 2 2 3 5 2 5" xfId="9267" xr:uid="{00000000-0005-0000-0000-000080120000}"/>
    <cellStyle name="Normal 2 2 2 2 2 3 5 2 5 2" xfId="25563" xr:uid="{00000000-0005-0000-0000-000081120000}"/>
    <cellStyle name="Normal 2 2 2 2 2 3 5 2 6" xfId="17417" xr:uid="{00000000-0005-0000-0000-000082120000}"/>
    <cellStyle name="Normal 2 2 2 2 2 3 5 3" xfId="1826" xr:uid="{00000000-0005-0000-0000-000083120000}"/>
    <cellStyle name="Normal 2 2 2 2 2 3 5 3 2" xfId="4416" xr:uid="{00000000-0005-0000-0000-000084120000}"/>
    <cellStyle name="Normal 2 2 2 2 2 3 5 3 2 2" xfId="12562" xr:uid="{00000000-0005-0000-0000-000085120000}"/>
    <cellStyle name="Normal 2 2 2 2 2 3 5 3 2 2 2" xfId="28858" xr:uid="{00000000-0005-0000-0000-000086120000}"/>
    <cellStyle name="Normal 2 2 2 2 2 3 5 3 2 3" xfId="20712" xr:uid="{00000000-0005-0000-0000-000087120000}"/>
    <cellStyle name="Normal 2 2 2 2 2 3 5 3 3" xfId="7125" xr:uid="{00000000-0005-0000-0000-000088120000}"/>
    <cellStyle name="Normal 2 2 2 2 2 3 5 3 3 2" xfId="15271" xr:uid="{00000000-0005-0000-0000-000089120000}"/>
    <cellStyle name="Normal 2 2 2 2 2 3 5 3 3 2 2" xfId="31567" xr:uid="{00000000-0005-0000-0000-00008A120000}"/>
    <cellStyle name="Normal 2 2 2 2 2 3 5 3 3 3" xfId="23421" xr:uid="{00000000-0005-0000-0000-00008B120000}"/>
    <cellStyle name="Normal 2 2 2 2 2 3 5 3 4" xfId="9972" xr:uid="{00000000-0005-0000-0000-00008C120000}"/>
    <cellStyle name="Normal 2 2 2 2 2 3 5 3 4 2" xfId="26268" xr:uid="{00000000-0005-0000-0000-00008D120000}"/>
    <cellStyle name="Normal 2 2 2 2 2 3 5 3 5" xfId="18122" xr:uid="{00000000-0005-0000-0000-00008E120000}"/>
    <cellStyle name="Normal 2 2 2 2 2 3 5 4" xfId="3198" xr:uid="{00000000-0005-0000-0000-00008F120000}"/>
    <cellStyle name="Normal 2 2 2 2 2 3 5 4 2" xfId="11344" xr:uid="{00000000-0005-0000-0000-000090120000}"/>
    <cellStyle name="Normal 2 2 2 2 2 3 5 4 2 2" xfId="27640" xr:uid="{00000000-0005-0000-0000-000091120000}"/>
    <cellStyle name="Normal 2 2 2 2 2 3 5 4 3" xfId="19494" xr:uid="{00000000-0005-0000-0000-000092120000}"/>
    <cellStyle name="Normal 2 2 2 2 2 3 5 5" xfId="5715" xr:uid="{00000000-0005-0000-0000-000093120000}"/>
    <cellStyle name="Normal 2 2 2 2 2 3 5 5 2" xfId="13861" xr:uid="{00000000-0005-0000-0000-000094120000}"/>
    <cellStyle name="Normal 2 2 2 2 2 3 5 5 2 2" xfId="30157" xr:uid="{00000000-0005-0000-0000-000095120000}"/>
    <cellStyle name="Normal 2 2 2 2 2 3 5 5 3" xfId="22011" xr:uid="{00000000-0005-0000-0000-000096120000}"/>
    <cellStyle name="Normal 2 2 2 2 2 3 5 6" xfId="8562" xr:uid="{00000000-0005-0000-0000-000097120000}"/>
    <cellStyle name="Normal 2 2 2 2 2 3 5 6 2" xfId="24858" xr:uid="{00000000-0005-0000-0000-000098120000}"/>
    <cellStyle name="Normal 2 2 2 2 2 3 5 7" xfId="16712" xr:uid="{00000000-0005-0000-0000-000099120000}"/>
    <cellStyle name="Normal 2 2 2 2 2 3 6" xfId="777" xr:uid="{00000000-0005-0000-0000-00009A120000}"/>
    <cellStyle name="Normal 2 2 2 2 2 3 6 2" xfId="2187" xr:uid="{00000000-0005-0000-0000-00009B120000}"/>
    <cellStyle name="Normal 2 2 2 2 2 3 6 2 2" xfId="4729" xr:uid="{00000000-0005-0000-0000-00009C120000}"/>
    <cellStyle name="Normal 2 2 2 2 2 3 6 2 2 2" xfId="12875" xr:uid="{00000000-0005-0000-0000-00009D120000}"/>
    <cellStyle name="Normal 2 2 2 2 2 3 6 2 2 2 2" xfId="29171" xr:uid="{00000000-0005-0000-0000-00009E120000}"/>
    <cellStyle name="Normal 2 2 2 2 2 3 6 2 2 3" xfId="21025" xr:uid="{00000000-0005-0000-0000-00009F120000}"/>
    <cellStyle name="Normal 2 2 2 2 2 3 6 2 3" xfId="7486" xr:uid="{00000000-0005-0000-0000-0000A0120000}"/>
    <cellStyle name="Normal 2 2 2 2 2 3 6 2 3 2" xfId="15632" xr:uid="{00000000-0005-0000-0000-0000A1120000}"/>
    <cellStyle name="Normal 2 2 2 2 2 3 6 2 3 2 2" xfId="31928" xr:uid="{00000000-0005-0000-0000-0000A2120000}"/>
    <cellStyle name="Normal 2 2 2 2 2 3 6 2 3 3" xfId="23782" xr:uid="{00000000-0005-0000-0000-0000A3120000}"/>
    <cellStyle name="Normal 2 2 2 2 2 3 6 2 4" xfId="10333" xr:uid="{00000000-0005-0000-0000-0000A4120000}"/>
    <cellStyle name="Normal 2 2 2 2 2 3 6 2 4 2" xfId="26629" xr:uid="{00000000-0005-0000-0000-0000A5120000}"/>
    <cellStyle name="Normal 2 2 2 2 2 3 6 2 5" xfId="18483" xr:uid="{00000000-0005-0000-0000-0000A6120000}"/>
    <cellStyle name="Normal 2 2 2 2 2 3 6 3" xfId="3511" xr:uid="{00000000-0005-0000-0000-0000A7120000}"/>
    <cellStyle name="Normal 2 2 2 2 2 3 6 3 2" xfId="11657" xr:uid="{00000000-0005-0000-0000-0000A8120000}"/>
    <cellStyle name="Normal 2 2 2 2 2 3 6 3 2 2" xfId="27953" xr:uid="{00000000-0005-0000-0000-0000A9120000}"/>
    <cellStyle name="Normal 2 2 2 2 2 3 6 3 3" xfId="19807" xr:uid="{00000000-0005-0000-0000-0000AA120000}"/>
    <cellStyle name="Normal 2 2 2 2 2 3 6 4" xfId="6076" xr:uid="{00000000-0005-0000-0000-0000AB120000}"/>
    <cellStyle name="Normal 2 2 2 2 2 3 6 4 2" xfId="14222" xr:uid="{00000000-0005-0000-0000-0000AC120000}"/>
    <cellStyle name="Normal 2 2 2 2 2 3 6 4 2 2" xfId="30518" xr:uid="{00000000-0005-0000-0000-0000AD120000}"/>
    <cellStyle name="Normal 2 2 2 2 2 3 6 4 3" xfId="22372" xr:uid="{00000000-0005-0000-0000-0000AE120000}"/>
    <cellStyle name="Normal 2 2 2 2 2 3 6 5" xfId="8923" xr:uid="{00000000-0005-0000-0000-0000AF120000}"/>
    <cellStyle name="Normal 2 2 2 2 2 3 6 5 2" xfId="25219" xr:uid="{00000000-0005-0000-0000-0000B0120000}"/>
    <cellStyle name="Normal 2 2 2 2 2 3 6 6" xfId="17073" xr:uid="{00000000-0005-0000-0000-0000B1120000}"/>
    <cellStyle name="Normal 2 2 2 2 2 3 7" xfId="1482" xr:uid="{00000000-0005-0000-0000-0000B2120000}"/>
    <cellStyle name="Normal 2 2 2 2 2 3 7 2" xfId="4120" xr:uid="{00000000-0005-0000-0000-0000B3120000}"/>
    <cellStyle name="Normal 2 2 2 2 2 3 7 2 2" xfId="12266" xr:uid="{00000000-0005-0000-0000-0000B4120000}"/>
    <cellStyle name="Normal 2 2 2 2 2 3 7 2 2 2" xfId="28562" xr:uid="{00000000-0005-0000-0000-0000B5120000}"/>
    <cellStyle name="Normal 2 2 2 2 2 3 7 2 3" xfId="20416" xr:uid="{00000000-0005-0000-0000-0000B6120000}"/>
    <cellStyle name="Normal 2 2 2 2 2 3 7 3" xfId="6781" xr:uid="{00000000-0005-0000-0000-0000B7120000}"/>
    <cellStyle name="Normal 2 2 2 2 2 3 7 3 2" xfId="14927" xr:uid="{00000000-0005-0000-0000-0000B8120000}"/>
    <cellStyle name="Normal 2 2 2 2 2 3 7 3 2 2" xfId="31223" xr:uid="{00000000-0005-0000-0000-0000B9120000}"/>
    <cellStyle name="Normal 2 2 2 2 2 3 7 3 3" xfId="23077" xr:uid="{00000000-0005-0000-0000-0000BA120000}"/>
    <cellStyle name="Normal 2 2 2 2 2 3 7 4" xfId="9628" xr:uid="{00000000-0005-0000-0000-0000BB120000}"/>
    <cellStyle name="Normal 2 2 2 2 2 3 7 4 2" xfId="25924" xr:uid="{00000000-0005-0000-0000-0000BC120000}"/>
    <cellStyle name="Normal 2 2 2 2 2 3 7 5" xfId="17778" xr:uid="{00000000-0005-0000-0000-0000BD120000}"/>
    <cellStyle name="Normal 2 2 2 2 2 3 8" xfId="2902" xr:uid="{00000000-0005-0000-0000-0000BE120000}"/>
    <cellStyle name="Normal 2 2 2 2 2 3 8 2" xfId="11048" xr:uid="{00000000-0005-0000-0000-0000BF120000}"/>
    <cellStyle name="Normal 2 2 2 2 2 3 8 2 2" xfId="27344" xr:uid="{00000000-0005-0000-0000-0000C0120000}"/>
    <cellStyle name="Normal 2 2 2 2 2 3 8 3" xfId="19198" xr:uid="{00000000-0005-0000-0000-0000C1120000}"/>
    <cellStyle name="Normal 2 2 2 2 2 3 9" xfId="5371" xr:uid="{00000000-0005-0000-0000-0000C2120000}"/>
    <cellStyle name="Normal 2 2 2 2 2 3 9 2" xfId="13517" xr:uid="{00000000-0005-0000-0000-0000C3120000}"/>
    <cellStyle name="Normal 2 2 2 2 2 3 9 2 2" xfId="29813" xr:uid="{00000000-0005-0000-0000-0000C4120000}"/>
    <cellStyle name="Normal 2 2 2 2 2 3 9 3" xfId="21667" xr:uid="{00000000-0005-0000-0000-0000C5120000}"/>
    <cellStyle name="Normal 2 2 2 2 2 4" xfId="117" xr:uid="{00000000-0005-0000-0000-0000C6120000}"/>
    <cellStyle name="Normal 2 2 2 2 2 4 2" xfId="461" xr:uid="{00000000-0005-0000-0000-0000C7120000}"/>
    <cellStyle name="Normal 2 2 2 2 2 4 2 2" xfId="1167" xr:uid="{00000000-0005-0000-0000-0000C8120000}"/>
    <cellStyle name="Normal 2 2 2 2 2 4 2 2 2" xfId="2577" xr:uid="{00000000-0005-0000-0000-0000C9120000}"/>
    <cellStyle name="Normal 2 2 2 2 2 4 2 2 2 2" xfId="5063" xr:uid="{00000000-0005-0000-0000-0000CA120000}"/>
    <cellStyle name="Normal 2 2 2 2 2 4 2 2 2 2 2" xfId="13209" xr:uid="{00000000-0005-0000-0000-0000CB120000}"/>
    <cellStyle name="Normal 2 2 2 2 2 4 2 2 2 2 2 2" xfId="29505" xr:uid="{00000000-0005-0000-0000-0000CC120000}"/>
    <cellStyle name="Normal 2 2 2 2 2 4 2 2 2 2 3" xfId="21359" xr:uid="{00000000-0005-0000-0000-0000CD120000}"/>
    <cellStyle name="Normal 2 2 2 2 2 4 2 2 2 3" xfId="7876" xr:uid="{00000000-0005-0000-0000-0000CE120000}"/>
    <cellStyle name="Normal 2 2 2 2 2 4 2 2 2 3 2" xfId="16022" xr:uid="{00000000-0005-0000-0000-0000CF120000}"/>
    <cellStyle name="Normal 2 2 2 2 2 4 2 2 2 3 2 2" xfId="32318" xr:uid="{00000000-0005-0000-0000-0000D0120000}"/>
    <cellStyle name="Normal 2 2 2 2 2 4 2 2 2 3 3" xfId="24172" xr:uid="{00000000-0005-0000-0000-0000D1120000}"/>
    <cellStyle name="Normal 2 2 2 2 2 4 2 2 2 4" xfId="10723" xr:uid="{00000000-0005-0000-0000-0000D2120000}"/>
    <cellStyle name="Normal 2 2 2 2 2 4 2 2 2 4 2" xfId="27019" xr:uid="{00000000-0005-0000-0000-0000D3120000}"/>
    <cellStyle name="Normal 2 2 2 2 2 4 2 2 2 5" xfId="18873" xr:uid="{00000000-0005-0000-0000-0000D4120000}"/>
    <cellStyle name="Normal 2 2 2 2 2 4 2 2 3" xfId="3845" xr:uid="{00000000-0005-0000-0000-0000D5120000}"/>
    <cellStyle name="Normal 2 2 2 2 2 4 2 2 3 2" xfId="11991" xr:uid="{00000000-0005-0000-0000-0000D6120000}"/>
    <cellStyle name="Normal 2 2 2 2 2 4 2 2 3 2 2" xfId="28287" xr:uid="{00000000-0005-0000-0000-0000D7120000}"/>
    <cellStyle name="Normal 2 2 2 2 2 4 2 2 3 3" xfId="20141" xr:uid="{00000000-0005-0000-0000-0000D8120000}"/>
    <cellStyle name="Normal 2 2 2 2 2 4 2 2 4" xfId="6466" xr:uid="{00000000-0005-0000-0000-0000D9120000}"/>
    <cellStyle name="Normal 2 2 2 2 2 4 2 2 4 2" xfId="14612" xr:uid="{00000000-0005-0000-0000-0000DA120000}"/>
    <cellStyle name="Normal 2 2 2 2 2 4 2 2 4 2 2" xfId="30908" xr:uid="{00000000-0005-0000-0000-0000DB120000}"/>
    <cellStyle name="Normal 2 2 2 2 2 4 2 2 4 3" xfId="22762" xr:uid="{00000000-0005-0000-0000-0000DC120000}"/>
    <cellStyle name="Normal 2 2 2 2 2 4 2 2 5" xfId="9313" xr:uid="{00000000-0005-0000-0000-0000DD120000}"/>
    <cellStyle name="Normal 2 2 2 2 2 4 2 2 5 2" xfId="25609" xr:uid="{00000000-0005-0000-0000-0000DE120000}"/>
    <cellStyle name="Normal 2 2 2 2 2 4 2 2 6" xfId="17463" xr:uid="{00000000-0005-0000-0000-0000DF120000}"/>
    <cellStyle name="Normal 2 2 2 2 2 4 2 3" xfId="1872" xr:uid="{00000000-0005-0000-0000-0000E0120000}"/>
    <cellStyle name="Normal 2 2 2 2 2 4 2 3 2" xfId="4454" xr:uid="{00000000-0005-0000-0000-0000E1120000}"/>
    <cellStyle name="Normal 2 2 2 2 2 4 2 3 2 2" xfId="12600" xr:uid="{00000000-0005-0000-0000-0000E2120000}"/>
    <cellStyle name="Normal 2 2 2 2 2 4 2 3 2 2 2" xfId="28896" xr:uid="{00000000-0005-0000-0000-0000E3120000}"/>
    <cellStyle name="Normal 2 2 2 2 2 4 2 3 2 3" xfId="20750" xr:uid="{00000000-0005-0000-0000-0000E4120000}"/>
    <cellStyle name="Normal 2 2 2 2 2 4 2 3 3" xfId="7171" xr:uid="{00000000-0005-0000-0000-0000E5120000}"/>
    <cellStyle name="Normal 2 2 2 2 2 4 2 3 3 2" xfId="15317" xr:uid="{00000000-0005-0000-0000-0000E6120000}"/>
    <cellStyle name="Normal 2 2 2 2 2 4 2 3 3 2 2" xfId="31613" xr:uid="{00000000-0005-0000-0000-0000E7120000}"/>
    <cellStyle name="Normal 2 2 2 2 2 4 2 3 3 3" xfId="23467" xr:uid="{00000000-0005-0000-0000-0000E8120000}"/>
    <cellStyle name="Normal 2 2 2 2 2 4 2 3 4" xfId="10018" xr:uid="{00000000-0005-0000-0000-0000E9120000}"/>
    <cellStyle name="Normal 2 2 2 2 2 4 2 3 4 2" xfId="26314" xr:uid="{00000000-0005-0000-0000-0000EA120000}"/>
    <cellStyle name="Normal 2 2 2 2 2 4 2 3 5" xfId="18168" xr:uid="{00000000-0005-0000-0000-0000EB120000}"/>
    <cellStyle name="Normal 2 2 2 2 2 4 2 4" xfId="3236" xr:uid="{00000000-0005-0000-0000-0000EC120000}"/>
    <cellStyle name="Normal 2 2 2 2 2 4 2 4 2" xfId="11382" xr:uid="{00000000-0005-0000-0000-0000ED120000}"/>
    <cellStyle name="Normal 2 2 2 2 2 4 2 4 2 2" xfId="27678" xr:uid="{00000000-0005-0000-0000-0000EE120000}"/>
    <cellStyle name="Normal 2 2 2 2 2 4 2 4 3" xfId="19532" xr:uid="{00000000-0005-0000-0000-0000EF120000}"/>
    <cellStyle name="Normal 2 2 2 2 2 4 2 5" xfId="5761" xr:uid="{00000000-0005-0000-0000-0000F0120000}"/>
    <cellStyle name="Normal 2 2 2 2 2 4 2 5 2" xfId="13907" xr:uid="{00000000-0005-0000-0000-0000F1120000}"/>
    <cellStyle name="Normal 2 2 2 2 2 4 2 5 2 2" xfId="30203" xr:uid="{00000000-0005-0000-0000-0000F2120000}"/>
    <cellStyle name="Normal 2 2 2 2 2 4 2 5 3" xfId="22057" xr:uid="{00000000-0005-0000-0000-0000F3120000}"/>
    <cellStyle name="Normal 2 2 2 2 2 4 2 6" xfId="8608" xr:uid="{00000000-0005-0000-0000-0000F4120000}"/>
    <cellStyle name="Normal 2 2 2 2 2 4 2 6 2" xfId="24904" xr:uid="{00000000-0005-0000-0000-0000F5120000}"/>
    <cellStyle name="Normal 2 2 2 2 2 4 2 7" xfId="16758" xr:uid="{00000000-0005-0000-0000-0000F6120000}"/>
    <cellStyle name="Normal 2 2 2 2 2 4 3" xfId="823" xr:uid="{00000000-0005-0000-0000-0000F7120000}"/>
    <cellStyle name="Normal 2 2 2 2 2 4 3 2" xfId="2233" xr:uid="{00000000-0005-0000-0000-0000F8120000}"/>
    <cellStyle name="Normal 2 2 2 2 2 4 3 2 2" xfId="4767" xr:uid="{00000000-0005-0000-0000-0000F9120000}"/>
    <cellStyle name="Normal 2 2 2 2 2 4 3 2 2 2" xfId="12913" xr:uid="{00000000-0005-0000-0000-0000FA120000}"/>
    <cellStyle name="Normal 2 2 2 2 2 4 3 2 2 2 2" xfId="29209" xr:uid="{00000000-0005-0000-0000-0000FB120000}"/>
    <cellStyle name="Normal 2 2 2 2 2 4 3 2 2 3" xfId="21063" xr:uid="{00000000-0005-0000-0000-0000FC120000}"/>
    <cellStyle name="Normal 2 2 2 2 2 4 3 2 3" xfId="7532" xr:uid="{00000000-0005-0000-0000-0000FD120000}"/>
    <cellStyle name="Normal 2 2 2 2 2 4 3 2 3 2" xfId="15678" xr:uid="{00000000-0005-0000-0000-0000FE120000}"/>
    <cellStyle name="Normal 2 2 2 2 2 4 3 2 3 2 2" xfId="31974" xr:uid="{00000000-0005-0000-0000-0000FF120000}"/>
    <cellStyle name="Normal 2 2 2 2 2 4 3 2 3 3" xfId="23828" xr:uid="{00000000-0005-0000-0000-000000130000}"/>
    <cellStyle name="Normal 2 2 2 2 2 4 3 2 4" xfId="10379" xr:uid="{00000000-0005-0000-0000-000001130000}"/>
    <cellStyle name="Normal 2 2 2 2 2 4 3 2 4 2" xfId="26675" xr:uid="{00000000-0005-0000-0000-000002130000}"/>
    <cellStyle name="Normal 2 2 2 2 2 4 3 2 5" xfId="18529" xr:uid="{00000000-0005-0000-0000-000003130000}"/>
    <cellStyle name="Normal 2 2 2 2 2 4 3 3" xfId="3549" xr:uid="{00000000-0005-0000-0000-000004130000}"/>
    <cellStyle name="Normal 2 2 2 2 2 4 3 3 2" xfId="11695" xr:uid="{00000000-0005-0000-0000-000005130000}"/>
    <cellStyle name="Normal 2 2 2 2 2 4 3 3 2 2" xfId="27991" xr:uid="{00000000-0005-0000-0000-000006130000}"/>
    <cellStyle name="Normal 2 2 2 2 2 4 3 3 3" xfId="19845" xr:uid="{00000000-0005-0000-0000-000007130000}"/>
    <cellStyle name="Normal 2 2 2 2 2 4 3 4" xfId="6122" xr:uid="{00000000-0005-0000-0000-000008130000}"/>
    <cellStyle name="Normal 2 2 2 2 2 4 3 4 2" xfId="14268" xr:uid="{00000000-0005-0000-0000-000009130000}"/>
    <cellStyle name="Normal 2 2 2 2 2 4 3 4 2 2" xfId="30564" xr:uid="{00000000-0005-0000-0000-00000A130000}"/>
    <cellStyle name="Normal 2 2 2 2 2 4 3 4 3" xfId="22418" xr:uid="{00000000-0005-0000-0000-00000B130000}"/>
    <cellStyle name="Normal 2 2 2 2 2 4 3 5" xfId="8969" xr:uid="{00000000-0005-0000-0000-00000C130000}"/>
    <cellStyle name="Normal 2 2 2 2 2 4 3 5 2" xfId="25265" xr:uid="{00000000-0005-0000-0000-00000D130000}"/>
    <cellStyle name="Normal 2 2 2 2 2 4 3 6" xfId="17119" xr:uid="{00000000-0005-0000-0000-00000E130000}"/>
    <cellStyle name="Normal 2 2 2 2 2 4 4" xfId="1528" xr:uid="{00000000-0005-0000-0000-00000F130000}"/>
    <cellStyle name="Normal 2 2 2 2 2 4 4 2" xfId="4158" xr:uid="{00000000-0005-0000-0000-000010130000}"/>
    <cellStyle name="Normal 2 2 2 2 2 4 4 2 2" xfId="12304" xr:uid="{00000000-0005-0000-0000-000011130000}"/>
    <cellStyle name="Normal 2 2 2 2 2 4 4 2 2 2" xfId="28600" xr:uid="{00000000-0005-0000-0000-000012130000}"/>
    <cellStyle name="Normal 2 2 2 2 2 4 4 2 3" xfId="20454" xr:uid="{00000000-0005-0000-0000-000013130000}"/>
    <cellStyle name="Normal 2 2 2 2 2 4 4 3" xfId="6827" xr:uid="{00000000-0005-0000-0000-000014130000}"/>
    <cellStyle name="Normal 2 2 2 2 2 4 4 3 2" xfId="14973" xr:uid="{00000000-0005-0000-0000-000015130000}"/>
    <cellStyle name="Normal 2 2 2 2 2 4 4 3 2 2" xfId="31269" xr:uid="{00000000-0005-0000-0000-000016130000}"/>
    <cellStyle name="Normal 2 2 2 2 2 4 4 3 3" xfId="23123" xr:uid="{00000000-0005-0000-0000-000017130000}"/>
    <cellStyle name="Normal 2 2 2 2 2 4 4 4" xfId="9674" xr:uid="{00000000-0005-0000-0000-000018130000}"/>
    <cellStyle name="Normal 2 2 2 2 2 4 4 4 2" xfId="25970" xr:uid="{00000000-0005-0000-0000-000019130000}"/>
    <cellStyle name="Normal 2 2 2 2 2 4 4 5" xfId="17824" xr:uid="{00000000-0005-0000-0000-00001A130000}"/>
    <cellStyle name="Normal 2 2 2 2 2 4 5" xfId="2940" xr:uid="{00000000-0005-0000-0000-00001B130000}"/>
    <cellStyle name="Normal 2 2 2 2 2 4 5 2" xfId="11086" xr:uid="{00000000-0005-0000-0000-00001C130000}"/>
    <cellStyle name="Normal 2 2 2 2 2 4 5 2 2" xfId="27382" xr:uid="{00000000-0005-0000-0000-00001D130000}"/>
    <cellStyle name="Normal 2 2 2 2 2 4 5 3" xfId="19236" xr:uid="{00000000-0005-0000-0000-00001E130000}"/>
    <cellStyle name="Normal 2 2 2 2 2 4 6" xfId="5417" xr:uid="{00000000-0005-0000-0000-00001F130000}"/>
    <cellStyle name="Normal 2 2 2 2 2 4 6 2" xfId="13563" xr:uid="{00000000-0005-0000-0000-000020130000}"/>
    <cellStyle name="Normal 2 2 2 2 2 4 6 2 2" xfId="29859" xr:uid="{00000000-0005-0000-0000-000021130000}"/>
    <cellStyle name="Normal 2 2 2 2 2 4 6 3" xfId="21713" xr:uid="{00000000-0005-0000-0000-000022130000}"/>
    <cellStyle name="Normal 2 2 2 2 2 4 7" xfId="8264" xr:uid="{00000000-0005-0000-0000-000023130000}"/>
    <cellStyle name="Normal 2 2 2 2 2 4 7 2" xfId="24560" xr:uid="{00000000-0005-0000-0000-000024130000}"/>
    <cellStyle name="Normal 2 2 2 2 2 4 8" xfId="16414" xr:uid="{00000000-0005-0000-0000-000025130000}"/>
    <cellStyle name="Normal 2 2 2 2 2 5" xfId="203" xr:uid="{00000000-0005-0000-0000-000026130000}"/>
    <cellStyle name="Normal 2 2 2 2 2 5 2" xfId="547" xr:uid="{00000000-0005-0000-0000-000027130000}"/>
    <cellStyle name="Normal 2 2 2 2 2 5 2 2" xfId="1253" xr:uid="{00000000-0005-0000-0000-000028130000}"/>
    <cellStyle name="Normal 2 2 2 2 2 5 2 2 2" xfId="2663" xr:uid="{00000000-0005-0000-0000-000029130000}"/>
    <cellStyle name="Normal 2 2 2 2 2 5 2 2 2 2" xfId="5137" xr:uid="{00000000-0005-0000-0000-00002A130000}"/>
    <cellStyle name="Normal 2 2 2 2 2 5 2 2 2 2 2" xfId="13283" xr:uid="{00000000-0005-0000-0000-00002B130000}"/>
    <cellStyle name="Normal 2 2 2 2 2 5 2 2 2 2 2 2" xfId="29579" xr:uid="{00000000-0005-0000-0000-00002C130000}"/>
    <cellStyle name="Normal 2 2 2 2 2 5 2 2 2 2 3" xfId="21433" xr:uid="{00000000-0005-0000-0000-00002D130000}"/>
    <cellStyle name="Normal 2 2 2 2 2 5 2 2 2 3" xfId="7962" xr:uid="{00000000-0005-0000-0000-00002E130000}"/>
    <cellStyle name="Normal 2 2 2 2 2 5 2 2 2 3 2" xfId="16108" xr:uid="{00000000-0005-0000-0000-00002F130000}"/>
    <cellStyle name="Normal 2 2 2 2 2 5 2 2 2 3 2 2" xfId="32404" xr:uid="{00000000-0005-0000-0000-000030130000}"/>
    <cellStyle name="Normal 2 2 2 2 2 5 2 2 2 3 3" xfId="24258" xr:uid="{00000000-0005-0000-0000-000031130000}"/>
    <cellStyle name="Normal 2 2 2 2 2 5 2 2 2 4" xfId="10809" xr:uid="{00000000-0005-0000-0000-000032130000}"/>
    <cellStyle name="Normal 2 2 2 2 2 5 2 2 2 4 2" xfId="27105" xr:uid="{00000000-0005-0000-0000-000033130000}"/>
    <cellStyle name="Normal 2 2 2 2 2 5 2 2 2 5" xfId="18959" xr:uid="{00000000-0005-0000-0000-000034130000}"/>
    <cellStyle name="Normal 2 2 2 2 2 5 2 2 3" xfId="3919" xr:uid="{00000000-0005-0000-0000-000035130000}"/>
    <cellStyle name="Normal 2 2 2 2 2 5 2 2 3 2" xfId="12065" xr:uid="{00000000-0005-0000-0000-000036130000}"/>
    <cellStyle name="Normal 2 2 2 2 2 5 2 2 3 2 2" xfId="28361" xr:uid="{00000000-0005-0000-0000-000037130000}"/>
    <cellStyle name="Normal 2 2 2 2 2 5 2 2 3 3" xfId="20215" xr:uid="{00000000-0005-0000-0000-000038130000}"/>
    <cellStyle name="Normal 2 2 2 2 2 5 2 2 4" xfId="6552" xr:uid="{00000000-0005-0000-0000-000039130000}"/>
    <cellStyle name="Normal 2 2 2 2 2 5 2 2 4 2" xfId="14698" xr:uid="{00000000-0005-0000-0000-00003A130000}"/>
    <cellStyle name="Normal 2 2 2 2 2 5 2 2 4 2 2" xfId="30994" xr:uid="{00000000-0005-0000-0000-00003B130000}"/>
    <cellStyle name="Normal 2 2 2 2 2 5 2 2 4 3" xfId="22848" xr:uid="{00000000-0005-0000-0000-00003C130000}"/>
    <cellStyle name="Normal 2 2 2 2 2 5 2 2 5" xfId="9399" xr:uid="{00000000-0005-0000-0000-00003D130000}"/>
    <cellStyle name="Normal 2 2 2 2 2 5 2 2 5 2" xfId="25695" xr:uid="{00000000-0005-0000-0000-00003E130000}"/>
    <cellStyle name="Normal 2 2 2 2 2 5 2 2 6" xfId="17549" xr:uid="{00000000-0005-0000-0000-00003F130000}"/>
    <cellStyle name="Normal 2 2 2 2 2 5 2 3" xfId="1958" xr:uid="{00000000-0005-0000-0000-000040130000}"/>
    <cellStyle name="Normal 2 2 2 2 2 5 2 3 2" xfId="4528" xr:uid="{00000000-0005-0000-0000-000041130000}"/>
    <cellStyle name="Normal 2 2 2 2 2 5 2 3 2 2" xfId="12674" xr:uid="{00000000-0005-0000-0000-000042130000}"/>
    <cellStyle name="Normal 2 2 2 2 2 5 2 3 2 2 2" xfId="28970" xr:uid="{00000000-0005-0000-0000-000043130000}"/>
    <cellStyle name="Normal 2 2 2 2 2 5 2 3 2 3" xfId="20824" xr:uid="{00000000-0005-0000-0000-000044130000}"/>
    <cellStyle name="Normal 2 2 2 2 2 5 2 3 3" xfId="7257" xr:uid="{00000000-0005-0000-0000-000045130000}"/>
    <cellStyle name="Normal 2 2 2 2 2 5 2 3 3 2" xfId="15403" xr:uid="{00000000-0005-0000-0000-000046130000}"/>
    <cellStyle name="Normal 2 2 2 2 2 5 2 3 3 2 2" xfId="31699" xr:uid="{00000000-0005-0000-0000-000047130000}"/>
    <cellStyle name="Normal 2 2 2 2 2 5 2 3 3 3" xfId="23553" xr:uid="{00000000-0005-0000-0000-000048130000}"/>
    <cellStyle name="Normal 2 2 2 2 2 5 2 3 4" xfId="10104" xr:uid="{00000000-0005-0000-0000-000049130000}"/>
    <cellStyle name="Normal 2 2 2 2 2 5 2 3 4 2" xfId="26400" xr:uid="{00000000-0005-0000-0000-00004A130000}"/>
    <cellStyle name="Normal 2 2 2 2 2 5 2 3 5" xfId="18254" xr:uid="{00000000-0005-0000-0000-00004B130000}"/>
    <cellStyle name="Normal 2 2 2 2 2 5 2 4" xfId="3310" xr:uid="{00000000-0005-0000-0000-00004C130000}"/>
    <cellStyle name="Normal 2 2 2 2 2 5 2 4 2" xfId="11456" xr:uid="{00000000-0005-0000-0000-00004D130000}"/>
    <cellStyle name="Normal 2 2 2 2 2 5 2 4 2 2" xfId="27752" xr:uid="{00000000-0005-0000-0000-00004E130000}"/>
    <cellStyle name="Normal 2 2 2 2 2 5 2 4 3" xfId="19606" xr:uid="{00000000-0005-0000-0000-00004F130000}"/>
    <cellStyle name="Normal 2 2 2 2 2 5 2 5" xfId="5847" xr:uid="{00000000-0005-0000-0000-000050130000}"/>
    <cellStyle name="Normal 2 2 2 2 2 5 2 5 2" xfId="13993" xr:uid="{00000000-0005-0000-0000-000051130000}"/>
    <cellStyle name="Normal 2 2 2 2 2 5 2 5 2 2" xfId="30289" xr:uid="{00000000-0005-0000-0000-000052130000}"/>
    <cellStyle name="Normal 2 2 2 2 2 5 2 5 3" xfId="22143" xr:uid="{00000000-0005-0000-0000-000053130000}"/>
    <cellStyle name="Normal 2 2 2 2 2 5 2 6" xfId="8694" xr:uid="{00000000-0005-0000-0000-000054130000}"/>
    <cellStyle name="Normal 2 2 2 2 2 5 2 6 2" xfId="24990" xr:uid="{00000000-0005-0000-0000-000055130000}"/>
    <cellStyle name="Normal 2 2 2 2 2 5 2 7" xfId="16844" xr:uid="{00000000-0005-0000-0000-000056130000}"/>
    <cellStyle name="Normal 2 2 2 2 2 5 3" xfId="909" xr:uid="{00000000-0005-0000-0000-000057130000}"/>
    <cellStyle name="Normal 2 2 2 2 2 5 3 2" xfId="2319" xr:uid="{00000000-0005-0000-0000-000058130000}"/>
    <cellStyle name="Normal 2 2 2 2 2 5 3 2 2" xfId="4841" xr:uid="{00000000-0005-0000-0000-000059130000}"/>
    <cellStyle name="Normal 2 2 2 2 2 5 3 2 2 2" xfId="12987" xr:uid="{00000000-0005-0000-0000-00005A130000}"/>
    <cellStyle name="Normal 2 2 2 2 2 5 3 2 2 2 2" xfId="29283" xr:uid="{00000000-0005-0000-0000-00005B130000}"/>
    <cellStyle name="Normal 2 2 2 2 2 5 3 2 2 3" xfId="21137" xr:uid="{00000000-0005-0000-0000-00005C130000}"/>
    <cellStyle name="Normal 2 2 2 2 2 5 3 2 3" xfId="7618" xr:uid="{00000000-0005-0000-0000-00005D130000}"/>
    <cellStyle name="Normal 2 2 2 2 2 5 3 2 3 2" xfId="15764" xr:uid="{00000000-0005-0000-0000-00005E130000}"/>
    <cellStyle name="Normal 2 2 2 2 2 5 3 2 3 2 2" xfId="32060" xr:uid="{00000000-0005-0000-0000-00005F130000}"/>
    <cellStyle name="Normal 2 2 2 2 2 5 3 2 3 3" xfId="23914" xr:uid="{00000000-0005-0000-0000-000060130000}"/>
    <cellStyle name="Normal 2 2 2 2 2 5 3 2 4" xfId="10465" xr:uid="{00000000-0005-0000-0000-000061130000}"/>
    <cellStyle name="Normal 2 2 2 2 2 5 3 2 4 2" xfId="26761" xr:uid="{00000000-0005-0000-0000-000062130000}"/>
    <cellStyle name="Normal 2 2 2 2 2 5 3 2 5" xfId="18615" xr:uid="{00000000-0005-0000-0000-000063130000}"/>
    <cellStyle name="Normal 2 2 2 2 2 5 3 3" xfId="3623" xr:uid="{00000000-0005-0000-0000-000064130000}"/>
    <cellStyle name="Normal 2 2 2 2 2 5 3 3 2" xfId="11769" xr:uid="{00000000-0005-0000-0000-000065130000}"/>
    <cellStyle name="Normal 2 2 2 2 2 5 3 3 2 2" xfId="28065" xr:uid="{00000000-0005-0000-0000-000066130000}"/>
    <cellStyle name="Normal 2 2 2 2 2 5 3 3 3" xfId="19919" xr:uid="{00000000-0005-0000-0000-000067130000}"/>
    <cellStyle name="Normal 2 2 2 2 2 5 3 4" xfId="6208" xr:uid="{00000000-0005-0000-0000-000068130000}"/>
    <cellStyle name="Normal 2 2 2 2 2 5 3 4 2" xfId="14354" xr:uid="{00000000-0005-0000-0000-000069130000}"/>
    <cellStyle name="Normal 2 2 2 2 2 5 3 4 2 2" xfId="30650" xr:uid="{00000000-0005-0000-0000-00006A130000}"/>
    <cellStyle name="Normal 2 2 2 2 2 5 3 4 3" xfId="22504" xr:uid="{00000000-0005-0000-0000-00006B130000}"/>
    <cellStyle name="Normal 2 2 2 2 2 5 3 5" xfId="9055" xr:uid="{00000000-0005-0000-0000-00006C130000}"/>
    <cellStyle name="Normal 2 2 2 2 2 5 3 5 2" xfId="25351" xr:uid="{00000000-0005-0000-0000-00006D130000}"/>
    <cellStyle name="Normal 2 2 2 2 2 5 3 6" xfId="17205" xr:uid="{00000000-0005-0000-0000-00006E130000}"/>
    <cellStyle name="Normal 2 2 2 2 2 5 4" xfId="1614" xr:uid="{00000000-0005-0000-0000-00006F130000}"/>
    <cellStyle name="Normal 2 2 2 2 2 5 4 2" xfId="4232" xr:uid="{00000000-0005-0000-0000-000070130000}"/>
    <cellStyle name="Normal 2 2 2 2 2 5 4 2 2" xfId="12378" xr:uid="{00000000-0005-0000-0000-000071130000}"/>
    <cellStyle name="Normal 2 2 2 2 2 5 4 2 2 2" xfId="28674" xr:uid="{00000000-0005-0000-0000-000072130000}"/>
    <cellStyle name="Normal 2 2 2 2 2 5 4 2 3" xfId="20528" xr:uid="{00000000-0005-0000-0000-000073130000}"/>
    <cellStyle name="Normal 2 2 2 2 2 5 4 3" xfId="6913" xr:uid="{00000000-0005-0000-0000-000074130000}"/>
    <cellStyle name="Normal 2 2 2 2 2 5 4 3 2" xfId="15059" xr:uid="{00000000-0005-0000-0000-000075130000}"/>
    <cellStyle name="Normal 2 2 2 2 2 5 4 3 2 2" xfId="31355" xr:uid="{00000000-0005-0000-0000-000076130000}"/>
    <cellStyle name="Normal 2 2 2 2 2 5 4 3 3" xfId="23209" xr:uid="{00000000-0005-0000-0000-000077130000}"/>
    <cellStyle name="Normal 2 2 2 2 2 5 4 4" xfId="9760" xr:uid="{00000000-0005-0000-0000-000078130000}"/>
    <cellStyle name="Normal 2 2 2 2 2 5 4 4 2" xfId="26056" xr:uid="{00000000-0005-0000-0000-000079130000}"/>
    <cellStyle name="Normal 2 2 2 2 2 5 4 5" xfId="17910" xr:uid="{00000000-0005-0000-0000-00007A130000}"/>
    <cellStyle name="Normal 2 2 2 2 2 5 5" xfId="3014" xr:uid="{00000000-0005-0000-0000-00007B130000}"/>
    <cellStyle name="Normal 2 2 2 2 2 5 5 2" xfId="11160" xr:uid="{00000000-0005-0000-0000-00007C130000}"/>
    <cellStyle name="Normal 2 2 2 2 2 5 5 2 2" xfId="27456" xr:uid="{00000000-0005-0000-0000-00007D130000}"/>
    <cellStyle name="Normal 2 2 2 2 2 5 5 3" xfId="19310" xr:uid="{00000000-0005-0000-0000-00007E130000}"/>
    <cellStyle name="Normal 2 2 2 2 2 5 6" xfId="5503" xr:uid="{00000000-0005-0000-0000-00007F130000}"/>
    <cellStyle name="Normal 2 2 2 2 2 5 6 2" xfId="13649" xr:uid="{00000000-0005-0000-0000-000080130000}"/>
    <cellStyle name="Normal 2 2 2 2 2 5 6 2 2" xfId="29945" xr:uid="{00000000-0005-0000-0000-000081130000}"/>
    <cellStyle name="Normal 2 2 2 2 2 5 6 3" xfId="21799" xr:uid="{00000000-0005-0000-0000-000082130000}"/>
    <cellStyle name="Normal 2 2 2 2 2 5 7" xfId="8350" xr:uid="{00000000-0005-0000-0000-000083130000}"/>
    <cellStyle name="Normal 2 2 2 2 2 5 7 2" xfId="24646" xr:uid="{00000000-0005-0000-0000-000084130000}"/>
    <cellStyle name="Normal 2 2 2 2 2 5 8" xfId="16500" xr:uid="{00000000-0005-0000-0000-000085130000}"/>
    <cellStyle name="Normal 2 2 2 2 2 6" xfId="281" xr:uid="{00000000-0005-0000-0000-000086130000}"/>
    <cellStyle name="Normal 2 2 2 2 2 6 2" xfId="625" xr:uid="{00000000-0005-0000-0000-000087130000}"/>
    <cellStyle name="Normal 2 2 2 2 2 6 2 2" xfId="1331" xr:uid="{00000000-0005-0000-0000-000088130000}"/>
    <cellStyle name="Normal 2 2 2 2 2 6 2 2 2" xfId="2741" xr:uid="{00000000-0005-0000-0000-000089130000}"/>
    <cellStyle name="Normal 2 2 2 2 2 6 2 2 2 2" xfId="5211" xr:uid="{00000000-0005-0000-0000-00008A130000}"/>
    <cellStyle name="Normal 2 2 2 2 2 6 2 2 2 2 2" xfId="13357" xr:uid="{00000000-0005-0000-0000-00008B130000}"/>
    <cellStyle name="Normal 2 2 2 2 2 6 2 2 2 2 2 2" xfId="29653" xr:uid="{00000000-0005-0000-0000-00008C130000}"/>
    <cellStyle name="Normal 2 2 2 2 2 6 2 2 2 2 3" xfId="21507" xr:uid="{00000000-0005-0000-0000-00008D130000}"/>
    <cellStyle name="Normal 2 2 2 2 2 6 2 2 2 3" xfId="8040" xr:uid="{00000000-0005-0000-0000-00008E130000}"/>
    <cellStyle name="Normal 2 2 2 2 2 6 2 2 2 3 2" xfId="16186" xr:uid="{00000000-0005-0000-0000-00008F130000}"/>
    <cellStyle name="Normal 2 2 2 2 2 6 2 2 2 3 2 2" xfId="32482" xr:uid="{00000000-0005-0000-0000-000090130000}"/>
    <cellStyle name="Normal 2 2 2 2 2 6 2 2 2 3 3" xfId="24336" xr:uid="{00000000-0005-0000-0000-000091130000}"/>
    <cellStyle name="Normal 2 2 2 2 2 6 2 2 2 4" xfId="10887" xr:uid="{00000000-0005-0000-0000-000092130000}"/>
    <cellStyle name="Normal 2 2 2 2 2 6 2 2 2 4 2" xfId="27183" xr:uid="{00000000-0005-0000-0000-000093130000}"/>
    <cellStyle name="Normal 2 2 2 2 2 6 2 2 2 5" xfId="19037" xr:uid="{00000000-0005-0000-0000-000094130000}"/>
    <cellStyle name="Normal 2 2 2 2 2 6 2 2 3" xfId="3993" xr:uid="{00000000-0005-0000-0000-000095130000}"/>
    <cellStyle name="Normal 2 2 2 2 2 6 2 2 3 2" xfId="12139" xr:uid="{00000000-0005-0000-0000-000096130000}"/>
    <cellStyle name="Normal 2 2 2 2 2 6 2 2 3 2 2" xfId="28435" xr:uid="{00000000-0005-0000-0000-000097130000}"/>
    <cellStyle name="Normal 2 2 2 2 2 6 2 2 3 3" xfId="20289" xr:uid="{00000000-0005-0000-0000-000098130000}"/>
    <cellStyle name="Normal 2 2 2 2 2 6 2 2 4" xfId="6630" xr:uid="{00000000-0005-0000-0000-000099130000}"/>
    <cellStyle name="Normal 2 2 2 2 2 6 2 2 4 2" xfId="14776" xr:uid="{00000000-0005-0000-0000-00009A130000}"/>
    <cellStyle name="Normal 2 2 2 2 2 6 2 2 4 2 2" xfId="31072" xr:uid="{00000000-0005-0000-0000-00009B130000}"/>
    <cellStyle name="Normal 2 2 2 2 2 6 2 2 4 3" xfId="22926" xr:uid="{00000000-0005-0000-0000-00009C130000}"/>
    <cellStyle name="Normal 2 2 2 2 2 6 2 2 5" xfId="9477" xr:uid="{00000000-0005-0000-0000-00009D130000}"/>
    <cellStyle name="Normal 2 2 2 2 2 6 2 2 5 2" xfId="25773" xr:uid="{00000000-0005-0000-0000-00009E130000}"/>
    <cellStyle name="Normal 2 2 2 2 2 6 2 2 6" xfId="17627" xr:uid="{00000000-0005-0000-0000-00009F130000}"/>
    <cellStyle name="Normal 2 2 2 2 2 6 2 3" xfId="2036" xr:uid="{00000000-0005-0000-0000-0000A0130000}"/>
    <cellStyle name="Normal 2 2 2 2 2 6 2 3 2" xfId="4602" xr:uid="{00000000-0005-0000-0000-0000A1130000}"/>
    <cellStyle name="Normal 2 2 2 2 2 6 2 3 2 2" xfId="12748" xr:uid="{00000000-0005-0000-0000-0000A2130000}"/>
    <cellStyle name="Normal 2 2 2 2 2 6 2 3 2 2 2" xfId="29044" xr:uid="{00000000-0005-0000-0000-0000A3130000}"/>
    <cellStyle name="Normal 2 2 2 2 2 6 2 3 2 3" xfId="20898" xr:uid="{00000000-0005-0000-0000-0000A4130000}"/>
    <cellStyle name="Normal 2 2 2 2 2 6 2 3 3" xfId="7335" xr:uid="{00000000-0005-0000-0000-0000A5130000}"/>
    <cellStyle name="Normal 2 2 2 2 2 6 2 3 3 2" xfId="15481" xr:uid="{00000000-0005-0000-0000-0000A6130000}"/>
    <cellStyle name="Normal 2 2 2 2 2 6 2 3 3 2 2" xfId="31777" xr:uid="{00000000-0005-0000-0000-0000A7130000}"/>
    <cellStyle name="Normal 2 2 2 2 2 6 2 3 3 3" xfId="23631" xr:uid="{00000000-0005-0000-0000-0000A8130000}"/>
    <cellStyle name="Normal 2 2 2 2 2 6 2 3 4" xfId="10182" xr:uid="{00000000-0005-0000-0000-0000A9130000}"/>
    <cellStyle name="Normal 2 2 2 2 2 6 2 3 4 2" xfId="26478" xr:uid="{00000000-0005-0000-0000-0000AA130000}"/>
    <cellStyle name="Normal 2 2 2 2 2 6 2 3 5" xfId="18332" xr:uid="{00000000-0005-0000-0000-0000AB130000}"/>
    <cellStyle name="Normal 2 2 2 2 2 6 2 4" xfId="3384" xr:uid="{00000000-0005-0000-0000-0000AC130000}"/>
    <cellStyle name="Normal 2 2 2 2 2 6 2 4 2" xfId="11530" xr:uid="{00000000-0005-0000-0000-0000AD130000}"/>
    <cellStyle name="Normal 2 2 2 2 2 6 2 4 2 2" xfId="27826" xr:uid="{00000000-0005-0000-0000-0000AE130000}"/>
    <cellStyle name="Normal 2 2 2 2 2 6 2 4 3" xfId="19680" xr:uid="{00000000-0005-0000-0000-0000AF130000}"/>
    <cellStyle name="Normal 2 2 2 2 2 6 2 5" xfId="5925" xr:uid="{00000000-0005-0000-0000-0000B0130000}"/>
    <cellStyle name="Normal 2 2 2 2 2 6 2 5 2" xfId="14071" xr:uid="{00000000-0005-0000-0000-0000B1130000}"/>
    <cellStyle name="Normal 2 2 2 2 2 6 2 5 2 2" xfId="30367" xr:uid="{00000000-0005-0000-0000-0000B2130000}"/>
    <cellStyle name="Normal 2 2 2 2 2 6 2 5 3" xfId="22221" xr:uid="{00000000-0005-0000-0000-0000B3130000}"/>
    <cellStyle name="Normal 2 2 2 2 2 6 2 6" xfId="8772" xr:uid="{00000000-0005-0000-0000-0000B4130000}"/>
    <cellStyle name="Normal 2 2 2 2 2 6 2 6 2" xfId="25068" xr:uid="{00000000-0005-0000-0000-0000B5130000}"/>
    <cellStyle name="Normal 2 2 2 2 2 6 2 7" xfId="16922" xr:uid="{00000000-0005-0000-0000-0000B6130000}"/>
    <cellStyle name="Normal 2 2 2 2 2 6 3" xfId="987" xr:uid="{00000000-0005-0000-0000-0000B7130000}"/>
    <cellStyle name="Normal 2 2 2 2 2 6 3 2" xfId="2397" xr:uid="{00000000-0005-0000-0000-0000B8130000}"/>
    <cellStyle name="Normal 2 2 2 2 2 6 3 2 2" xfId="4915" xr:uid="{00000000-0005-0000-0000-0000B9130000}"/>
    <cellStyle name="Normal 2 2 2 2 2 6 3 2 2 2" xfId="13061" xr:uid="{00000000-0005-0000-0000-0000BA130000}"/>
    <cellStyle name="Normal 2 2 2 2 2 6 3 2 2 2 2" xfId="29357" xr:uid="{00000000-0005-0000-0000-0000BB130000}"/>
    <cellStyle name="Normal 2 2 2 2 2 6 3 2 2 3" xfId="21211" xr:uid="{00000000-0005-0000-0000-0000BC130000}"/>
    <cellStyle name="Normal 2 2 2 2 2 6 3 2 3" xfId="7696" xr:uid="{00000000-0005-0000-0000-0000BD130000}"/>
    <cellStyle name="Normal 2 2 2 2 2 6 3 2 3 2" xfId="15842" xr:uid="{00000000-0005-0000-0000-0000BE130000}"/>
    <cellStyle name="Normal 2 2 2 2 2 6 3 2 3 2 2" xfId="32138" xr:uid="{00000000-0005-0000-0000-0000BF130000}"/>
    <cellStyle name="Normal 2 2 2 2 2 6 3 2 3 3" xfId="23992" xr:uid="{00000000-0005-0000-0000-0000C0130000}"/>
    <cellStyle name="Normal 2 2 2 2 2 6 3 2 4" xfId="10543" xr:uid="{00000000-0005-0000-0000-0000C1130000}"/>
    <cellStyle name="Normal 2 2 2 2 2 6 3 2 4 2" xfId="26839" xr:uid="{00000000-0005-0000-0000-0000C2130000}"/>
    <cellStyle name="Normal 2 2 2 2 2 6 3 2 5" xfId="18693" xr:uid="{00000000-0005-0000-0000-0000C3130000}"/>
    <cellStyle name="Normal 2 2 2 2 2 6 3 3" xfId="3697" xr:uid="{00000000-0005-0000-0000-0000C4130000}"/>
    <cellStyle name="Normal 2 2 2 2 2 6 3 3 2" xfId="11843" xr:uid="{00000000-0005-0000-0000-0000C5130000}"/>
    <cellStyle name="Normal 2 2 2 2 2 6 3 3 2 2" xfId="28139" xr:uid="{00000000-0005-0000-0000-0000C6130000}"/>
    <cellStyle name="Normal 2 2 2 2 2 6 3 3 3" xfId="19993" xr:uid="{00000000-0005-0000-0000-0000C7130000}"/>
    <cellStyle name="Normal 2 2 2 2 2 6 3 4" xfId="6286" xr:uid="{00000000-0005-0000-0000-0000C8130000}"/>
    <cellStyle name="Normal 2 2 2 2 2 6 3 4 2" xfId="14432" xr:uid="{00000000-0005-0000-0000-0000C9130000}"/>
    <cellStyle name="Normal 2 2 2 2 2 6 3 4 2 2" xfId="30728" xr:uid="{00000000-0005-0000-0000-0000CA130000}"/>
    <cellStyle name="Normal 2 2 2 2 2 6 3 4 3" xfId="22582" xr:uid="{00000000-0005-0000-0000-0000CB130000}"/>
    <cellStyle name="Normal 2 2 2 2 2 6 3 5" xfId="9133" xr:uid="{00000000-0005-0000-0000-0000CC130000}"/>
    <cellStyle name="Normal 2 2 2 2 2 6 3 5 2" xfId="25429" xr:uid="{00000000-0005-0000-0000-0000CD130000}"/>
    <cellStyle name="Normal 2 2 2 2 2 6 3 6" xfId="17283" xr:uid="{00000000-0005-0000-0000-0000CE130000}"/>
    <cellStyle name="Normal 2 2 2 2 2 6 4" xfId="1692" xr:uid="{00000000-0005-0000-0000-0000CF130000}"/>
    <cellStyle name="Normal 2 2 2 2 2 6 4 2" xfId="4306" xr:uid="{00000000-0005-0000-0000-0000D0130000}"/>
    <cellStyle name="Normal 2 2 2 2 2 6 4 2 2" xfId="12452" xr:uid="{00000000-0005-0000-0000-0000D1130000}"/>
    <cellStyle name="Normal 2 2 2 2 2 6 4 2 2 2" xfId="28748" xr:uid="{00000000-0005-0000-0000-0000D2130000}"/>
    <cellStyle name="Normal 2 2 2 2 2 6 4 2 3" xfId="20602" xr:uid="{00000000-0005-0000-0000-0000D3130000}"/>
    <cellStyle name="Normal 2 2 2 2 2 6 4 3" xfId="6991" xr:uid="{00000000-0005-0000-0000-0000D4130000}"/>
    <cellStyle name="Normal 2 2 2 2 2 6 4 3 2" xfId="15137" xr:uid="{00000000-0005-0000-0000-0000D5130000}"/>
    <cellStyle name="Normal 2 2 2 2 2 6 4 3 2 2" xfId="31433" xr:uid="{00000000-0005-0000-0000-0000D6130000}"/>
    <cellStyle name="Normal 2 2 2 2 2 6 4 3 3" xfId="23287" xr:uid="{00000000-0005-0000-0000-0000D7130000}"/>
    <cellStyle name="Normal 2 2 2 2 2 6 4 4" xfId="9838" xr:uid="{00000000-0005-0000-0000-0000D8130000}"/>
    <cellStyle name="Normal 2 2 2 2 2 6 4 4 2" xfId="26134" xr:uid="{00000000-0005-0000-0000-0000D9130000}"/>
    <cellStyle name="Normal 2 2 2 2 2 6 4 5" xfId="17988" xr:uid="{00000000-0005-0000-0000-0000DA130000}"/>
    <cellStyle name="Normal 2 2 2 2 2 6 5" xfId="3088" xr:uid="{00000000-0005-0000-0000-0000DB130000}"/>
    <cellStyle name="Normal 2 2 2 2 2 6 5 2" xfId="11234" xr:uid="{00000000-0005-0000-0000-0000DC130000}"/>
    <cellStyle name="Normal 2 2 2 2 2 6 5 2 2" xfId="27530" xr:uid="{00000000-0005-0000-0000-0000DD130000}"/>
    <cellStyle name="Normal 2 2 2 2 2 6 5 3" xfId="19384" xr:uid="{00000000-0005-0000-0000-0000DE130000}"/>
    <cellStyle name="Normal 2 2 2 2 2 6 6" xfId="5581" xr:uid="{00000000-0005-0000-0000-0000DF130000}"/>
    <cellStyle name="Normal 2 2 2 2 2 6 6 2" xfId="13727" xr:uid="{00000000-0005-0000-0000-0000E0130000}"/>
    <cellStyle name="Normal 2 2 2 2 2 6 6 2 2" xfId="30023" xr:uid="{00000000-0005-0000-0000-0000E1130000}"/>
    <cellStyle name="Normal 2 2 2 2 2 6 6 3" xfId="21877" xr:uid="{00000000-0005-0000-0000-0000E2130000}"/>
    <cellStyle name="Normal 2 2 2 2 2 6 7" xfId="8428" xr:uid="{00000000-0005-0000-0000-0000E3130000}"/>
    <cellStyle name="Normal 2 2 2 2 2 6 7 2" xfId="24724" xr:uid="{00000000-0005-0000-0000-0000E4130000}"/>
    <cellStyle name="Normal 2 2 2 2 2 6 8" xfId="16578" xr:uid="{00000000-0005-0000-0000-0000E5130000}"/>
    <cellStyle name="Normal 2 2 2 2 2 7" xfId="371" xr:uid="{00000000-0005-0000-0000-0000E6130000}"/>
    <cellStyle name="Normal 2 2 2 2 2 7 2" xfId="1077" xr:uid="{00000000-0005-0000-0000-0000E7130000}"/>
    <cellStyle name="Normal 2 2 2 2 2 7 2 2" xfId="2487" xr:uid="{00000000-0005-0000-0000-0000E8130000}"/>
    <cellStyle name="Normal 2 2 2 2 2 7 2 2 2" xfId="4989" xr:uid="{00000000-0005-0000-0000-0000E9130000}"/>
    <cellStyle name="Normal 2 2 2 2 2 7 2 2 2 2" xfId="13135" xr:uid="{00000000-0005-0000-0000-0000EA130000}"/>
    <cellStyle name="Normal 2 2 2 2 2 7 2 2 2 2 2" xfId="29431" xr:uid="{00000000-0005-0000-0000-0000EB130000}"/>
    <cellStyle name="Normal 2 2 2 2 2 7 2 2 2 3" xfId="21285" xr:uid="{00000000-0005-0000-0000-0000EC130000}"/>
    <cellStyle name="Normal 2 2 2 2 2 7 2 2 3" xfId="7786" xr:uid="{00000000-0005-0000-0000-0000ED130000}"/>
    <cellStyle name="Normal 2 2 2 2 2 7 2 2 3 2" xfId="15932" xr:uid="{00000000-0005-0000-0000-0000EE130000}"/>
    <cellStyle name="Normal 2 2 2 2 2 7 2 2 3 2 2" xfId="32228" xr:uid="{00000000-0005-0000-0000-0000EF130000}"/>
    <cellStyle name="Normal 2 2 2 2 2 7 2 2 3 3" xfId="24082" xr:uid="{00000000-0005-0000-0000-0000F0130000}"/>
    <cellStyle name="Normal 2 2 2 2 2 7 2 2 4" xfId="10633" xr:uid="{00000000-0005-0000-0000-0000F1130000}"/>
    <cellStyle name="Normal 2 2 2 2 2 7 2 2 4 2" xfId="26929" xr:uid="{00000000-0005-0000-0000-0000F2130000}"/>
    <cellStyle name="Normal 2 2 2 2 2 7 2 2 5" xfId="18783" xr:uid="{00000000-0005-0000-0000-0000F3130000}"/>
    <cellStyle name="Normal 2 2 2 2 2 7 2 3" xfId="3771" xr:uid="{00000000-0005-0000-0000-0000F4130000}"/>
    <cellStyle name="Normal 2 2 2 2 2 7 2 3 2" xfId="11917" xr:uid="{00000000-0005-0000-0000-0000F5130000}"/>
    <cellStyle name="Normal 2 2 2 2 2 7 2 3 2 2" xfId="28213" xr:uid="{00000000-0005-0000-0000-0000F6130000}"/>
    <cellStyle name="Normal 2 2 2 2 2 7 2 3 3" xfId="20067" xr:uid="{00000000-0005-0000-0000-0000F7130000}"/>
    <cellStyle name="Normal 2 2 2 2 2 7 2 4" xfId="6376" xr:uid="{00000000-0005-0000-0000-0000F8130000}"/>
    <cellStyle name="Normal 2 2 2 2 2 7 2 4 2" xfId="14522" xr:uid="{00000000-0005-0000-0000-0000F9130000}"/>
    <cellStyle name="Normal 2 2 2 2 2 7 2 4 2 2" xfId="30818" xr:uid="{00000000-0005-0000-0000-0000FA130000}"/>
    <cellStyle name="Normal 2 2 2 2 2 7 2 4 3" xfId="22672" xr:uid="{00000000-0005-0000-0000-0000FB130000}"/>
    <cellStyle name="Normal 2 2 2 2 2 7 2 5" xfId="9223" xr:uid="{00000000-0005-0000-0000-0000FC130000}"/>
    <cellStyle name="Normal 2 2 2 2 2 7 2 5 2" xfId="25519" xr:uid="{00000000-0005-0000-0000-0000FD130000}"/>
    <cellStyle name="Normal 2 2 2 2 2 7 2 6" xfId="17373" xr:uid="{00000000-0005-0000-0000-0000FE130000}"/>
    <cellStyle name="Normal 2 2 2 2 2 7 3" xfId="1782" xr:uid="{00000000-0005-0000-0000-0000FF130000}"/>
    <cellStyle name="Normal 2 2 2 2 2 7 3 2" xfId="4380" xr:uid="{00000000-0005-0000-0000-000000140000}"/>
    <cellStyle name="Normal 2 2 2 2 2 7 3 2 2" xfId="12526" xr:uid="{00000000-0005-0000-0000-000001140000}"/>
    <cellStyle name="Normal 2 2 2 2 2 7 3 2 2 2" xfId="28822" xr:uid="{00000000-0005-0000-0000-000002140000}"/>
    <cellStyle name="Normal 2 2 2 2 2 7 3 2 3" xfId="20676" xr:uid="{00000000-0005-0000-0000-000003140000}"/>
    <cellStyle name="Normal 2 2 2 2 2 7 3 3" xfId="7081" xr:uid="{00000000-0005-0000-0000-000004140000}"/>
    <cellStyle name="Normal 2 2 2 2 2 7 3 3 2" xfId="15227" xr:uid="{00000000-0005-0000-0000-000005140000}"/>
    <cellStyle name="Normal 2 2 2 2 2 7 3 3 2 2" xfId="31523" xr:uid="{00000000-0005-0000-0000-000006140000}"/>
    <cellStyle name="Normal 2 2 2 2 2 7 3 3 3" xfId="23377" xr:uid="{00000000-0005-0000-0000-000007140000}"/>
    <cellStyle name="Normal 2 2 2 2 2 7 3 4" xfId="9928" xr:uid="{00000000-0005-0000-0000-000008140000}"/>
    <cellStyle name="Normal 2 2 2 2 2 7 3 4 2" xfId="26224" xr:uid="{00000000-0005-0000-0000-000009140000}"/>
    <cellStyle name="Normal 2 2 2 2 2 7 3 5" xfId="18078" xr:uid="{00000000-0005-0000-0000-00000A140000}"/>
    <cellStyle name="Normal 2 2 2 2 2 7 4" xfId="3162" xr:uid="{00000000-0005-0000-0000-00000B140000}"/>
    <cellStyle name="Normal 2 2 2 2 2 7 4 2" xfId="11308" xr:uid="{00000000-0005-0000-0000-00000C140000}"/>
    <cellStyle name="Normal 2 2 2 2 2 7 4 2 2" xfId="27604" xr:uid="{00000000-0005-0000-0000-00000D140000}"/>
    <cellStyle name="Normal 2 2 2 2 2 7 4 3" xfId="19458" xr:uid="{00000000-0005-0000-0000-00000E140000}"/>
    <cellStyle name="Normal 2 2 2 2 2 7 5" xfId="5671" xr:uid="{00000000-0005-0000-0000-00000F140000}"/>
    <cellStyle name="Normal 2 2 2 2 2 7 5 2" xfId="13817" xr:uid="{00000000-0005-0000-0000-000010140000}"/>
    <cellStyle name="Normal 2 2 2 2 2 7 5 2 2" xfId="30113" xr:uid="{00000000-0005-0000-0000-000011140000}"/>
    <cellStyle name="Normal 2 2 2 2 2 7 5 3" xfId="21967" xr:uid="{00000000-0005-0000-0000-000012140000}"/>
    <cellStyle name="Normal 2 2 2 2 2 7 6" xfId="8518" xr:uid="{00000000-0005-0000-0000-000013140000}"/>
    <cellStyle name="Normal 2 2 2 2 2 7 6 2" xfId="24814" xr:uid="{00000000-0005-0000-0000-000014140000}"/>
    <cellStyle name="Normal 2 2 2 2 2 7 7" xfId="16668" xr:uid="{00000000-0005-0000-0000-000015140000}"/>
    <cellStyle name="Normal 2 2 2 2 2 8" xfId="733" xr:uid="{00000000-0005-0000-0000-000016140000}"/>
    <cellStyle name="Normal 2 2 2 2 2 8 2" xfId="2143" xr:uid="{00000000-0005-0000-0000-000017140000}"/>
    <cellStyle name="Normal 2 2 2 2 2 8 2 2" xfId="4693" xr:uid="{00000000-0005-0000-0000-000018140000}"/>
    <cellStyle name="Normal 2 2 2 2 2 8 2 2 2" xfId="12839" xr:uid="{00000000-0005-0000-0000-000019140000}"/>
    <cellStyle name="Normal 2 2 2 2 2 8 2 2 2 2" xfId="29135" xr:uid="{00000000-0005-0000-0000-00001A140000}"/>
    <cellStyle name="Normal 2 2 2 2 2 8 2 2 3" xfId="20989" xr:uid="{00000000-0005-0000-0000-00001B140000}"/>
    <cellStyle name="Normal 2 2 2 2 2 8 2 3" xfId="7442" xr:uid="{00000000-0005-0000-0000-00001C140000}"/>
    <cellStyle name="Normal 2 2 2 2 2 8 2 3 2" xfId="15588" xr:uid="{00000000-0005-0000-0000-00001D140000}"/>
    <cellStyle name="Normal 2 2 2 2 2 8 2 3 2 2" xfId="31884" xr:uid="{00000000-0005-0000-0000-00001E140000}"/>
    <cellStyle name="Normal 2 2 2 2 2 8 2 3 3" xfId="23738" xr:uid="{00000000-0005-0000-0000-00001F140000}"/>
    <cellStyle name="Normal 2 2 2 2 2 8 2 4" xfId="10289" xr:uid="{00000000-0005-0000-0000-000020140000}"/>
    <cellStyle name="Normal 2 2 2 2 2 8 2 4 2" xfId="26585" xr:uid="{00000000-0005-0000-0000-000021140000}"/>
    <cellStyle name="Normal 2 2 2 2 2 8 2 5" xfId="18439" xr:uid="{00000000-0005-0000-0000-000022140000}"/>
    <cellStyle name="Normal 2 2 2 2 2 8 3" xfId="3475" xr:uid="{00000000-0005-0000-0000-000023140000}"/>
    <cellStyle name="Normal 2 2 2 2 2 8 3 2" xfId="11621" xr:uid="{00000000-0005-0000-0000-000024140000}"/>
    <cellStyle name="Normal 2 2 2 2 2 8 3 2 2" xfId="27917" xr:uid="{00000000-0005-0000-0000-000025140000}"/>
    <cellStyle name="Normal 2 2 2 2 2 8 3 3" xfId="19771" xr:uid="{00000000-0005-0000-0000-000026140000}"/>
    <cellStyle name="Normal 2 2 2 2 2 8 4" xfId="6032" xr:uid="{00000000-0005-0000-0000-000027140000}"/>
    <cellStyle name="Normal 2 2 2 2 2 8 4 2" xfId="14178" xr:uid="{00000000-0005-0000-0000-000028140000}"/>
    <cellStyle name="Normal 2 2 2 2 2 8 4 2 2" xfId="30474" xr:uid="{00000000-0005-0000-0000-000029140000}"/>
    <cellStyle name="Normal 2 2 2 2 2 8 4 3" xfId="22328" xr:uid="{00000000-0005-0000-0000-00002A140000}"/>
    <cellStyle name="Normal 2 2 2 2 2 8 5" xfId="8879" xr:uid="{00000000-0005-0000-0000-00002B140000}"/>
    <cellStyle name="Normal 2 2 2 2 2 8 5 2" xfId="25175" xr:uid="{00000000-0005-0000-0000-00002C140000}"/>
    <cellStyle name="Normal 2 2 2 2 2 8 6" xfId="17029" xr:uid="{00000000-0005-0000-0000-00002D140000}"/>
    <cellStyle name="Normal 2 2 2 2 2 9" xfId="1438" xr:uid="{00000000-0005-0000-0000-00002E140000}"/>
    <cellStyle name="Normal 2 2 2 2 2 9 2" xfId="4084" xr:uid="{00000000-0005-0000-0000-00002F140000}"/>
    <cellStyle name="Normal 2 2 2 2 2 9 2 2" xfId="12230" xr:uid="{00000000-0005-0000-0000-000030140000}"/>
    <cellStyle name="Normal 2 2 2 2 2 9 2 2 2" xfId="28526" xr:uid="{00000000-0005-0000-0000-000031140000}"/>
    <cellStyle name="Normal 2 2 2 2 2 9 2 3" xfId="20380" xr:uid="{00000000-0005-0000-0000-000032140000}"/>
    <cellStyle name="Normal 2 2 2 2 2 9 3" xfId="6737" xr:uid="{00000000-0005-0000-0000-000033140000}"/>
    <cellStyle name="Normal 2 2 2 2 2 9 3 2" xfId="14883" xr:uid="{00000000-0005-0000-0000-000034140000}"/>
    <cellStyle name="Normal 2 2 2 2 2 9 3 2 2" xfId="31179" xr:uid="{00000000-0005-0000-0000-000035140000}"/>
    <cellStyle name="Normal 2 2 2 2 2 9 3 3" xfId="23033" xr:uid="{00000000-0005-0000-0000-000036140000}"/>
    <cellStyle name="Normal 2 2 2 2 2 9 4" xfId="9584" xr:uid="{00000000-0005-0000-0000-000037140000}"/>
    <cellStyle name="Normal 2 2 2 2 2 9 4 2" xfId="25880" xr:uid="{00000000-0005-0000-0000-000038140000}"/>
    <cellStyle name="Normal 2 2 2 2 2 9 5" xfId="17734" xr:uid="{00000000-0005-0000-0000-000039140000}"/>
    <cellStyle name="Normal 2 2 2 2 3" xfId="38" xr:uid="{00000000-0005-0000-0000-00003A140000}"/>
    <cellStyle name="Normal 2 2 2 2 3 10" xfId="5338" xr:uid="{00000000-0005-0000-0000-00003B140000}"/>
    <cellStyle name="Normal 2 2 2 2 3 10 2" xfId="13484" xr:uid="{00000000-0005-0000-0000-00003C140000}"/>
    <cellStyle name="Normal 2 2 2 2 3 10 2 2" xfId="29780" xr:uid="{00000000-0005-0000-0000-00003D140000}"/>
    <cellStyle name="Normal 2 2 2 2 3 10 3" xfId="21634" xr:uid="{00000000-0005-0000-0000-00003E140000}"/>
    <cellStyle name="Normal 2 2 2 2 3 11" xfId="8185" xr:uid="{00000000-0005-0000-0000-00003F140000}"/>
    <cellStyle name="Normal 2 2 2 2 3 11 2" xfId="24481" xr:uid="{00000000-0005-0000-0000-000040140000}"/>
    <cellStyle name="Normal 2 2 2 2 3 12" xfId="16335" xr:uid="{00000000-0005-0000-0000-000041140000}"/>
    <cellStyle name="Normal 2 2 2 2 3 2" xfId="82" xr:uid="{00000000-0005-0000-0000-000042140000}"/>
    <cellStyle name="Normal 2 2 2 2 3 2 10" xfId="8229" xr:uid="{00000000-0005-0000-0000-000043140000}"/>
    <cellStyle name="Normal 2 2 2 2 3 2 10 2" xfId="24525" xr:uid="{00000000-0005-0000-0000-000044140000}"/>
    <cellStyle name="Normal 2 2 2 2 3 2 11" xfId="16379" xr:uid="{00000000-0005-0000-0000-000045140000}"/>
    <cellStyle name="Normal 2 2 2 2 3 2 2" xfId="172" xr:uid="{00000000-0005-0000-0000-000046140000}"/>
    <cellStyle name="Normal 2 2 2 2 3 2 2 2" xfId="516" xr:uid="{00000000-0005-0000-0000-000047140000}"/>
    <cellStyle name="Normal 2 2 2 2 3 2 2 2 2" xfId="1222" xr:uid="{00000000-0005-0000-0000-000048140000}"/>
    <cellStyle name="Normal 2 2 2 2 3 2 2 2 2 2" xfId="2632" xr:uid="{00000000-0005-0000-0000-000049140000}"/>
    <cellStyle name="Normal 2 2 2 2 3 2 2 2 2 2 2" xfId="5108" xr:uid="{00000000-0005-0000-0000-00004A140000}"/>
    <cellStyle name="Normal 2 2 2 2 3 2 2 2 2 2 2 2" xfId="13254" xr:uid="{00000000-0005-0000-0000-00004B140000}"/>
    <cellStyle name="Normal 2 2 2 2 3 2 2 2 2 2 2 2 2" xfId="29550" xr:uid="{00000000-0005-0000-0000-00004C140000}"/>
    <cellStyle name="Normal 2 2 2 2 3 2 2 2 2 2 2 3" xfId="21404" xr:uid="{00000000-0005-0000-0000-00004D140000}"/>
    <cellStyle name="Normal 2 2 2 2 3 2 2 2 2 2 3" xfId="7931" xr:uid="{00000000-0005-0000-0000-00004E140000}"/>
    <cellStyle name="Normal 2 2 2 2 3 2 2 2 2 2 3 2" xfId="16077" xr:uid="{00000000-0005-0000-0000-00004F140000}"/>
    <cellStyle name="Normal 2 2 2 2 3 2 2 2 2 2 3 2 2" xfId="32373" xr:uid="{00000000-0005-0000-0000-000050140000}"/>
    <cellStyle name="Normal 2 2 2 2 3 2 2 2 2 2 3 3" xfId="24227" xr:uid="{00000000-0005-0000-0000-000051140000}"/>
    <cellStyle name="Normal 2 2 2 2 3 2 2 2 2 2 4" xfId="10778" xr:uid="{00000000-0005-0000-0000-000052140000}"/>
    <cellStyle name="Normal 2 2 2 2 3 2 2 2 2 2 4 2" xfId="27074" xr:uid="{00000000-0005-0000-0000-000053140000}"/>
    <cellStyle name="Normal 2 2 2 2 3 2 2 2 2 2 5" xfId="18928" xr:uid="{00000000-0005-0000-0000-000054140000}"/>
    <cellStyle name="Normal 2 2 2 2 3 2 2 2 2 3" xfId="3890" xr:uid="{00000000-0005-0000-0000-000055140000}"/>
    <cellStyle name="Normal 2 2 2 2 3 2 2 2 2 3 2" xfId="12036" xr:uid="{00000000-0005-0000-0000-000056140000}"/>
    <cellStyle name="Normal 2 2 2 2 3 2 2 2 2 3 2 2" xfId="28332" xr:uid="{00000000-0005-0000-0000-000057140000}"/>
    <cellStyle name="Normal 2 2 2 2 3 2 2 2 2 3 3" xfId="20186" xr:uid="{00000000-0005-0000-0000-000058140000}"/>
    <cellStyle name="Normal 2 2 2 2 3 2 2 2 2 4" xfId="6521" xr:uid="{00000000-0005-0000-0000-000059140000}"/>
    <cellStyle name="Normal 2 2 2 2 3 2 2 2 2 4 2" xfId="14667" xr:uid="{00000000-0005-0000-0000-00005A140000}"/>
    <cellStyle name="Normal 2 2 2 2 3 2 2 2 2 4 2 2" xfId="30963" xr:uid="{00000000-0005-0000-0000-00005B140000}"/>
    <cellStyle name="Normal 2 2 2 2 3 2 2 2 2 4 3" xfId="22817" xr:uid="{00000000-0005-0000-0000-00005C140000}"/>
    <cellStyle name="Normal 2 2 2 2 3 2 2 2 2 5" xfId="9368" xr:uid="{00000000-0005-0000-0000-00005D140000}"/>
    <cellStyle name="Normal 2 2 2 2 3 2 2 2 2 5 2" xfId="25664" xr:uid="{00000000-0005-0000-0000-00005E140000}"/>
    <cellStyle name="Normal 2 2 2 2 3 2 2 2 2 6" xfId="17518" xr:uid="{00000000-0005-0000-0000-00005F140000}"/>
    <cellStyle name="Normal 2 2 2 2 3 2 2 2 3" xfId="1927" xr:uid="{00000000-0005-0000-0000-000060140000}"/>
    <cellStyle name="Normal 2 2 2 2 3 2 2 2 3 2" xfId="4499" xr:uid="{00000000-0005-0000-0000-000061140000}"/>
    <cellStyle name="Normal 2 2 2 2 3 2 2 2 3 2 2" xfId="12645" xr:uid="{00000000-0005-0000-0000-000062140000}"/>
    <cellStyle name="Normal 2 2 2 2 3 2 2 2 3 2 2 2" xfId="28941" xr:uid="{00000000-0005-0000-0000-000063140000}"/>
    <cellStyle name="Normal 2 2 2 2 3 2 2 2 3 2 3" xfId="20795" xr:uid="{00000000-0005-0000-0000-000064140000}"/>
    <cellStyle name="Normal 2 2 2 2 3 2 2 2 3 3" xfId="7226" xr:uid="{00000000-0005-0000-0000-000065140000}"/>
    <cellStyle name="Normal 2 2 2 2 3 2 2 2 3 3 2" xfId="15372" xr:uid="{00000000-0005-0000-0000-000066140000}"/>
    <cellStyle name="Normal 2 2 2 2 3 2 2 2 3 3 2 2" xfId="31668" xr:uid="{00000000-0005-0000-0000-000067140000}"/>
    <cellStyle name="Normal 2 2 2 2 3 2 2 2 3 3 3" xfId="23522" xr:uid="{00000000-0005-0000-0000-000068140000}"/>
    <cellStyle name="Normal 2 2 2 2 3 2 2 2 3 4" xfId="10073" xr:uid="{00000000-0005-0000-0000-000069140000}"/>
    <cellStyle name="Normal 2 2 2 2 3 2 2 2 3 4 2" xfId="26369" xr:uid="{00000000-0005-0000-0000-00006A140000}"/>
    <cellStyle name="Normal 2 2 2 2 3 2 2 2 3 5" xfId="18223" xr:uid="{00000000-0005-0000-0000-00006B140000}"/>
    <cellStyle name="Normal 2 2 2 2 3 2 2 2 4" xfId="3281" xr:uid="{00000000-0005-0000-0000-00006C140000}"/>
    <cellStyle name="Normal 2 2 2 2 3 2 2 2 4 2" xfId="11427" xr:uid="{00000000-0005-0000-0000-00006D140000}"/>
    <cellStyle name="Normal 2 2 2 2 3 2 2 2 4 2 2" xfId="27723" xr:uid="{00000000-0005-0000-0000-00006E140000}"/>
    <cellStyle name="Normal 2 2 2 2 3 2 2 2 4 3" xfId="19577" xr:uid="{00000000-0005-0000-0000-00006F140000}"/>
    <cellStyle name="Normal 2 2 2 2 3 2 2 2 5" xfId="5816" xr:uid="{00000000-0005-0000-0000-000070140000}"/>
    <cellStyle name="Normal 2 2 2 2 3 2 2 2 5 2" xfId="13962" xr:uid="{00000000-0005-0000-0000-000071140000}"/>
    <cellStyle name="Normal 2 2 2 2 3 2 2 2 5 2 2" xfId="30258" xr:uid="{00000000-0005-0000-0000-000072140000}"/>
    <cellStyle name="Normal 2 2 2 2 3 2 2 2 5 3" xfId="22112" xr:uid="{00000000-0005-0000-0000-000073140000}"/>
    <cellStyle name="Normal 2 2 2 2 3 2 2 2 6" xfId="8663" xr:uid="{00000000-0005-0000-0000-000074140000}"/>
    <cellStyle name="Normal 2 2 2 2 3 2 2 2 6 2" xfId="24959" xr:uid="{00000000-0005-0000-0000-000075140000}"/>
    <cellStyle name="Normal 2 2 2 2 3 2 2 2 7" xfId="16813" xr:uid="{00000000-0005-0000-0000-000076140000}"/>
    <cellStyle name="Normal 2 2 2 2 3 2 2 3" xfId="878" xr:uid="{00000000-0005-0000-0000-000077140000}"/>
    <cellStyle name="Normal 2 2 2 2 3 2 2 3 2" xfId="2288" xr:uid="{00000000-0005-0000-0000-000078140000}"/>
    <cellStyle name="Normal 2 2 2 2 3 2 2 3 2 2" xfId="4812" xr:uid="{00000000-0005-0000-0000-000079140000}"/>
    <cellStyle name="Normal 2 2 2 2 3 2 2 3 2 2 2" xfId="12958" xr:uid="{00000000-0005-0000-0000-00007A140000}"/>
    <cellStyle name="Normal 2 2 2 2 3 2 2 3 2 2 2 2" xfId="29254" xr:uid="{00000000-0005-0000-0000-00007B140000}"/>
    <cellStyle name="Normal 2 2 2 2 3 2 2 3 2 2 3" xfId="21108" xr:uid="{00000000-0005-0000-0000-00007C140000}"/>
    <cellStyle name="Normal 2 2 2 2 3 2 2 3 2 3" xfId="7587" xr:uid="{00000000-0005-0000-0000-00007D140000}"/>
    <cellStyle name="Normal 2 2 2 2 3 2 2 3 2 3 2" xfId="15733" xr:uid="{00000000-0005-0000-0000-00007E140000}"/>
    <cellStyle name="Normal 2 2 2 2 3 2 2 3 2 3 2 2" xfId="32029" xr:uid="{00000000-0005-0000-0000-00007F140000}"/>
    <cellStyle name="Normal 2 2 2 2 3 2 2 3 2 3 3" xfId="23883" xr:uid="{00000000-0005-0000-0000-000080140000}"/>
    <cellStyle name="Normal 2 2 2 2 3 2 2 3 2 4" xfId="10434" xr:uid="{00000000-0005-0000-0000-000081140000}"/>
    <cellStyle name="Normal 2 2 2 2 3 2 2 3 2 4 2" xfId="26730" xr:uid="{00000000-0005-0000-0000-000082140000}"/>
    <cellStyle name="Normal 2 2 2 2 3 2 2 3 2 5" xfId="18584" xr:uid="{00000000-0005-0000-0000-000083140000}"/>
    <cellStyle name="Normal 2 2 2 2 3 2 2 3 3" xfId="3594" xr:uid="{00000000-0005-0000-0000-000084140000}"/>
    <cellStyle name="Normal 2 2 2 2 3 2 2 3 3 2" xfId="11740" xr:uid="{00000000-0005-0000-0000-000085140000}"/>
    <cellStyle name="Normal 2 2 2 2 3 2 2 3 3 2 2" xfId="28036" xr:uid="{00000000-0005-0000-0000-000086140000}"/>
    <cellStyle name="Normal 2 2 2 2 3 2 2 3 3 3" xfId="19890" xr:uid="{00000000-0005-0000-0000-000087140000}"/>
    <cellStyle name="Normal 2 2 2 2 3 2 2 3 4" xfId="6177" xr:uid="{00000000-0005-0000-0000-000088140000}"/>
    <cellStyle name="Normal 2 2 2 2 3 2 2 3 4 2" xfId="14323" xr:uid="{00000000-0005-0000-0000-000089140000}"/>
    <cellStyle name="Normal 2 2 2 2 3 2 2 3 4 2 2" xfId="30619" xr:uid="{00000000-0005-0000-0000-00008A140000}"/>
    <cellStyle name="Normal 2 2 2 2 3 2 2 3 4 3" xfId="22473" xr:uid="{00000000-0005-0000-0000-00008B140000}"/>
    <cellStyle name="Normal 2 2 2 2 3 2 2 3 5" xfId="9024" xr:uid="{00000000-0005-0000-0000-00008C140000}"/>
    <cellStyle name="Normal 2 2 2 2 3 2 2 3 5 2" xfId="25320" xr:uid="{00000000-0005-0000-0000-00008D140000}"/>
    <cellStyle name="Normal 2 2 2 2 3 2 2 3 6" xfId="17174" xr:uid="{00000000-0005-0000-0000-00008E140000}"/>
    <cellStyle name="Normal 2 2 2 2 3 2 2 4" xfId="1583" xr:uid="{00000000-0005-0000-0000-00008F140000}"/>
    <cellStyle name="Normal 2 2 2 2 3 2 2 4 2" xfId="4203" xr:uid="{00000000-0005-0000-0000-000090140000}"/>
    <cellStyle name="Normal 2 2 2 2 3 2 2 4 2 2" xfId="12349" xr:uid="{00000000-0005-0000-0000-000091140000}"/>
    <cellStyle name="Normal 2 2 2 2 3 2 2 4 2 2 2" xfId="28645" xr:uid="{00000000-0005-0000-0000-000092140000}"/>
    <cellStyle name="Normal 2 2 2 2 3 2 2 4 2 3" xfId="20499" xr:uid="{00000000-0005-0000-0000-000093140000}"/>
    <cellStyle name="Normal 2 2 2 2 3 2 2 4 3" xfId="6882" xr:uid="{00000000-0005-0000-0000-000094140000}"/>
    <cellStyle name="Normal 2 2 2 2 3 2 2 4 3 2" xfId="15028" xr:uid="{00000000-0005-0000-0000-000095140000}"/>
    <cellStyle name="Normal 2 2 2 2 3 2 2 4 3 2 2" xfId="31324" xr:uid="{00000000-0005-0000-0000-000096140000}"/>
    <cellStyle name="Normal 2 2 2 2 3 2 2 4 3 3" xfId="23178" xr:uid="{00000000-0005-0000-0000-000097140000}"/>
    <cellStyle name="Normal 2 2 2 2 3 2 2 4 4" xfId="9729" xr:uid="{00000000-0005-0000-0000-000098140000}"/>
    <cellStyle name="Normal 2 2 2 2 3 2 2 4 4 2" xfId="26025" xr:uid="{00000000-0005-0000-0000-000099140000}"/>
    <cellStyle name="Normal 2 2 2 2 3 2 2 4 5" xfId="17879" xr:uid="{00000000-0005-0000-0000-00009A140000}"/>
    <cellStyle name="Normal 2 2 2 2 3 2 2 5" xfId="2985" xr:uid="{00000000-0005-0000-0000-00009B140000}"/>
    <cellStyle name="Normal 2 2 2 2 3 2 2 5 2" xfId="11131" xr:uid="{00000000-0005-0000-0000-00009C140000}"/>
    <cellStyle name="Normal 2 2 2 2 3 2 2 5 2 2" xfId="27427" xr:uid="{00000000-0005-0000-0000-00009D140000}"/>
    <cellStyle name="Normal 2 2 2 2 3 2 2 5 3" xfId="19281" xr:uid="{00000000-0005-0000-0000-00009E140000}"/>
    <cellStyle name="Normal 2 2 2 2 3 2 2 6" xfId="5472" xr:uid="{00000000-0005-0000-0000-00009F140000}"/>
    <cellStyle name="Normal 2 2 2 2 3 2 2 6 2" xfId="13618" xr:uid="{00000000-0005-0000-0000-0000A0140000}"/>
    <cellStyle name="Normal 2 2 2 2 3 2 2 6 2 2" xfId="29914" xr:uid="{00000000-0005-0000-0000-0000A1140000}"/>
    <cellStyle name="Normal 2 2 2 2 3 2 2 6 3" xfId="21768" xr:uid="{00000000-0005-0000-0000-0000A2140000}"/>
    <cellStyle name="Normal 2 2 2 2 3 2 2 7" xfId="8319" xr:uid="{00000000-0005-0000-0000-0000A3140000}"/>
    <cellStyle name="Normal 2 2 2 2 3 2 2 7 2" xfId="24615" xr:uid="{00000000-0005-0000-0000-0000A4140000}"/>
    <cellStyle name="Normal 2 2 2 2 3 2 2 8" xfId="16469" xr:uid="{00000000-0005-0000-0000-0000A5140000}"/>
    <cellStyle name="Normal 2 2 2 2 3 2 3" xfId="248" xr:uid="{00000000-0005-0000-0000-0000A6140000}"/>
    <cellStyle name="Normal 2 2 2 2 3 2 3 2" xfId="592" xr:uid="{00000000-0005-0000-0000-0000A7140000}"/>
    <cellStyle name="Normal 2 2 2 2 3 2 3 2 2" xfId="1298" xr:uid="{00000000-0005-0000-0000-0000A8140000}"/>
    <cellStyle name="Normal 2 2 2 2 3 2 3 2 2 2" xfId="2708" xr:uid="{00000000-0005-0000-0000-0000A9140000}"/>
    <cellStyle name="Normal 2 2 2 2 3 2 3 2 2 2 2" xfId="5182" xr:uid="{00000000-0005-0000-0000-0000AA140000}"/>
    <cellStyle name="Normal 2 2 2 2 3 2 3 2 2 2 2 2" xfId="13328" xr:uid="{00000000-0005-0000-0000-0000AB140000}"/>
    <cellStyle name="Normal 2 2 2 2 3 2 3 2 2 2 2 2 2" xfId="29624" xr:uid="{00000000-0005-0000-0000-0000AC140000}"/>
    <cellStyle name="Normal 2 2 2 2 3 2 3 2 2 2 2 3" xfId="21478" xr:uid="{00000000-0005-0000-0000-0000AD140000}"/>
    <cellStyle name="Normal 2 2 2 2 3 2 3 2 2 2 3" xfId="8007" xr:uid="{00000000-0005-0000-0000-0000AE140000}"/>
    <cellStyle name="Normal 2 2 2 2 3 2 3 2 2 2 3 2" xfId="16153" xr:uid="{00000000-0005-0000-0000-0000AF140000}"/>
    <cellStyle name="Normal 2 2 2 2 3 2 3 2 2 2 3 2 2" xfId="32449" xr:uid="{00000000-0005-0000-0000-0000B0140000}"/>
    <cellStyle name="Normal 2 2 2 2 3 2 3 2 2 2 3 3" xfId="24303" xr:uid="{00000000-0005-0000-0000-0000B1140000}"/>
    <cellStyle name="Normal 2 2 2 2 3 2 3 2 2 2 4" xfId="10854" xr:uid="{00000000-0005-0000-0000-0000B2140000}"/>
    <cellStyle name="Normal 2 2 2 2 3 2 3 2 2 2 4 2" xfId="27150" xr:uid="{00000000-0005-0000-0000-0000B3140000}"/>
    <cellStyle name="Normal 2 2 2 2 3 2 3 2 2 2 5" xfId="19004" xr:uid="{00000000-0005-0000-0000-0000B4140000}"/>
    <cellStyle name="Normal 2 2 2 2 3 2 3 2 2 3" xfId="3964" xr:uid="{00000000-0005-0000-0000-0000B5140000}"/>
    <cellStyle name="Normal 2 2 2 2 3 2 3 2 2 3 2" xfId="12110" xr:uid="{00000000-0005-0000-0000-0000B6140000}"/>
    <cellStyle name="Normal 2 2 2 2 3 2 3 2 2 3 2 2" xfId="28406" xr:uid="{00000000-0005-0000-0000-0000B7140000}"/>
    <cellStyle name="Normal 2 2 2 2 3 2 3 2 2 3 3" xfId="20260" xr:uid="{00000000-0005-0000-0000-0000B8140000}"/>
    <cellStyle name="Normal 2 2 2 2 3 2 3 2 2 4" xfId="6597" xr:uid="{00000000-0005-0000-0000-0000B9140000}"/>
    <cellStyle name="Normal 2 2 2 2 3 2 3 2 2 4 2" xfId="14743" xr:uid="{00000000-0005-0000-0000-0000BA140000}"/>
    <cellStyle name="Normal 2 2 2 2 3 2 3 2 2 4 2 2" xfId="31039" xr:uid="{00000000-0005-0000-0000-0000BB140000}"/>
    <cellStyle name="Normal 2 2 2 2 3 2 3 2 2 4 3" xfId="22893" xr:uid="{00000000-0005-0000-0000-0000BC140000}"/>
    <cellStyle name="Normal 2 2 2 2 3 2 3 2 2 5" xfId="9444" xr:uid="{00000000-0005-0000-0000-0000BD140000}"/>
    <cellStyle name="Normal 2 2 2 2 3 2 3 2 2 5 2" xfId="25740" xr:uid="{00000000-0005-0000-0000-0000BE140000}"/>
    <cellStyle name="Normal 2 2 2 2 3 2 3 2 2 6" xfId="17594" xr:uid="{00000000-0005-0000-0000-0000BF140000}"/>
    <cellStyle name="Normal 2 2 2 2 3 2 3 2 3" xfId="2003" xr:uid="{00000000-0005-0000-0000-0000C0140000}"/>
    <cellStyle name="Normal 2 2 2 2 3 2 3 2 3 2" xfId="4573" xr:uid="{00000000-0005-0000-0000-0000C1140000}"/>
    <cellStyle name="Normal 2 2 2 2 3 2 3 2 3 2 2" xfId="12719" xr:uid="{00000000-0005-0000-0000-0000C2140000}"/>
    <cellStyle name="Normal 2 2 2 2 3 2 3 2 3 2 2 2" xfId="29015" xr:uid="{00000000-0005-0000-0000-0000C3140000}"/>
    <cellStyle name="Normal 2 2 2 2 3 2 3 2 3 2 3" xfId="20869" xr:uid="{00000000-0005-0000-0000-0000C4140000}"/>
    <cellStyle name="Normal 2 2 2 2 3 2 3 2 3 3" xfId="7302" xr:uid="{00000000-0005-0000-0000-0000C5140000}"/>
    <cellStyle name="Normal 2 2 2 2 3 2 3 2 3 3 2" xfId="15448" xr:uid="{00000000-0005-0000-0000-0000C6140000}"/>
    <cellStyle name="Normal 2 2 2 2 3 2 3 2 3 3 2 2" xfId="31744" xr:uid="{00000000-0005-0000-0000-0000C7140000}"/>
    <cellStyle name="Normal 2 2 2 2 3 2 3 2 3 3 3" xfId="23598" xr:uid="{00000000-0005-0000-0000-0000C8140000}"/>
    <cellStyle name="Normal 2 2 2 2 3 2 3 2 3 4" xfId="10149" xr:uid="{00000000-0005-0000-0000-0000C9140000}"/>
    <cellStyle name="Normal 2 2 2 2 3 2 3 2 3 4 2" xfId="26445" xr:uid="{00000000-0005-0000-0000-0000CA140000}"/>
    <cellStyle name="Normal 2 2 2 2 3 2 3 2 3 5" xfId="18299" xr:uid="{00000000-0005-0000-0000-0000CB140000}"/>
    <cellStyle name="Normal 2 2 2 2 3 2 3 2 4" xfId="3355" xr:uid="{00000000-0005-0000-0000-0000CC140000}"/>
    <cellStyle name="Normal 2 2 2 2 3 2 3 2 4 2" xfId="11501" xr:uid="{00000000-0005-0000-0000-0000CD140000}"/>
    <cellStyle name="Normal 2 2 2 2 3 2 3 2 4 2 2" xfId="27797" xr:uid="{00000000-0005-0000-0000-0000CE140000}"/>
    <cellStyle name="Normal 2 2 2 2 3 2 3 2 4 3" xfId="19651" xr:uid="{00000000-0005-0000-0000-0000CF140000}"/>
    <cellStyle name="Normal 2 2 2 2 3 2 3 2 5" xfId="5892" xr:uid="{00000000-0005-0000-0000-0000D0140000}"/>
    <cellStyle name="Normal 2 2 2 2 3 2 3 2 5 2" xfId="14038" xr:uid="{00000000-0005-0000-0000-0000D1140000}"/>
    <cellStyle name="Normal 2 2 2 2 3 2 3 2 5 2 2" xfId="30334" xr:uid="{00000000-0005-0000-0000-0000D2140000}"/>
    <cellStyle name="Normal 2 2 2 2 3 2 3 2 5 3" xfId="22188" xr:uid="{00000000-0005-0000-0000-0000D3140000}"/>
    <cellStyle name="Normal 2 2 2 2 3 2 3 2 6" xfId="8739" xr:uid="{00000000-0005-0000-0000-0000D4140000}"/>
    <cellStyle name="Normal 2 2 2 2 3 2 3 2 6 2" xfId="25035" xr:uid="{00000000-0005-0000-0000-0000D5140000}"/>
    <cellStyle name="Normal 2 2 2 2 3 2 3 2 7" xfId="16889" xr:uid="{00000000-0005-0000-0000-0000D6140000}"/>
    <cellStyle name="Normal 2 2 2 2 3 2 3 3" xfId="954" xr:uid="{00000000-0005-0000-0000-0000D7140000}"/>
    <cellStyle name="Normal 2 2 2 2 3 2 3 3 2" xfId="2364" xr:uid="{00000000-0005-0000-0000-0000D8140000}"/>
    <cellStyle name="Normal 2 2 2 2 3 2 3 3 2 2" xfId="4886" xr:uid="{00000000-0005-0000-0000-0000D9140000}"/>
    <cellStyle name="Normal 2 2 2 2 3 2 3 3 2 2 2" xfId="13032" xr:uid="{00000000-0005-0000-0000-0000DA140000}"/>
    <cellStyle name="Normal 2 2 2 2 3 2 3 3 2 2 2 2" xfId="29328" xr:uid="{00000000-0005-0000-0000-0000DB140000}"/>
    <cellStyle name="Normal 2 2 2 2 3 2 3 3 2 2 3" xfId="21182" xr:uid="{00000000-0005-0000-0000-0000DC140000}"/>
    <cellStyle name="Normal 2 2 2 2 3 2 3 3 2 3" xfId="7663" xr:uid="{00000000-0005-0000-0000-0000DD140000}"/>
    <cellStyle name="Normal 2 2 2 2 3 2 3 3 2 3 2" xfId="15809" xr:uid="{00000000-0005-0000-0000-0000DE140000}"/>
    <cellStyle name="Normal 2 2 2 2 3 2 3 3 2 3 2 2" xfId="32105" xr:uid="{00000000-0005-0000-0000-0000DF140000}"/>
    <cellStyle name="Normal 2 2 2 2 3 2 3 3 2 3 3" xfId="23959" xr:uid="{00000000-0005-0000-0000-0000E0140000}"/>
    <cellStyle name="Normal 2 2 2 2 3 2 3 3 2 4" xfId="10510" xr:uid="{00000000-0005-0000-0000-0000E1140000}"/>
    <cellStyle name="Normal 2 2 2 2 3 2 3 3 2 4 2" xfId="26806" xr:uid="{00000000-0005-0000-0000-0000E2140000}"/>
    <cellStyle name="Normal 2 2 2 2 3 2 3 3 2 5" xfId="18660" xr:uid="{00000000-0005-0000-0000-0000E3140000}"/>
    <cellStyle name="Normal 2 2 2 2 3 2 3 3 3" xfId="3668" xr:uid="{00000000-0005-0000-0000-0000E4140000}"/>
    <cellStyle name="Normal 2 2 2 2 3 2 3 3 3 2" xfId="11814" xr:uid="{00000000-0005-0000-0000-0000E5140000}"/>
    <cellStyle name="Normal 2 2 2 2 3 2 3 3 3 2 2" xfId="28110" xr:uid="{00000000-0005-0000-0000-0000E6140000}"/>
    <cellStyle name="Normal 2 2 2 2 3 2 3 3 3 3" xfId="19964" xr:uid="{00000000-0005-0000-0000-0000E7140000}"/>
    <cellStyle name="Normal 2 2 2 2 3 2 3 3 4" xfId="6253" xr:uid="{00000000-0005-0000-0000-0000E8140000}"/>
    <cellStyle name="Normal 2 2 2 2 3 2 3 3 4 2" xfId="14399" xr:uid="{00000000-0005-0000-0000-0000E9140000}"/>
    <cellStyle name="Normal 2 2 2 2 3 2 3 3 4 2 2" xfId="30695" xr:uid="{00000000-0005-0000-0000-0000EA140000}"/>
    <cellStyle name="Normal 2 2 2 2 3 2 3 3 4 3" xfId="22549" xr:uid="{00000000-0005-0000-0000-0000EB140000}"/>
    <cellStyle name="Normal 2 2 2 2 3 2 3 3 5" xfId="9100" xr:uid="{00000000-0005-0000-0000-0000EC140000}"/>
    <cellStyle name="Normal 2 2 2 2 3 2 3 3 5 2" xfId="25396" xr:uid="{00000000-0005-0000-0000-0000ED140000}"/>
    <cellStyle name="Normal 2 2 2 2 3 2 3 3 6" xfId="17250" xr:uid="{00000000-0005-0000-0000-0000EE140000}"/>
    <cellStyle name="Normal 2 2 2 2 3 2 3 4" xfId="1659" xr:uid="{00000000-0005-0000-0000-0000EF140000}"/>
    <cellStyle name="Normal 2 2 2 2 3 2 3 4 2" xfId="4277" xr:uid="{00000000-0005-0000-0000-0000F0140000}"/>
    <cellStyle name="Normal 2 2 2 2 3 2 3 4 2 2" xfId="12423" xr:uid="{00000000-0005-0000-0000-0000F1140000}"/>
    <cellStyle name="Normal 2 2 2 2 3 2 3 4 2 2 2" xfId="28719" xr:uid="{00000000-0005-0000-0000-0000F2140000}"/>
    <cellStyle name="Normal 2 2 2 2 3 2 3 4 2 3" xfId="20573" xr:uid="{00000000-0005-0000-0000-0000F3140000}"/>
    <cellStyle name="Normal 2 2 2 2 3 2 3 4 3" xfId="6958" xr:uid="{00000000-0005-0000-0000-0000F4140000}"/>
    <cellStyle name="Normal 2 2 2 2 3 2 3 4 3 2" xfId="15104" xr:uid="{00000000-0005-0000-0000-0000F5140000}"/>
    <cellStyle name="Normal 2 2 2 2 3 2 3 4 3 2 2" xfId="31400" xr:uid="{00000000-0005-0000-0000-0000F6140000}"/>
    <cellStyle name="Normal 2 2 2 2 3 2 3 4 3 3" xfId="23254" xr:uid="{00000000-0005-0000-0000-0000F7140000}"/>
    <cellStyle name="Normal 2 2 2 2 3 2 3 4 4" xfId="9805" xr:uid="{00000000-0005-0000-0000-0000F8140000}"/>
    <cellStyle name="Normal 2 2 2 2 3 2 3 4 4 2" xfId="26101" xr:uid="{00000000-0005-0000-0000-0000F9140000}"/>
    <cellStyle name="Normal 2 2 2 2 3 2 3 4 5" xfId="17955" xr:uid="{00000000-0005-0000-0000-0000FA140000}"/>
    <cellStyle name="Normal 2 2 2 2 3 2 3 5" xfId="3059" xr:uid="{00000000-0005-0000-0000-0000FB140000}"/>
    <cellStyle name="Normal 2 2 2 2 3 2 3 5 2" xfId="11205" xr:uid="{00000000-0005-0000-0000-0000FC140000}"/>
    <cellStyle name="Normal 2 2 2 2 3 2 3 5 2 2" xfId="27501" xr:uid="{00000000-0005-0000-0000-0000FD140000}"/>
    <cellStyle name="Normal 2 2 2 2 3 2 3 5 3" xfId="19355" xr:uid="{00000000-0005-0000-0000-0000FE140000}"/>
    <cellStyle name="Normal 2 2 2 2 3 2 3 6" xfId="5548" xr:uid="{00000000-0005-0000-0000-0000FF140000}"/>
    <cellStyle name="Normal 2 2 2 2 3 2 3 6 2" xfId="13694" xr:uid="{00000000-0005-0000-0000-000000150000}"/>
    <cellStyle name="Normal 2 2 2 2 3 2 3 6 2 2" xfId="29990" xr:uid="{00000000-0005-0000-0000-000001150000}"/>
    <cellStyle name="Normal 2 2 2 2 3 2 3 6 3" xfId="21844" xr:uid="{00000000-0005-0000-0000-000002150000}"/>
    <cellStyle name="Normal 2 2 2 2 3 2 3 7" xfId="8395" xr:uid="{00000000-0005-0000-0000-000003150000}"/>
    <cellStyle name="Normal 2 2 2 2 3 2 3 7 2" xfId="24691" xr:uid="{00000000-0005-0000-0000-000004150000}"/>
    <cellStyle name="Normal 2 2 2 2 3 2 3 8" xfId="16545" xr:uid="{00000000-0005-0000-0000-000005150000}"/>
    <cellStyle name="Normal 2 2 2 2 3 2 4" xfId="336" xr:uid="{00000000-0005-0000-0000-000006150000}"/>
    <cellStyle name="Normal 2 2 2 2 3 2 4 2" xfId="680" xr:uid="{00000000-0005-0000-0000-000007150000}"/>
    <cellStyle name="Normal 2 2 2 2 3 2 4 2 2" xfId="1386" xr:uid="{00000000-0005-0000-0000-000008150000}"/>
    <cellStyle name="Normal 2 2 2 2 3 2 4 2 2 2" xfId="2796" xr:uid="{00000000-0005-0000-0000-000009150000}"/>
    <cellStyle name="Normal 2 2 2 2 3 2 4 2 2 2 2" xfId="5256" xr:uid="{00000000-0005-0000-0000-00000A150000}"/>
    <cellStyle name="Normal 2 2 2 2 3 2 4 2 2 2 2 2" xfId="13402" xr:uid="{00000000-0005-0000-0000-00000B150000}"/>
    <cellStyle name="Normal 2 2 2 2 3 2 4 2 2 2 2 2 2" xfId="29698" xr:uid="{00000000-0005-0000-0000-00000C150000}"/>
    <cellStyle name="Normal 2 2 2 2 3 2 4 2 2 2 2 3" xfId="21552" xr:uid="{00000000-0005-0000-0000-00000D150000}"/>
    <cellStyle name="Normal 2 2 2 2 3 2 4 2 2 2 3" xfId="8095" xr:uid="{00000000-0005-0000-0000-00000E150000}"/>
    <cellStyle name="Normal 2 2 2 2 3 2 4 2 2 2 3 2" xfId="16241" xr:uid="{00000000-0005-0000-0000-00000F150000}"/>
    <cellStyle name="Normal 2 2 2 2 3 2 4 2 2 2 3 2 2" xfId="32537" xr:uid="{00000000-0005-0000-0000-000010150000}"/>
    <cellStyle name="Normal 2 2 2 2 3 2 4 2 2 2 3 3" xfId="24391" xr:uid="{00000000-0005-0000-0000-000011150000}"/>
    <cellStyle name="Normal 2 2 2 2 3 2 4 2 2 2 4" xfId="10942" xr:uid="{00000000-0005-0000-0000-000012150000}"/>
    <cellStyle name="Normal 2 2 2 2 3 2 4 2 2 2 4 2" xfId="27238" xr:uid="{00000000-0005-0000-0000-000013150000}"/>
    <cellStyle name="Normal 2 2 2 2 3 2 4 2 2 2 5" xfId="19092" xr:uid="{00000000-0005-0000-0000-000014150000}"/>
    <cellStyle name="Normal 2 2 2 2 3 2 4 2 2 3" xfId="4038" xr:uid="{00000000-0005-0000-0000-000015150000}"/>
    <cellStyle name="Normal 2 2 2 2 3 2 4 2 2 3 2" xfId="12184" xr:uid="{00000000-0005-0000-0000-000016150000}"/>
    <cellStyle name="Normal 2 2 2 2 3 2 4 2 2 3 2 2" xfId="28480" xr:uid="{00000000-0005-0000-0000-000017150000}"/>
    <cellStyle name="Normal 2 2 2 2 3 2 4 2 2 3 3" xfId="20334" xr:uid="{00000000-0005-0000-0000-000018150000}"/>
    <cellStyle name="Normal 2 2 2 2 3 2 4 2 2 4" xfId="6685" xr:uid="{00000000-0005-0000-0000-000019150000}"/>
    <cellStyle name="Normal 2 2 2 2 3 2 4 2 2 4 2" xfId="14831" xr:uid="{00000000-0005-0000-0000-00001A150000}"/>
    <cellStyle name="Normal 2 2 2 2 3 2 4 2 2 4 2 2" xfId="31127" xr:uid="{00000000-0005-0000-0000-00001B150000}"/>
    <cellStyle name="Normal 2 2 2 2 3 2 4 2 2 4 3" xfId="22981" xr:uid="{00000000-0005-0000-0000-00001C150000}"/>
    <cellStyle name="Normal 2 2 2 2 3 2 4 2 2 5" xfId="9532" xr:uid="{00000000-0005-0000-0000-00001D150000}"/>
    <cellStyle name="Normal 2 2 2 2 3 2 4 2 2 5 2" xfId="25828" xr:uid="{00000000-0005-0000-0000-00001E150000}"/>
    <cellStyle name="Normal 2 2 2 2 3 2 4 2 2 6" xfId="17682" xr:uid="{00000000-0005-0000-0000-00001F150000}"/>
    <cellStyle name="Normal 2 2 2 2 3 2 4 2 3" xfId="2091" xr:uid="{00000000-0005-0000-0000-000020150000}"/>
    <cellStyle name="Normal 2 2 2 2 3 2 4 2 3 2" xfId="4647" xr:uid="{00000000-0005-0000-0000-000021150000}"/>
    <cellStyle name="Normal 2 2 2 2 3 2 4 2 3 2 2" xfId="12793" xr:uid="{00000000-0005-0000-0000-000022150000}"/>
    <cellStyle name="Normal 2 2 2 2 3 2 4 2 3 2 2 2" xfId="29089" xr:uid="{00000000-0005-0000-0000-000023150000}"/>
    <cellStyle name="Normal 2 2 2 2 3 2 4 2 3 2 3" xfId="20943" xr:uid="{00000000-0005-0000-0000-000024150000}"/>
    <cellStyle name="Normal 2 2 2 2 3 2 4 2 3 3" xfId="7390" xr:uid="{00000000-0005-0000-0000-000025150000}"/>
    <cellStyle name="Normal 2 2 2 2 3 2 4 2 3 3 2" xfId="15536" xr:uid="{00000000-0005-0000-0000-000026150000}"/>
    <cellStyle name="Normal 2 2 2 2 3 2 4 2 3 3 2 2" xfId="31832" xr:uid="{00000000-0005-0000-0000-000027150000}"/>
    <cellStyle name="Normal 2 2 2 2 3 2 4 2 3 3 3" xfId="23686" xr:uid="{00000000-0005-0000-0000-000028150000}"/>
    <cellStyle name="Normal 2 2 2 2 3 2 4 2 3 4" xfId="10237" xr:uid="{00000000-0005-0000-0000-000029150000}"/>
    <cellStyle name="Normal 2 2 2 2 3 2 4 2 3 4 2" xfId="26533" xr:uid="{00000000-0005-0000-0000-00002A150000}"/>
    <cellStyle name="Normal 2 2 2 2 3 2 4 2 3 5" xfId="18387" xr:uid="{00000000-0005-0000-0000-00002B150000}"/>
    <cellStyle name="Normal 2 2 2 2 3 2 4 2 4" xfId="3429" xr:uid="{00000000-0005-0000-0000-00002C150000}"/>
    <cellStyle name="Normal 2 2 2 2 3 2 4 2 4 2" xfId="11575" xr:uid="{00000000-0005-0000-0000-00002D150000}"/>
    <cellStyle name="Normal 2 2 2 2 3 2 4 2 4 2 2" xfId="27871" xr:uid="{00000000-0005-0000-0000-00002E150000}"/>
    <cellStyle name="Normal 2 2 2 2 3 2 4 2 4 3" xfId="19725" xr:uid="{00000000-0005-0000-0000-00002F150000}"/>
    <cellStyle name="Normal 2 2 2 2 3 2 4 2 5" xfId="5980" xr:uid="{00000000-0005-0000-0000-000030150000}"/>
    <cellStyle name="Normal 2 2 2 2 3 2 4 2 5 2" xfId="14126" xr:uid="{00000000-0005-0000-0000-000031150000}"/>
    <cellStyle name="Normal 2 2 2 2 3 2 4 2 5 2 2" xfId="30422" xr:uid="{00000000-0005-0000-0000-000032150000}"/>
    <cellStyle name="Normal 2 2 2 2 3 2 4 2 5 3" xfId="22276" xr:uid="{00000000-0005-0000-0000-000033150000}"/>
    <cellStyle name="Normal 2 2 2 2 3 2 4 2 6" xfId="8827" xr:uid="{00000000-0005-0000-0000-000034150000}"/>
    <cellStyle name="Normal 2 2 2 2 3 2 4 2 6 2" xfId="25123" xr:uid="{00000000-0005-0000-0000-000035150000}"/>
    <cellStyle name="Normal 2 2 2 2 3 2 4 2 7" xfId="16977" xr:uid="{00000000-0005-0000-0000-000036150000}"/>
    <cellStyle name="Normal 2 2 2 2 3 2 4 3" xfId="1042" xr:uid="{00000000-0005-0000-0000-000037150000}"/>
    <cellStyle name="Normal 2 2 2 2 3 2 4 3 2" xfId="2452" xr:uid="{00000000-0005-0000-0000-000038150000}"/>
    <cellStyle name="Normal 2 2 2 2 3 2 4 3 2 2" xfId="4960" xr:uid="{00000000-0005-0000-0000-000039150000}"/>
    <cellStyle name="Normal 2 2 2 2 3 2 4 3 2 2 2" xfId="13106" xr:uid="{00000000-0005-0000-0000-00003A150000}"/>
    <cellStyle name="Normal 2 2 2 2 3 2 4 3 2 2 2 2" xfId="29402" xr:uid="{00000000-0005-0000-0000-00003B150000}"/>
    <cellStyle name="Normal 2 2 2 2 3 2 4 3 2 2 3" xfId="21256" xr:uid="{00000000-0005-0000-0000-00003C150000}"/>
    <cellStyle name="Normal 2 2 2 2 3 2 4 3 2 3" xfId="7751" xr:uid="{00000000-0005-0000-0000-00003D150000}"/>
    <cellStyle name="Normal 2 2 2 2 3 2 4 3 2 3 2" xfId="15897" xr:uid="{00000000-0005-0000-0000-00003E150000}"/>
    <cellStyle name="Normal 2 2 2 2 3 2 4 3 2 3 2 2" xfId="32193" xr:uid="{00000000-0005-0000-0000-00003F150000}"/>
    <cellStyle name="Normal 2 2 2 2 3 2 4 3 2 3 3" xfId="24047" xr:uid="{00000000-0005-0000-0000-000040150000}"/>
    <cellStyle name="Normal 2 2 2 2 3 2 4 3 2 4" xfId="10598" xr:uid="{00000000-0005-0000-0000-000041150000}"/>
    <cellStyle name="Normal 2 2 2 2 3 2 4 3 2 4 2" xfId="26894" xr:uid="{00000000-0005-0000-0000-000042150000}"/>
    <cellStyle name="Normal 2 2 2 2 3 2 4 3 2 5" xfId="18748" xr:uid="{00000000-0005-0000-0000-000043150000}"/>
    <cellStyle name="Normal 2 2 2 2 3 2 4 3 3" xfId="3742" xr:uid="{00000000-0005-0000-0000-000044150000}"/>
    <cellStyle name="Normal 2 2 2 2 3 2 4 3 3 2" xfId="11888" xr:uid="{00000000-0005-0000-0000-000045150000}"/>
    <cellStyle name="Normal 2 2 2 2 3 2 4 3 3 2 2" xfId="28184" xr:uid="{00000000-0005-0000-0000-000046150000}"/>
    <cellStyle name="Normal 2 2 2 2 3 2 4 3 3 3" xfId="20038" xr:uid="{00000000-0005-0000-0000-000047150000}"/>
    <cellStyle name="Normal 2 2 2 2 3 2 4 3 4" xfId="6341" xr:uid="{00000000-0005-0000-0000-000048150000}"/>
    <cellStyle name="Normal 2 2 2 2 3 2 4 3 4 2" xfId="14487" xr:uid="{00000000-0005-0000-0000-000049150000}"/>
    <cellStyle name="Normal 2 2 2 2 3 2 4 3 4 2 2" xfId="30783" xr:uid="{00000000-0005-0000-0000-00004A150000}"/>
    <cellStyle name="Normal 2 2 2 2 3 2 4 3 4 3" xfId="22637" xr:uid="{00000000-0005-0000-0000-00004B150000}"/>
    <cellStyle name="Normal 2 2 2 2 3 2 4 3 5" xfId="9188" xr:uid="{00000000-0005-0000-0000-00004C150000}"/>
    <cellStyle name="Normal 2 2 2 2 3 2 4 3 5 2" xfId="25484" xr:uid="{00000000-0005-0000-0000-00004D150000}"/>
    <cellStyle name="Normal 2 2 2 2 3 2 4 3 6" xfId="17338" xr:uid="{00000000-0005-0000-0000-00004E150000}"/>
    <cellStyle name="Normal 2 2 2 2 3 2 4 4" xfId="1747" xr:uid="{00000000-0005-0000-0000-00004F150000}"/>
    <cellStyle name="Normal 2 2 2 2 3 2 4 4 2" xfId="4351" xr:uid="{00000000-0005-0000-0000-000050150000}"/>
    <cellStyle name="Normal 2 2 2 2 3 2 4 4 2 2" xfId="12497" xr:uid="{00000000-0005-0000-0000-000051150000}"/>
    <cellStyle name="Normal 2 2 2 2 3 2 4 4 2 2 2" xfId="28793" xr:uid="{00000000-0005-0000-0000-000052150000}"/>
    <cellStyle name="Normal 2 2 2 2 3 2 4 4 2 3" xfId="20647" xr:uid="{00000000-0005-0000-0000-000053150000}"/>
    <cellStyle name="Normal 2 2 2 2 3 2 4 4 3" xfId="7046" xr:uid="{00000000-0005-0000-0000-000054150000}"/>
    <cellStyle name="Normal 2 2 2 2 3 2 4 4 3 2" xfId="15192" xr:uid="{00000000-0005-0000-0000-000055150000}"/>
    <cellStyle name="Normal 2 2 2 2 3 2 4 4 3 2 2" xfId="31488" xr:uid="{00000000-0005-0000-0000-000056150000}"/>
    <cellStyle name="Normal 2 2 2 2 3 2 4 4 3 3" xfId="23342" xr:uid="{00000000-0005-0000-0000-000057150000}"/>
    <cellStyle name="Normal 2 2 2 2 3 2 4 4 4" xfId="9893" xr:uid="{00000000-0005-0000-0000-000058150000}"/>
    <cellStyle name="Normal 2 2 2 2 3 2 4 4 4 2" xfId="26189" xr:uid="{00000000-0005-0000-0000-000059150000}"/>
    <cellStyle name="Normal 2 2 2 2 3 2 4 4 5" xfId="18043" xr:uid="{00000000-0005-0000-0000-00005A150000}"/>
    <cellStyle name="Normal 2 2 2 2 3 2 4 5" xfId="3133" xr:uid="{00000000-0005-0000-0000-00005B150000}"/>
    <cellStyle name="Normal 2 2 2 2 3 2 4 5 2" xfId="11279" xr:uid="{00000000-0005-0000-0000-00005C150000}"/>
    <cellStyle name="Normal 2 2 2 2 3 2 4 5 2 2" xfId="27575" xr:uid="{00000000-0005-0000-0000-00005D150000}"/>
    <cellStyle name="Normal 2 2 2 2 3 2 4 5 3" xfId="19429" xr:uid="{00000000-0005-0000-0000-00005E150000}"/>
    <cellStyle name="Normal 2 2 2 2 3 2 4 6" xfId="5636" xr:uid="{00000000-0005-0000-0000-00005F150000}"/>
    <cellStyle name="Normal 2 2 2 2 3 2 4 6 2" xfId="13782" xr:uid="{00000000-0005-0000-0000-000060150000}"/>
    <cellStyle name="Normal 2 2 2 2 3 2 4 6 2 2" xfId="30078" xr:uid="{00000000-0005-0000-0000-000061150000}"/>
    <cellStyle name="Normal 2 2 2 2 3 2 4 6 3" xfId="21932" xr:uid="{00000000-0005-0000-0000-000062150000}"/>
    <cellStyle name="Normal 2 2 2 2 3 2 4 7" xfId="8483" xr:uid="{00000000-0005-0000-0000-000063150000}"/>
    <cellStyle name="Normal 2 2 2 2 3 2 4 7 2" xfId="24779" xr:uid="{00000000-0005-0000-0000-000064150000}"/>
    <cellStyle name="Normal 2 2 2 2 3 2 4 8" xfId="16633" xr:uid="{00000000-0005-0000-0000-000065150000}"/>
    <cellStyle name="Normal 2 2 2 2 3 2 5" xfId="426" xr:uid="{00000000-0005-0000-0000-000066150000}"/>
    <cellStyle name="Normal 2 2 2 2 3 2 5 2" xfId="1132" xr:uid="{00000000-0005-0000-0000-000067150000}"/>
    <cellStyle name="Normal 2 2 2 2 3 2 5 2 2" xfId="2542" xr:uid="{00000000-0005-0000-0000-000068150000}"/>
    <cellStyle name="Normal 2 2 2 2 3 2 5 2 2 2" xfId="5034" xr:uid="{00000000-0005-0000-0000-000069150000}"/>
    <cellStyle name="Normal 2 2 2 2 3 2 5 2 2 2 2" xfId="13180" xr:uid="{00000000-0005-0000-0000-00006A150000}"/>
    <cellStyle name="Normal 2 2 2 2 3 2 5 2 2 2 2 2" xfId="29476" xr:uid="{00000000-0005-0000-0000-00006B150000}"/>
    <cellStyle name="Normal 2 2 2 2 3 2 5 2 2 2 3" xfId="21330" xr:uid="{00000000-0005-0000-0000-00006C150000}"/>
    <cellStyle name="Normal 2 2 2 2 3 2 5 2 2 3" xfId="7841" xr:uid="{00000000-0005-0000-0000-00006D150000}"/>
    <cellStyle name="Normal 2 2 2 2 3 2 5 2 2 3 2" xfId="15987" xr:uid="{00000000-0005-0000-0000-00006E150000}"/>
    <cellStyle name="Normal 2 2 2 2 3 2 5 2 2 3 2 2" xfId="32283" xr:uid="{00000000-0005-0000-0000-00006F150000}"/>
    <cellStyle name="Normal 2 2 2 2 3 2 5 2 2 3 3" xfId="24137" xr:uid="{00000000-0005-0000-0000-000070150000}"/>
    <cellStyle name="Normal 2 2 2 2 3 2 5 2 2 4" xfId="10688" xr:uid="{00000000-0005-0000-0000-000071150000}"/>
    <cellStyle name="Normal 2 2 2 2 3 2 5 2 2 4 2" xfId="26984" xr:uid="{00000000-0005-0000-0000-000072150000}"/>
    <cellStyle name="Normal 2 2 2 2 3 2 5 2 2 5" xfId="18838" xr:uid="{00000000-0005-0000-0000-000073150000}"/>
    <cellStyle name="Normal 2 2 2 2 3 2 5 2 3" xfId="3816" xr:uid="{00000000-0005-0000-0000-000074150000}"/>
    <cellStyle name="Normal 2 2 2 2 3 2 5 2 3 2" xfId="11962" xr:uid="{00000000-0005-0000-0000-000075150000}"/>
    <cellStyle name="Normal 2 2 2 2 3 2 5 2 3 2 2" xfId="28258" xr:uid="{00000000-0005-0000-0000-000076150000}"/>
    <cellStyle name="Normal 2 2 2 2 3 2 5 2 3 3" xfId="20112" xr:uid="{00000000-0005-0000-0000-000077150000}"/>
    <cellStyle name="Normal 2 2 2 2 3 2 5 2 4" xfId="6431" xr:uid="{00000000-0005-0000-0000-000078150000}"/>
    <cellStyle name="Normal 2 2 2 2 3 2 5 2 4 2" xfId="14577" xr:uid="{00000000-0005-0000-0000-000079150000}"/>
    <cellStyle name="Normal 2 2 2 2 3 2 5 2 4 2 2" xfId="30873" xr:uid="{00000000-0005-0000-0000-00007A150000}"/>
    <cellStyle name="Normal 2 2 2 2 3 2 5 2 4 3" xfId="22727" xr:uid="{00000000-0005-0000-0000-00007B150000}"/>
    <cellStyle name="Normal 2 2 2 2 3 2 5 2 5" xfId="9278" xr:uid="{00000000-0005-0000-0000-00007C150000}"/>
    <cellStyle name="Normal 2 2 2 2 3 2 5 2 5 2" xfId="25574" xr:uid="{00000000-0005-0000-0000-00007D150000}"/>
    <cellStyle name="Normal 2 2 2 2 3 2 5 2 6" xfId="17428" xr:uid="{00000000-0005-0000-0000-00007E150000}"/>
    <cellStyle name="Normal 2 2 2 2 3 2 5 3" xfId="1837" xr:uid="{00000000-0005-0000-0000-00007F150000}"/>
    <cellStyle name="Normal 2 2 2 2 3 2 5 3 2" xfId="4425" xr:uid="{00000000-0005-0000-0000-000080150000}"/>
    <cellStyle name="Normal 2 2 2 2 3 2 5 3 2 2" xfId="12571" xr:uid="{00000000-0005-0000-0000-000081150000}"/>
    <cellStyle name="Normal 2 2 2 2 3 2 5 3 2 2 2" xfId="28867" xr:uid="{00000000-0005-0000-0000-000082150000}"/>
    <cellStyle name="Normal 2 2 2 2 3 2 5 3 2 3" xfId="20721" xr:uid="{00000000-0005-0000-0000-000083150000}"/>
    <cellStyle name="Normal 2 2 2 2 3 2 5 3 3" xfId="7136" xr:uid="{00000000-0005-0000-0000-000084150000}"/>
    <cellStyle name="Normal 2 2 2 2 3 2 5 3 3 2" xfId="15282" xr:uid="{00000000-0005-0000-0000-000085150000}"/>
    <cellStyle name="Normal 2 2 2 2 3 2 5 3 3 2 2" xfId="31578" xr:uid="{00000000-0005-0000-0000-000086150000}"/>
    <cellStyle name="Normal 2 2 2 2 3 2 5 3 3 3" xfId="23432" xr:uid="{00000000-0005-0000-0000-000087150000}"/>
    <cellStyle name="Normal 2 2 2 2 3 2 5 3 4" xfId="9983" xr:uid="{00000000-0005-0000-0000-000088150000}"/>
    <cellStyle name="Normal 2 2 2 2 3 2 5 3 4 2" xfId="26279" xr:uid="{00000000-0005-0000-0000-000089150000}"/>
    <cellStyle name="Normal 2 2 2 2 3 2 5 3 5" xfId="18133" xr:uid="{00000000-0005-0000-0000-00008A150000}"/>
    <cellStyle name="Normal 2 2 2 2 3 2 5 4" xfId="3207" xr:uid="{00000000-0005-0000-0000-00008B150000}"/>
    <cellStyle name="Normal 2 2 2 2 3 2 5 4 2" xfId="11353" xr:uid="{00000000-0005-0000-0000-00008C150000}"/>
    <cellStyle name="Normal 2 2 2 2 3 2 5 4 2 2" xfId="27649" xr:uid="{00000000-0005-0000-0000-00008D150000}"/>
    <cellStyle name="Normal 2 2 2 2 3 2 5 4 3" xfId="19503" xr:uid="{00000000-0005-0000-0000-00008E150000}"/>
    <cellStyle name="Normal 2 2 2 2 3 2 5 5" xfId="5726" xr:uid="{00000000-0005-0000-0000-00008F150000}"/>
    <cellStyle name="Normal 2 2 2 2 3 2 5 5 2" xfId="13872" xr:uid="{00000000-0005-0000-0000-000090150000}"/>
    <cellStyle name="Normal 2 2 2 2 3 2 5 5 2 2" xfId="30168" xr:uid="{00000000-0005-0000-0000-000091150000}"/>
    <cellStyle name="Normal 2 2 2 2 3 2 5 5 3" xfId="22022" xr:uid="{00000000-0005-0000-0000-000092150000}"/>
    <cellStyle name="Normal 2 2 2 2 3 2 5 6" xfId="8573" xr:uid="{00000000-0005-0000-0000-000093150000}"/>
    <cellStyle name="Normal 2 2 2 2 3 2 5 6 2" xfId="24869" xr:uid="{00000000-0005-0000-0000-000094150000}"/>
    <cellStyle name="Normal 2 2 2 2 3 2 5 7" xfId="16723" xr:uid="{00000000-0005-0000-0000-000095150000}"/>
    <cellStyle name="Normal 2 2 2 2 3 2 6" xfId="788" xr:uid="{00000000-0005-0000-0000-000096150000}"/>
    <cellStyle name="Normal 2 2 2 2 3 2 6 2" xfId="2198" xr:uid="{00000000-0005-0000-0000-000097150000}"/>
    <cellStyle name="Normal 2 2 2 2 3 2 6 2 2" xfId="4738" xr:uid="{00000000-0005-0000-0000-000098150000}"/>
    <cellStyle name="Normal 2 2 2 2 3 2 6 2 2 2" xfId="12884" xr:uid="{00000000-0005-0000-0000-000099150000}"/>
    <cellStyle name="Normal 2 2 2 2 3 2 6 2 2 2 2" xfId="29180" xr:uid="{00000000-0005-0000-0000-00009A150000}"/>
    <cellStyle name="Normal 2 2 2 2 3 2 6 2 2 3" xfId="21034" xr:uid="{00000000-0005-0000-0000-00009B150000}"/>
    <cellStyle name="Normal 2 2 2 2 3 2 6 2 3" xfId="7497" xr:uid="{00000000-0005-0000-0000-00009C150000}"/>
    <cellStyle name="Normal 2 2 2 2 3 2 6 2 3 2" xfId="15643" xr:uid="{00000000-0005-0000-0000-00009D150000}"/>
    <cellStyle name="Normal 2 2 2 2 3 2 6 2 3 2 2" xfId="31939" xr:uid="{00000000-0005-0000-0000-00009E150000}"/>
    <cellStyle name="Normal 2 2 2 2 3 2 6 2 3 3" xfId="23793" xr:uid="{00000000-0005-0000-0000-00009F150000}"/>
    <cellStyle name="Normal 2 2 2 2 3 2 6 2 4" xfId="10344" xr:uid="{00000000-0005-0000-0000-0000A0150000}"/>
    <cellStyle name="Normal 2 2 2 2 3 2 6 2 4 2" xfId="26640" xr:uid="{00000000-0005-0000-0000-0000A1150000}"/>
    <cellStyle name="Normal 2 2 2 2 3 2 6 2 5" xfId="18494" xr:uid="{00000000-0005-0000-0000-0000A2150000}"/>
    <cellStyle name="Normal 2 2 2 2 3 2 6 3" xfId="3520" xr:uid="{00000000-0005-0000-0000-0000A3150000}"/>
    <cellStyle name="Normal 2 2 2 2 3 2 6 3 2" xfId="11666" xr:uid="{00000000-0005-0000-0000-0000A4150000}"/>
    <cellStyle name="Normal 2 2 2 2 3 2 6 3 2 2" xfId="27962" xr:uid="{00000000-0005-0000-0000-0000A5150000}"/>
    <cellStyle name="Normal 2 2 2 2 3 2 6 3 3" xfId="19816" xr:uid="{00000000-0005-0000-0000-0000A6150000}"/>
    <cellStyle name="Normal 2 2 2 2 3 2 6 4" xfId="6087" xr:uid="{00000000-0005-0000-0000-0000A7150000}"/>
    <cellStyle name="Normal 2 2 2 2 3 2 6 4 2" xfId="14233" xr:uid="{00000000-0005-0000-0000-0000A8150000}"/>
    <cellStyle name="Normal 2 2 2 2 3 2 6 4 2 2" xfId="30529" xr:uid="{00000000-0005-0000-0000-0000A9150000}"/>
    <cellStyle name="Normal 2 2 2 2 3 2 6 4 3" xfId="22383" xr:uid="{00000000-0005-0000-0000-0000AA150000}"/>
    <cellStyle name="Normal 2 2 2 2 3 2 6 5" xfId="8934" xr:uid="{00000000-0005-0000-0000-0000AB150000}"/>
    <cellStyle name="Normal 2 2 2 2 3 2 6 5 2" xfId="25230" xr:uid="{00000000-0005-0000-0000-0000AC150000}"/>
    <cellStyle name="Normal 2 2 2 2 3 2 6 6" xfId="17084" xr:uid="{00000000-0005-0000-0000-0000AD150000}"/>
    <cellStyle name="Normal 2 2 2 2 3 2 7" xfId="1493" xr:uid="{00000000-0005-0000-0000-0000AE150000}"/>
    <cellStyle name="Normal 2 2 2 2 3 2 7 2" xfId="4129" xr:uid="{00000000-0005-0000-0000-0000AF150000}"/>
    <cellStyle name="Normal 2 2 2 2 3 2 7 2 2" xfId="12275" xr:uid="{00000000-0005-0000-0000-0000B0150000}"/>
    <cellStyle name="Normal 2 2 2 2 3 2 7 2 2 2" xfId="28571" xr:uid="{00000000-0005-0000-0000-0000B1150000}"/>
    <cellStyle name="Normal 2 2 2 2 3 2 7 2 3" xfId="20425" xr:uid="{00000000-0005-0000-0000-0000B2150000}"/>
    <cellStyle name="Normal 2 2 2 2 3 2 7 3" xfId="6792" xr:uid="{00000000-0005-0000-0000-0000B3150000}"/>
    <cellStyle name="Normal 2 2 2 2 3 2 7 3 2" xfId="14938" xr:uid="{00000000-0005-0000-0000-0000B4150000}"/>
    <cellStyle name="Normal 2 2 2 2 3 2 7 3 2 2" xfId="31234" xr:uid="{00000000-0005-0000-0000-0000B5150000}"/>
    <cellStyle name="Normal 2 2 2 2 3 2 7 3 3" xfId="23088" xr:uid="{00000000-0005-0000-0000-0000B6150000}"/>
    <cellStyle name="Normal 2 2 2 2 3 2 7 4" xfId="9639" xr:uid="{00000000-0005-0000-0000-0000B7150000}"/>
    <cellStyle name="Normal 2 2 2 2 3 2 7 4 2" xfId="25935" xr:uid="{00000000-0005-0000-0000-0000B8150000}"/>
    <cellStyle name="Normal 2 2 2 2 3 2 7 5" xfId="17789" xr:uid="{00000000-0005-0000-0000-0000B9150000}"/>
    <cellStyle name="Normal 2 2 2 2 3 2 8" xfId="2911" xr:uid="{00000000-0005-0000-0000-0000BA150000}"/>
    <cellStyle name="Normal 2 2 2 2 3 2 8 2" xfId="11057" xr:uid="{00000000-0005-0000-0000-0000BB150000}"/>
    <cellStyle name="Normal 2 2 2 2 3 2 8 2 2" xfId="27353" xr:uid="{00000000-0005-0000-0000-0000BC150000}"/>
    <cellStyle name="Normal 2 2 2 2 3 2 8 3" xfId="19207" xr:uid="{00000000-0005-0000-0000-0000BD150000}"/>
    <cellStyle name="Normal 2 2 2 2 3 2 9" xfId="5382" xr:uid="{00000000-0005-0000-0000-0000BE150000}"/>
    <cellStyle name="Normal 2 2 2 2 3 2 9 2" xfId="13528" xr:uid="{00000000-0005-0000-0000-0000BF150000}"/>
    <cellStyle name="Normal 2 2 2 2 3 2 9 2 2" xfId="29824" xr:uid="{00000000-0005-0000-0000-0000C0150000}"/>
    <cellStyle name="Normal 2 2 2 2 3 2 9 3" xfId="21678" xr:uid="{00000000-0005-0000-0000-0000C1150000}"/>
    <cellStyle name="Normal 2 2 2 2 3 3" xfId="128" xr:uid="{00000000-0005-0000-0000-0000C2150000}"/>
    <cellStyle name="Normal 2 2 2 2 3 3 2" xfId="472" xr:uid="{00000000-0005-0000-0000-0000C3150000}"/>
    <cellStyle name="Normal 2 2 2 2 3 3 2 2" xfId="1178" xr:uid="{00000000-0005-0000-0000-0000C4150000}"/>
    <cellStyle name="Normal 2 2 2 2 3 3 2 2 2" xfId="2588" xr:uid="{00000000-0005-0000-0000-0000C5150000}"/>
    <cellStyle name="Normal 2 2 2 2 3 3 2 2 2 2" xfId="5072" xr:uid="{00000000-0005-0000-0000-0000C6150000}"/>
    <cellStyle name="Normal 2 2 2 2 3 3 2 2 2 2 2" xfId="13218" xr:uid="{00000000-0005-0000-0000-0000C7150000}"/>
    <cellStyle name="Normal 2 2 2 2 3 3 2 2 2 2 2 2" xfId="29514" xr:uid="{00000000-0005-0000-0000-0000C8150000}"/>
    <cellStyle name="Normal 2 2 2 2 3 3 2 2 2 2 3" xfId="21368" xr:uid="{00000000-0005-0000-0000-0000C9150000}"/>
    <cellStyle name="Normal 2 2 2 2 3 3 2 2 2 3" xfId="7887" xr:uid="{00000000-0005-0000-0000-0000CA150000}"/>
    <cellStyle name="Normal 2 2 2 2 3 3 2 2 2 3 2" xfId="16033" xr:uid="{00000000-0005-0000-0000-0000CB150000}"/>
    <cellStyle name="Normal 2 2 2 2 3 3 2 2 2 3 2 2" xfId="32329" xr:uid="{00000000-0005-0000-0000-0000CC150000}"/>
    <cellStyle name="Normal 2 2 2 2 3 3 2 2 2 3 3" xfId="24183" xr:uid="{00000000-0005-0000-0000-0000CD150000}"/>
    <cellStyle name="Normal 2 2 2 2 3 3 2 2 2 4" xfId="10734" xr:uid="{00000000-0005-0000-0000-0000CE150000}"/>
    <cellStyle name="Normal 2 2 2 2 3 3 2 2 2 4 2" xfId="27030" xr:uid="{00000000-0005-0000-0000-0000CF150000}"/>
    <cellStyle name="Normal 2 2 2 2 3 3 2 2 2 5" xfId="18884" xr:uid="{00000000-0005-0000-0000-0000D0150000}"/>
    <cellStyle name="Normal 2 2 2 2 3 3 2 2 3" xfId="3854" xr:uid="{00000000-0005-0000-0000-0000D1150000}"/>
    <cellStyle name="Normal 2 2 2 2 3 3 2 2 3 2" xfId="12000" xr:uid="{00000000-0005-0000-0000-0000D2150000}"/>
    <cellStyle name="Normal 2 2 2 2 3 3 2 2 3 2 2" xfId="28296" xr:uid="{00000000-0005-0000-0000-0000D3150000}"/>
    <cellStyle name="Normal 2 2 2 2 3 3 2 2 3 3" xfId="20150" xr:uid="{00000000-0005-0000-0000-0000D4150000}"/>
    <cellStyle name="Normal 2 2 2 2 3 3 2 2 4" xfId="6477" xr:uid="{00000000-0005-0000-0000-0000D5150000}"/>
    <cellStyle name="Normal 2 2 2 2 3 3 2 2 4 2" xfId="14623" xr:uid="{00000000-0005-0000-0000-0000D6150000}"/>
    <cellStyle name="Normal 2 2 2 2 3 3 2 2 4 2 2" xfId="30919" xr:uid="{00000000-0005-0000-0000-0000D7150000}"/>
    <cellStyle name="Normal 2 2 2 2 3 3 2 2 4 3" xfId="22773" xr:uid="{00000000-0005-0000-0000-0000D8150000}"/>
    <cellStyle name="Normal 2 2 2 2 3 3 2 2 5" xfId="9324" xr:uid="{00000000-0005-0000-0000-0000D9150000}"/>
    <cellStyle name="Normal 2 2 2 2 3 3 2 2 5 2" xfId="25620" xr:uid="{00000000-0005-0000-0000-0000DA150000}"/>
    <cellStyle name="Normal 2 2 2 2 3 3 2 2 6" xfId="17474" xr:uid="{00000000-0005-0000-0000-0000DB150000}"/>
    <cellStyle name="Normal 2 2 2 2 3 3 2 3" xfId="1883" xr:uid="{00000000-0005-0000-0000-0000DC150000}"/>
    <cellStyle name="Normal 2 2 2 2 3 3 2 3 2" xfId="4463" xr:uid="{00000000-0005-0000-0000-0000DD150000}"/>
    <cellStyle name="Normal 2 2 2 2 3 3 2 3 2 2" xfId="12609" xr:uid="{00000000-0005-0000-0000-0000DE150000}"/>
    <cellStyle name="Normal 2 2 2 2 3 3 2 3 2 2 2" xfId="28905" xr:uid="{00000000-0005-0000-0000-0000DF150000}"/>
    <cellStyle name="Normal 2 2 2 2 3 3 2 3 2 3" xfId="20759" xr:uid="{00000000-0005-0000-0000-0000E0150000}"/>
    <cellStyle name="Normal 2 2 2 2 3 3 2 3 3" xfId="7182" xr:uid="{00000000-0005-0000-0000-0000E1150000}"/>
    <cellStyle name="Normal 2 2 2 2 3 3 2 3 3 2" xfId="15328" xr:uid="{00000000-0005-0000-0000-0000E2150000}"/>
    <cellStyle name="Normal 2 2 2 2 3 3 2 3 3 2 2" xfId="31624" xr:uid="{00000000-0005-0000-0000-0000E3150000}"/>
    <cellStyle name="Normal 2 2 2 2 3 3 2 3 3 3" xfId="23478" xr:uid="{00000000-0005-0000-0000-0000E4150000}"/>
    <cellStyle name="Normal 2 2 2 2 3 3 2 3 4" xfId="10029" xr:uid="{00000000-0005-0000-0000-0000E5150000}"/>
    <cellStyle name="Normal 2 2 2 2 3 3 2 3 4 2" xfId="26325" xr:uid="{00000000-0005-0000-0000-0000E6150000}"/>
    <cellStyle name="Normal 2 2 2 2 3 3 2 3 5" xfId="18179" xr:uid="{00000000-0005-0000-0000-0000E7150000}"/>
    <cellStyle name="Normal 2 2 2 2 3 3 2 4" xfId="3245" xr:uid="{00000000-0005-0000-0000-0000E8150000}"/>
    <cellStyle name="Normal 2 2 2 2 3 3 2 4 2" xfId="11391" xr:uid="{00000000-0005-0000-0000-0000E9150000}"/>
    <cellStyle name="Normal 2 2 2 2 3 3 2 4 2 2" xfId="27687" xr:uid="{00000000-0005-0000-0000-0000EA150000}"/>
    <cellStyle name="Normal 2 2 2 2 3 3 2 4 3" xfId="19541" xr:uid="{00000000-0005-0000-0000-0000EB150000}"/>
    <cellStyle name="Normal 2 2 2 2 3 3 2 5" xfId="5772" xr:uid="{00000000-0005-0000-0000-0000EC150000}"/>
    <cellStyle name="Normal 2 2 2 2 3 3 2 5 2" xfId="13918" xr:uid="{00000000-0005-0000-0000-0000ED150000}"/>
    <cellStyle name="Normal 2 2 2 2 3 3 2 5 2 2" xfId="30214" xr:uid="{00000000-0005-0000-0000-0000EE150000}"/>
    <cellStyle name="Normal 2 2 2 2 3 3 2 5 3" xfId="22068" xr:uid="{00000000-0005-0000-0000-0000EF150000}"/>
    <cellStyle name="Normal 2 2 2 2 3 3 2 6" xfId="8619" xr:uid="{00000000-0005-0000-0000-0000F0150000}"/>
    <cellStyle name="Normal 2 2 2 2 3 3 2 6 2" xfId="24915" xr:uid="{00000000-0005-0000-0000-0000F1150000}"/>
    <cellStyle name="Normal 2 2 2 2 3 3 2 7" xfId="16769" xr:uid="{00000000-0005-0000-0000-0000F2150000}"/>
    <cellStyle name="Normal 2 2 2 2 3 3 3" xfId="834" xr:uid="{00000000-0005-0000-0000-0000F3150000}"/>
    <cellStyle name="Normal 2 2 2 2 3 3 3 2" xfId="2244" xr:uid="{00000000-0005-0000-0000-0000F4150000}"/>
    <cellStyle name="Normal 2 2 2 2 3 3 3 2 2" xfId="4776" xr:uid="{00000000-0005-0000-0000-0000F5150000}"/>
    <cellStyle name="Normal 2 2 2 2 3 3 3 2 2 2" xfId="12922" xr:uid="{00000000-0005-0000-0000-0000F6150000}"/>
    <cellStyle name="Normal 2 2 2 2 3 3 3 2 2 2 2" xfId="29218" xr:uid="{00000000-0005-0000-0000-0000F7150000}"/>
    <cellStyle name="Normal 2 2 2 2 3 3 3 2 2 3" xfId="21072" xr:uid="{00000000-0005-0000-0000-0000F8150000}"/>
    <cellStyle name="Normal 2 2 2 2 3 3 3 2 3" xfId="7543" xr:uid="{00000000-0005-0000-0000-0000F9150000}"/>
    <cellStyle name="Normal 2 2 2 2 3 3 3 2 3 2" xfId="15689" xr:uid="{00000000-0005-0000-0000-0000FA150000}"/>
    <cellStyle name="Normal 2 2 2 2 3 3 3 2 3 2 2" xfId="31985" xr:uid="{00000000-0005-0000-0000-0000FB150000}"/>
    <cellStyle name="Normal 2 2 2 2 3 3 3 2 3 3" xfId="23839" xr:uid="{00000000-0005-0000-0000-0000FC150000}"/>
    <cellStyle name="Normal 2 2 2 2 3 3 3 2 4" xfId="10390" xr:uid="{00000000-0005-0000-0000-0000FD150000}"/>
    <cellStyle name="Normal 2 2 2 2 3 3 3 2 4 2" xfId="26686" xr:uid="{00000000-0005-0000-0000-0000FE150000}"/>
    <cellStyle name="Normal 2 2 2 2 3 3 3 2 5" xfId="18540" xr:uid="{00000000-0005-0000-0000-0000FF150000}"/>
    <cellStyle name="Normal 2 2 2 2 3 3 3 3" xfId="3558" xr:uid="{00000000-0005-0000-0000-000000160000}"/>
    <cellStyle name="Normal 2 2 2 2 3 3 3 3 2" xfId="11704" xr:uid="{00000000-0005-0000-0000-000001160000}"/>
    <cellStyle name="Normal 2 2 2 2 3 3 3 3 2 2" xfId="28000" xr:uid="{00000000-0005-0000-0000-000002160000}"/>
    <cellStyle name="Normal 2 2 2 2 3 3 3 3 3" xfId="19854" xr:uid="{00000000-0005-0000-0000-000003160000}"/>
    <cellStyle name="Normal 2 2 2 2 3 3 3 4" xfId="6133" xr:uid="{00000000-0005-0000-0000-000004160000}"/>
    <cellStyle name="Normal 2 2 2 2 3 3 3 4 2" xfId="14279" xr:uid="{00000000-0005-0000-0000-000005160000}"/>
    <cellStyle name="Normal 2 2 2 2 3 3 3 4 2 2" xfId="30575" xr:uid="{00000000-0005-0000-0000-000006160000}"/>
    <cellStyle name="Normal 2 2 2 2 3 3 3 4 3" xfId="22429" xr:uid="{00000000-0005-0000-0000-000007160000}"/>
    <cellStyle name="Normal 2 2 2 2 3 3 3 5" xfId="8980" xr:uid="{00000000-0005-0000-0000-000008160000}"/>
    <cellStyle name="Normal 2 2 2 2 3 3 3 5 2" xfId="25276" xr:uid="{00000000-0005-0000-0000-000009160000}"/>
    <cellStyle name="Normal 2 2 2 2 3 3 3 6" xfId="17130" xr:uid="{00000000-0005-0000-0000-00000A160000}"/>
    <cellStyle name="Normal 2 2 2 2 3 3 4" xfId="1539" xr:uid="{00000000-0005-0000-0000-00000B160000}"/>
    <cellStyle name="Normal 2 2 2 2 3 3 4 2" xfId="4167" xr:uid="{00000000-0005-0000-0000-00000C160000}"/>
    <cellStyle name="Normal 2 2 2 2 3 3 4 2 2" xfId="12313" xr:uid="{00000000-0005-0000-0000-00000D160000}"/>
    <cellStyle name="Normal 2 2 2 2 3 3 4 2 2 2" xfId="28609" xr:uid="{00000000-0005-0000-0000-00000E160000}"/>
    <cellStyle name="Normal 2 2 2 2 3 3 4 2 3" xfId="20463" xr:uid="{00000000-0005-0000-0000-00000F160000}"/>
    <cellStyle name="Normal 2 2 2 2 3 3 4 3" xfId="6838" xr:uid="{00000000-0005-0000-0000-000010160000}"/>
    <cellStyle name="Normal 2 2 2 2 3 3 4 3 2" xfId="14984" xr:uid="{00000000-0005-0000-0000-000011160000}"/>
    <cellStyle name="Normal 2 2 2 2 3 3 4 3 2 2" xfId="31280" xr:uid="{00000000-0005-0000-0000-000012160000}"/>
    <cellStyle name="Normal 2 2 2 2 3 3 4 3 3" xfId="23134" xr:uid="{00000000-0005-0000-0000-000013160000}"/>
    <cellStyle name="Normal 2 2 2 2 3 3 4 4" xfId="9685" xr:uid="{00000000-0005-0000-0000-000014160000}"/>
    <cellStyle name="Normal 2 2 2 2 3 3 4 4 2" xfId="25981" xr:uid="{00000000-0005-0000-0000-000015160000}"/>
    <cellStyle name="Normal 2 2 2 2 3 3 4 5" xfId="17835" xr:uid="{00000000-0005-0000-0000-000016160000}"/>
    <cellStyle name="Normal 2 2 2 2 3 3 5" xfId="2949" xr:uid="{00000000-0005-0000-0000-000017160000}"/>
    <cellStyle name="Normal 2 2 2 2 3 3 5 2" xfId="11095" xr:uid="{00000000-0005-0000-0000-000018160000}"/>
    <cellStyle name="Normal 2 2 2 2 3 3 5 2 2" xfId="27391" xr:uid="{00000000-0005-0000-0000-000019160000}"/>
    <cellStyle name="Normal 2 2 2 2 3 3 5 3" xfId="19245" xr:uid="{00000000-0005-0000-0000-00001A160000}"/>
    <cellStyle name="Normal 2 2 2 2 3 3 6" xfId="5428" xr:uid="{00000000-0005-0000-0000-00001B160000}"/>
    <cellStyle name="Normal 2 2 2 2 3 3 6 2" xfId="13574" xr:uid="{00000000-0005-0000-0000-00001C160000}"/>
    <cellStyle name="Normal 2 2 2 2 3 3 6 2 2" xfId="29870" xr:uid="{00000000-0005-0000-0000-00001D160000}"/>
    <cellStyle name="Normal 2 2 2 2 3 3 6 3" xfId="21724" xr:uid="{00000000-0005-0000-0000-00001E160000}"/>
    <cellStyle name="Normal 2 2 2 2 3 3 7" xfId="8275" xr:uid="{00000000-0005-0000-0000-00001F160000}"/>
    <cellStyle name="Normal 2 2 2 2 3 3 7 2" xfId="24571" xr:uid="{00000000-0005-0000-0000-000020160000}"/>
    <cellStyle name="Normal 2 2 2 2 3 3 8" xfId="16425" xr:uid="{00000000-0005-0000-0000-000021160000}"/>
    <cellStyle name="Normal 2 2 2 2 3 4" xfId="212" xr:uid="{00000000-0005-0000-0000-000022160000}"/>
    <cellStyle name="Normal 2 2 2 2 3 4 2" xfId="556" xr:uid="{00000000-0005-0000-0000-000023160000}"/>
    <cellStyle name="Normal 2 2 2 2 3 4 2 2" xfId="1262" xr:uid="{00000000-0005-0000-0000-000024160000}"/>
    <cellStyle name="Normal 2 2 2 2 3 4 2 2 2" xfId="2672" xr:uid="{00000000-0005-0000-0000-000025160000}"/>
    <cellStyle name="Normal 2 2 2 2 3 4 2 2 2 2" xfId="5146" xr:uid="{00000000-0005-0000-0000-000026160000}"/>
    <cellStyle name="Normal 2 2 2 2 3 4 2 2 2 2 2" xfId="13292" xr:uid="{00000000-0005-0000-0000-000027160000}"/>
    <cellStyle name="Normal 2 2 2 2 3 4 2 2 2 2 2 2" xfId="29588" xr:uid="{00000000-0005-0000-0000-000028160000}"/>
    <cellStyle name="Normal 2 2 2 2 3 4 2 2 2 2 3" xfId="21442" xr:uid="{00000000-0005-0000-0000-000029160000}"/>
    <cellStyle name="Normal 2 2 2 2 3 4 2 2 2 3" xfId="7971" xr:uid="{00000000-0005-0000-0000-00002A160000}"/>
    <cellStyle name="Normal 2 2 2 2 3 4 2 2 2 3 2" xfId="16117" xr:uid="{00000000-0005-0000-0000-00002B160000}"/>
    <cellStyle name="Normal 2 2 2 2 3 4 2 2 2 3 2 2" xfId="32413" xr:uid="{00000000-0005-0000-0000-00002C160000}"/>
    <cellStyle name="Normal 2 2 2 2 3 4 2 2 2 3 3" xfId="24267" xr:uid="{00000000-0005-0000-0000-00002D160000}"/>
    <cellStyle name="Normal 2 2 2 2 3 4 2 2 2 4" xfId="10818" xr:uid="{00000000-0005-0000-0000-00002E160000}"/>
    <cellStyle name="Normal 2 2 2 2 3 4 2 2 2 4 2" xfId="27114" xr:uid="{00000000-0005-0000-0000-00002F160000}"/>
    <cellStyle name="Normal 2 2 2 2 3 4 2 2 2 5" xfId="18968" xr:uid="{00000000-0005-0000-0000-000030160000}"/>
    <cellStyle name="Normal 2 2 2 2 3 4 2 2 3" xfId="3928" xr:uid="{00000000-0005-0000-0000-000031160000}"/>
    <cellStyle name="Normal 2 2 2 2 3 4 2 2 3 2" xfId="12074" xr:uid="{00000000-0005-0000-0000-000032160000}"/>
    <cellStyle name="Normal 2 2 2 2 3 4 2 2 3 2 2" xfId="28370" xr:uid="{00000000-0005-0000-0000-000033160000}"/>
    <cellStyle name="Normal 2 2 2 2 3 4 2 2 3 3" xfId="20224" xr:uid="{00000000-0005-0000-0000-000034160000}"/>
    <cellStyle name="Normal 2 2 2 2 3 4 2 2 4" xfId="6561" xr:uid="{00000000-0005-0000-0000-000035160000}"/>
    <cellStyle name="Normal 2 2 2 2 3 4 2 2 4 2" xfId="14707" xr:uid="{00000000-0005-0000-0000-000036160000}"/>
    <cellStyle name="Normal 2 2 2 2 3 4 2 2 4 2 2" xfId="31003" xr:uid="{00000000-0005-0000-0000-000037160000}"/>
    <cellStyle name="Normal 2 2 2 2 3 4 2 2 4 3" xfId="22857" xr:uid="{00000000-0005-0000-0000-000038160000}"/>
    <cellStyle name="Normal 2 2 2 2 3 4 2 2 5" xfId="9408" xr:uid="{00000000-0005-0000-0000-000039160000}"/>
    <cellStyle name="Normal 2 2 2 2 3 4 2 2 5 2" xfId="25704" xr:uid="{00000000-0005-0000-0000-00003A160000}"/>
    <cellStyle name="Normal 2 2 2 2 3 4 2 2 6" xfId="17558" xr:uid="{00000000-0005-0000-0000-00003B160000}"/>
    <cellStyle name="Normal 2 2 2 2 3 4 2 3" xfId="1967" xr:uid="{00000000-0005-0000-0000-00003C160000}"/>
    <cellStyle name="Normal 2 2 2 2 3 4 2 3 2" xfId="4537" xr:uid="{00000000-0005-0000-0000-00003D160000}"/>
    <cellStyle name="Normal 2 2 2 2 3 4 2 3 2 2" xfId="12683" xr:uid="{00000000-0005-0000-0000-00003E160000}"/>
    <cellStyle name="Normal 2 2 2 2 3 4 2 3 2 2 2" xfId="28979" xr:uid="{00000000-0005-0000-0000-00003F160000}"/>
    <cellStyle name="Normal 2 2 2 2 3 4 2 3 2 3" xfId="20833" xr:uid="{00000000-0005-0000-0000-000040160000}"/>
    <cellStyle name="Normal 2 2 2 2 3 4 2 3 3" xfId="7266" xr:uid="{00000000-0005-0000-0000-000041160000}"/>
    <cellStyle name="Normal 2 2 2 2 3 4 2 3 3 2" xfId="15412" xr:uid="{00000000-0005-0000-0000-000042160000}"/>
    <cellStyle name="Normal 2 2 2 2 3 4 2 3 3 2 2" xfId="31708" xr:uid="{00000000-0005-0000-0000-000043160000}"/>
    <cellStyle name="Normal 2 2 2 2 3 4 2 3 3 3" xfId="23562" xr:uid="{00000000-0005-0000-0000-000044160000}"/>
    <cellStyle name="Normal 2 2 2 2 3 4 2 3 4" xfId="10113" xr:uid="{00000000-0005-0000-0000-000045160000}"/>
    <cellStyle name="Normal 2 2 2 2 3 4 2 3 4 2" xfId="26409" xr:uid="{00000000-0005-0000-0000-000046160000}"/>
    <cellStyle name="Normal 2 2 2 2 3 4 2 3 5" xfId="18263" xr:uid="{00000000-0005-0000-0000-000047160000}"/>
    <cellStyle name="Normal 2 2 2 2 3 4 2 4" xfId="3319" xr:uid="{00000000-0005-0000-0000-000048160000}"/>
    <cellStyle name="Normal 2 2 2 2 3 4 2 4 2" xfId="11465" xr:uid="{00000000-0005-0000-0000-000049160000}"/>
    <cellStyle name="Normal 2 2 2 2 3 4 2 4 2 2" xfId="27761" xr:uid="{00000000-0005-0000-0000-00004A160000}"/>
    <cellStyle name="Normal 2 2 2 2 3 4 2 4 3" xfId="19615" xr:uid="{00000000-0005-0000-0000-00004B160000}"/>
    <cellStyle name="Normal 2 2 2 2 3 4 2 5" xfId="5856" xr:uid="{00000000-0005-0000-0000-00004C160000}"/>
    <cellStyle name="Normal 2 2 2 2 3 4 2 5 2" xfId="14002" xr:uid="{00000000-0005-0000-0000-00004D160000}"/>
    <cellStyle name="Normal 2 2 2 2 3 4 2 5 2 2" xfId="30298" xr:uid="{00000000-0005-0000-0000-00004E160000}"/>
    <cellStyle name="Normal 2 2 2 2 3 4 2 5 3" xfId="22152" xr:uid="{00000000-0005-0000-0000-00004F160000}"/>
    <cellStyle name="Normal 2 2 2 2 3 4 2 6" xfId="8703" xr:uid="{00000000-0005-0000-0000-000050160000}"/>
    <cellStyle name="Normal 2 2 2 2 3 4 2 6 2" xfId="24999" xr:uid="{00000000-0005-0000-0000-000051160000}"/>
    <cellStyle name="Normal 2 2 2 2 3 4 2 7" xfId="16853" xr:uid="{00000000-0005-0000-0000-000052160000}"/>
    <cellStyle name="Normal 2 2 2 2 3 4 3" xfId="918" xr:uid="{00000000-0005-0000-0000-000053160000}"/>
    <cellStyle name="Normal 2 2 2 2 3 4 3 2" xfId="2328" xr:uid="{00000000-0005-0000-0000-000054160000}"/>
    <cellStyle name="Normal 2 2 2 2 3 4 3 2 2" xfId="4850" xr:uid="{00000000-0005-0000-0000-000055160000}"/>
    <cellStyle name="Normal 2 2 2 2 3 4 3 2 2 2" xfId="12996" xr:uid="{00000000-0005-0000-0000-000056160000}"/>
    <cellStyle name="Normal 2 2 2 2 3 4 3 2 2 2 2" xfId="29292" xr:uid="{00000000-0005-0000-0000-000057160000}"/>
    <cellStyle name="Normal 2 2 2 2 3 4 3 2 2 3" xfId="21146" xr:uid="{00000000-0005-0000-0000-000058160000}"/>
    <cellStyle name="Normal 2 2 2 2 3 4 3 2 3" xfId="7627" xr:uid="{00000000-0005-0000-0000-000059160000}"/>
    <cellStyle name="Normal 2 2 2 2 3 4 3 2 3 2" xfId="15773" xr:uid="{00000000-0005-0000-0000-00005A160000}"/>
    <cellStyle name="Normal 2 2 2 2 3 4 3 2 3 2 2" xfId="32069" xr:uid="{00000000-0005-0000-0000-00005B160000}"/>
    <cellStyle name="Normal 2 2 2 2 3 4 3 2 3 3" xfId="23923" xr:uid="{00000000-0005-0000-0000-00005C160000}"/>
    <cellStyle name="Normal 2 2 2 2 3 4 3 2 4" xfId="10474" xr:uid="{00000000-0005-0000-0000-00005D160000}"/>
    <cellStyle name="Normal 2 2 2 2 3 4 3 2 4 2" xfId="26770" xr:uid="{00000000-0005-0000-0000-00005E160000}"/>
    <cellStyle name="Normal 2 2 2 2 3 4 3 2 5" xfId="18624" xr:uid="{00000000-0005-0000-0000-00005F160000}"/>
    <cellStyle name="Normal 2 2 2 2 3 4 3 3" xfId="3632" xr:uid="{00000000-0005-0000-0000-000060160000}"/>
    <cellStyle name="Normal 2 2 2 2 3 4 3 3 2" xfId="11778" xr:uid="{00000000-0005-0000-0000-000061160000}"/>
    <cellStyle name="Normal 2 2 2 2 3 4 3 3 2 2" xfId="28074" xr:uid="{00000000-0005-0000-0000-000062160000}"/>
    <cellStyle name="Normal 2 2 2 2 3 4 3 3 3" xfId="19928" xr:uid="{00000000-0005-0000-0000-000063160000}"/>
    <cellStyle name="Normal 2 2 2 2 3 4 3 4" xfId="6217" xr:uid="{00000000-0005-0000-0000-000064160000}"/>
    <cellStyle name="Normal 2 2 2 2 3 4 3 4 2" xfId="14363" xr:uid="{00000000-0005-0000-0000-000065160000}"/>
    <cellStyle name="Normal 2 2 2 2 3 4 3 4 2 2" xfId="30659" xr:uid="{00000000-0005-0000-0000-000066160000}"/>
    <cellStyle name="Normal 2 2 2 2 3 4 3 4 3" xfId="22513" xr:uid="{00000000-0005-0000-0000-000067160000}"/>
    <cellStyle name="Normal 2 2 2 2 3 4 3 5" xfId="9064" xr:uid="{00000000-0005-0000-0000-000068160000}"/>
    <cellStyle name="Normal 2 2 2 2 3 4 3 5 2" xfId="25360" xr:uid="{00000000-0005-0000-0000-000069160000}"/>
    <cellStyle name="Normal 2 2 2 2 3 4 3 6" xfId="17214" xr:uid="{00000000-0005-0000-0000-00006A160000}"/>
    <cellStyle name="Normal 2 2 2 2 3 4 4" xfId="1623" xr:uid="{00000000-0005-0000-0000-00006B160000}"/>
    <cellStyle name="Normal 2 2 2 2 3 4 4 2" xfId="4241" xr:uid="{00000000-0005-0000-0000-00006C160000}"/>
    <cellStyle name="Normal 2 2 2 2 3 4 4 2 2" xfId="12387" xr:uid="{00000000-0005-0000-0000-00006D160000}"/>
    <cellStyle name="Normal 2 2 2 2 3 4 4 2 2 2" xfId="28683" xr:uid="{00000000-0005-0000-0000-00006E160000}"/>
    <cellStyle name="Normal 2 2 2 2 3 4 4 2 3" xfId="20537" xr:uid="{00000000-0005-0000-0000-00006F160000}"/>
    <cellStyle name="Normal 2 2 2 2 3 4 4 3" xfId="6922" xr:uid="{00000000-0005-0000-0000-000070160000}"/>
    <cellStyle name="Normal 2 2 2 2 3 4 4 3 2" xfId="15068" xr:uid="{00000000-0005-0000-0000-000071160000}"/>
    <cellStyle name="Normal 2 2 2 2 3 4 4 3 2 2" xfId="31364" xr:uid="{00000000-0005-0000-0000-000072160000}"/>
    <cellStyle name="Normal 2 2 2 2 3 4 4 3 3" xfId="23218" xr:uid="{00000000-0005-0000-0000-000073160000}"/>
    <cellStyle name="Normal 2 2 2 2 3 4 4 4" xfId="9769" xr:uid="{00000000-0005-0000-0000-000074160000}"/>
    <cellStyle name="Normal 2 2 2 2 3 4 4 4 2" xfId="26065" xr:uid="{00000000-0005-0000-0000-000075160000}"/>
    <cellStyle name="Normal 2 2 2 2 3 4 4 5" xfId="17919" xr:uid="{00000000-0005-0000-0000-000076160000}"/>
    <cellStyle name="Normal 2 2 2 2 3 4 5" xfId="3023" xr:uid="{00000000-0005-0000-0000-000077160000}"/>
    <cellStyle name="Normal 2 2 2 2 3 4 5 2" xfId="11169" xr:uid="{00000000-0005-0000-0000-000078160000}"/>
    <cellStyle name="Normal 2 2 2 2 3 4 5 2 2" xfId="27465" xr:uid="{00000000-0005-0000-0000-000079160000}"/>
    <cellStyle name="Normal 2 2 2 2 3 4 5 3" xfId="19319" xr:uid="{00000000-0005-0000-0000-00007A160000}"/>
    <cellStyle name="Normal 2 2 2 2 3 4 6" xfId="5512" xr:uid="{00000000-0005-0000-0000-00007B160000}"/>
    <cellStyle name="Normal 2 2 2 2 3 4 6 2" xfId="13658" xr:uid="{00000000-0005-0000-0000-00007C160000}"/>
    <cellStyle name="Normal 2 2 2 2 3 4 6 2 2" xfId="29954" xr:uid="{00000000-0005-0000-0000-00007D160000}"/>
    <cellStyle name="Normal 2 2 2 2 3 4 6 3" xfId="21808" xr:uid="{00000000-0005-0000-0000-00007E160000}"/>
    <cellStyle name="Normal 2 2 2 2 3 4 7" xfId="8359" xr:uid="{00000000-0005-0000-0000-00007F160000}"/>
    <cellStyle name="Normal 2 2 2 2 3 4 7 2" xfId="24655" xr:uid="{00000000-0005-0000-0000-000080160000}"/>
    <cellStyle name="Normal 2 2 2 2 3 4 8" xfId="16509" xr:uid="{00000000-0005-0000-0000-000081160000}"/>
    <cellStyle name="Normal 2 2 2 2 3 5" xfId="292" xr:uid="{00000000-0005-0000-0000-000082160000}"/>
    <cellStyle name="Normal 2 2 2 2 3 5 2" xfId="636" xr:uid="{00000000-0005-0000-0000-000083160000}"/>
    <cellStyle name="Normal 2 2 2 2 3 5 2 2" xfId="1342" xr:uid="{00000000-0005-0000-0000-000084160000}"/>
    <cellStyle name="Normal 2 2 2 2 3 5 2 2 2" xfId="2752" xr:uid="{00000000-0005-0000-0000-000085160000}"/>
    <cellStyle name="Normal 2 2 2 2 3 5 2 2 2 2" xfId="5220" xr:uid="{00000000-0005-0000-0000-000086160000}"/>
    <cellStyle name="Normal 2 2 2 2 3 5 2 2 2 2 2" xfId="13366" xr:uid="{00000000-0005-0000-0000-000087160000}"/>
    <cellStyle name="Normal 2 2 2 2 3 5 2 2 2 2 2 2" xfId="29662" xr:uid="{00000000-0005-0000-0000-000088160000}"/>
    <cellStyle name="Normal 2 2 2 2 3 5 2 2 2 2 3" xfId="21516" xr:uid="{00000000-0005-0000-0000-000089160000}"/>
    <cellStyle name="Normal 2 2 2 2 3 5 2 2 2 3" xfId="8051" xr:uid="{00000000-0005-0000-0000-00008A160000}"/>
    <cellStyle name="Normal 2 2 2 2 3 5 2 2 2 3 2" xfId="16197" xr:uid="{00000000-0005-0000-0000-00008B160000}"/>
    <cellStyle name="Normal 2 2 2 2 3 5 2 2 2 3 2 2" xfId="32493" xr:uid="{00000000-0005-0000-0000-00008C160000}"/>
    <cellStyle name="Normal 2 2 2 2 3 5 2 2 2 3 3" xfId="24347" xr:uid="{00000000-0005-0000-0000-00008D160000}"/>
    <cellStyle name="Normal 2 2 2 2 3 5 2 2 2 4" xfId="10898" xr:uid="{00000000-0005-0000-0000-00008E160000}"/>
    <cellStyle name="Normal 2 2 2 2 3 5 2 2 2 4 2" xfId="27194" xr:uid="{00000000-0005-0000-0000-00008F160000}"/>
    <cellStyle name="Normal 2 2 2 2 3 5 2 2 2 5" xfId="19048" xr:uid="{00000000-0005-0000-0000-000090160000}"/>
    <cellStyle name="Normal 2 2 2 2 3 5 2 2 3" xfId="4002" xr:uid="{00000000-0005-0000-0000-000091160000}"/>
    <cellStyle name="Normal 2 2 2 2 3 5 2 2 3 2" xfId="12148" xr:uid="{00000000-0005-0000-0000-000092160000}"/>
    <cellStyle name="Normal 2 2 2 2 3 5 2 2 3 2 2" xfId="28444" xr:uid="{00000000-0005-0000-0000-000093160000}"/>
    <cellStyle name="Normal 2 2 2 2 3 5 2 2 3 3" xfId="20298" xr:uid="{00000000-0005-0000-0000-000094160000}"/>
    <cellStyle name="Normal 2 2 2 2 3 5 2 2 4" xfId="6641" xr:uid="{00000000-0005-0000-0000-000095160000}"/>
    <cellStyle name="Normal 2 2 2 2 3 5 2 2 4 2" xfId="14787" xr:uid="{00000000-0005-0000-0000-000096160000}"/>
    <cellStyle name="Normal 2 2 2 2 3 5 2 2 4 2 2" xfId="31083" xr:uid="{00000000-0005-0000-0000-000097160000}"/>
    <cellStyle name="Normal 2 2 2 2 3 5 2 2 4 3" xfId="22937" xr:uid="{00000000-0005-0000-0000-000098160000}"/>
    <cellStyle name="Normal 2 2 2 2 3 5 2 2 5" xfId="9488" xr:uid="{00000000-0005-0000-0000-000099160000}"/>
    <cellStyle name="Normal 2 2 2 2 3 5 2 2 5 2" xfId="25784" xr:uid="{00000000-0005-0000-0000-00009A160000}"/>
    <cellStyle name="Normal 2 2 2 2 3 5 2 2 6" xfId="17638" xr:uid="{00000000-0005-0000-0000-00009B160000}"/>
    <cellStyle name="Normal 2 2 2 2 3 5 2 3" xfId="2047" xr:uid="{00000000-0005-0000-0000-00009C160000}"/>
    <cellStyle name="Normal 2 2 2 2 3 5 2 3 2" xfId="4611" xr:uid="{00000000-0005-0000-0000-00009D160000}"/>
    <cellStyle name="Normal 2 2 2 2 3 5 2 3 2 2" xfId="12757" xr:uid="{00000000-0005-0000-0000-00009E160000}"/>
    <cellStyle name="Normal 2 2 2 2 3 5 2 3 2 2 2" xfId="29053" xr:uid="{00000000-0005-0000-0000-00009F160000}"/>
    <cellStyle name="Normal 2 2 2 2 3 5 2 3 2 3" xfId="20907" xr:uid="{00000000-0005-0000-0000-0000A0160000}"/>
    <cellStyle name="Normal 2 2 2 2 3 5 2 3 3" xfId="7346" xr:uid="{00000000-0005-0000-0000-0000A1160000}"/>
    <cellStyle name="Normal 2 2 2 2 3 5 2 3 3 2" xfId="15492" xr:uid="{00000000-0005-0000-0000-0000A2160000}"/>
    <cellStyle name="Normal 2 2 2 2 3 5 2 3 3 2 2" xfId="31788" xr:uid="{00000000-0005-0000-0000-0000A3160000}"/>
    <cellStyle name="Normal 2 2 2 2 3 5 2 3 3 3" xfId="23642" xr:uid="{00000000-0005-0000-0000-0000A4160000}"/>
    <cellStyle name="Normal 2 2 2 2 3 5 2 3 4" xfId="10193" xr:uid="{00000000-0005-0000-0000-0000A5160000}"/>
    <cellStyle name="Normal 2 2 2 2 3 5 2 3 4 2" xfId="26489" xr:uid="{00000000-0005-0000-0000-0000A6160000}"/>
    <cellStyle name="Normal 2 2 2 2 3 5 2 3 5" xfId="18343" xr:uid="{00000000-0005-0000-0000-0000A7160000}"/>
    <cellStyle name="Normal 2 2 2 2 3 5 2 4" xfId="3393" xr:uid="{00000000-0005-0000-0000-0000A8160000}"/>
    <cellStyle name="Normal 2 2 2 2 3 5 2 4 2" xfId="11539" xr:uid="{00000000-0005-0000-0000-0000A9160000}"/>
    <cellStyle name="Normal 2 2 2 2 3 5 2 4 2 2" xfId="27835" xr:uid="{00000000-0005-0000-0000-0000AA160000}"/>
    <cellStyle name="Normal 2 2 2 2 3 5 2 4 3" xfId="19689" xr:uid="{00000000-0005-0000-0000-0000AB160000}"/>
    <cellStyle name="Normal 2 2 2 2 3 5 2 5" xfId="5936" xr:uid="{00000000-0005-0000-0000-0000AC160000}"/>
    <cellStyle name="Normal 2 2 2 2 3 5 2 5 2" xfId="14082" xr:uid="{00000000-0005-0000-0000-0000AD160000}"/>
    <cellStyle name="Normal 2 2 2 2 3 5 2 5 2 2" xfId="30378" xr:uid="{00000000-0005-0000-0000-0000AE160000}"/>
    <cellStyle name="Normal 2 2 2 2 3 5 2 5 3" xfId="22232" xr:uid="{00000000-0005-0000-0000-0000AF160000}"/>
    <cellStyle name="Normal 2 2 2 2 3 5 2 6" xfId="8783" xr:uid="{00000000-0005-0000-0000-0000B0160000}"/>
    <cellStyle name="Normal 2 2 2 2 3 5 2 6 2" xfId="25079" xr:uid="{00000000-0005-0000-0000-0000B1160000}"/>
    <cellStyle name="Normal 2 2 2 2 3 5 2 7" xfId="16933" xr:uid="{00000000-0005-0000-0000-0000B2160000}"/>
    <cellStyle name="Normal 2 2 2 2 3 5 3" xfId="998" xr:uid="{00000000-0005-0000-0000-0000B3160000}"/>
    <cellStyle name="Normal 2 2 2 2 3 5 3 2" xfId="2408" xr:uid="{00000000-0005-0000-0000-0000B4160000}"/>
    <cellStyle name="Normal 2 2 2 2 3 5 3 2 2" xfId="4924" xr:uid="{00000000-0005-0000-0000-0000B5160000}"/>
    <cellStyle name="Normal 2 2 2 2 3 5 3 2 2 2" xfId="13070" xr:uid="{00000000-0005-0000-0000-0000B6160000}"/>
    <cellStyle name="Normal 2 2 2 2 3 5 3 2 2 2 2" xfId="29366" xr:uid="{00000000-0005-0000-0000-0000B7160000}"/>
    <cellStyle name="Normal 2 2 2 2 3 5 3 2 2 3" xfId="21220" xr:uid="{00000000-0005-0000-0000-0000B8160000}"/>
    <cellStyle name="Normal 2 2 2 2 3 5 3 2 3" xfId="7707" xr:uid="{00000000-0005-0000-0000-0000B9160000}"/>
    <cellStyle name="Normal 2 2 2 2 3 5 3 2 3 2" xfId="15853" xr:uid="{00000000-0005-0000-0000-0000BA160000}"/>
    <cellStyle name="Normal 2 2 2 2 3 5 3 2 3 2 2" xfId="32149" xr:uid="{00000000-0005-0000-0000-0000BB160000}"/>
    <cellStyle name="Normal 2 2 2 2 3 5 3 2 3 3" xfId="24003" xr:uid="{00000000-0005-0000-0000-0000BC160000}"/>
    <cellStyle name="Normal 2 2 2 2 3 5 3 2 4" xfId="10554" xr:uid="{00000000-0005-0000-0000-0000BD160000}"/>
    <cellStyle name="Normal 2 2 2 2 3 5 3 2 4 2" xfId="26850" xr:uid="{00000000-0005-0000-0000-0000BE160000}"/>
    <cellStyle name="Normal 2 2 2 2 3 5 3 2 5" xfId="18704" xr:uid="{00000000-0005-0000-0000-0000BF160000}"/>
    <cellStyle name="Normal 2 2 2 2 3 5 3 3" xfId="3706" xr:uid="{00000000-0005-0000-0000-0000C0160000}"/>
    <cellStyle name="Normal 2 2 2 2 3 5 3 3 2" xfId="11852" xr:uid="{00000000-0005-0000-0000-0000C1160000}"/>
    <cellStyle name="Normal 2 2 2 2 3 5 3 3 2 2" xfId="28148" xr:uid="{00000000-0005-0000-0000-0000C2160000}"/>
    <cellStyle name="Normal 2 2 2 2 3 5 3 3 3" xfId="20002" xr:uid="{00000000-0005-0000-0000-0000C3160000}"/>
    <cellStyle name="Normal 2 2 2 2 3 5 3 4" xfId="6297" xr:uid="{00000000-0005-0000-0000-0000C4160000}"/>
    <cellStyle name="Normal 2 2 2 2 3 5 3 4 2" xfId="14443" xr:uid="{00000000-0005-0000-0000-0000C5160000}"/>
    <cellStyle name="Normal 2 2 2 2 3 5 3 4 2 2" xfId="30739" xr:uid="{00000000-0005-0000-0000-0000C6160000}"/>
    <cellStyle name="Normal 2 2 2 2 3 5 3 4 3" xfId="22593" xr:uid="{00000000-0005-0000-0000-0000C7160000}"/>
    <cellStyle name="Normal 2 2 2 2 3 5 3 5" xfId="9144" xr:uid="{00000000-0005-0000-0000-0000C8160000}"/>
    <cellStyle name="Normal 2 2 2 2 3 5 3 5 2" xfId="25440" xr:uid="{00000000-0005-0000-0000-0000C9160000}"/>
    <cellStyle name="Normal 2 2 2 2 3 5 3 6" xfId="17294" xr:uid="{00000000-0005-0000-0000-0000CA160000}"/>
    <cellStyle name="Normal 2 2 2 2 3 5 4" xfId="1703" xr:uid="{00000000-0005-0000-0000-0000CB160000}"/>
    <cellStyle name="Normal 2 2 2 2 3 5 4 2" xfId="4315" xr:uid="{00000000-0005-0000-0000-0000CC160000}"/>
    <cellStyle name="Normal 2 2 2 2 3 5 4 2 2" xfId="12461" xr:uid="{00000000-0005-0000-0000-0000CD160000}"/>
    <cellStyle name="Normal 2 2 2 2 3 5 4 2 2 2" xfId="28757" xr:uid="{00000000-0005-0000-0000-0000CE160000}"/>
    <cellStyle name="Normal 2 2 2 2 3 5 4 2 3" xfId="20611" xr:uid="{00000000-0005-0000-0000-0000CF160000}"/>
    <cellStyle name="Normal 2 2 2 2 3 5 4 3" xfId="7002" xr:uid="{00000000-0005-0000-0000-0000D0160000}"/>
    <cellStyle name="Normal 2 2 2 2 3 5 4 3 2" xfId="15148" xr:uid="{00000000-0005-0000-0000-0000D1160000}"/>
    <cellStyle name="Normal 2 2 2 2 3 5 4 3 2 2" xfId="31444" xr:uid="{00000000-0005-0000-0000-0000D2160000}"/>
    <cellStyle name="Normal 2 2 2 2 3 5 4 3 3" xfId="23298" xr:uid="{00000000-0005-0000-0000-0000D3160000}"/>
    <cellStyle name="Normal 2 2 2 2 3 5 4 4" xfId="9849" xr:uid="{00000000-0005-0000-0000-0000D4160000}"/>
    <cellStyle name="Normal 2 2 2 2 3 5 4 4 2" xfId="26145" xr:uid="{00000000-0005-0000-0000-0000D5160000}"/>
    <cellStyle name="Normal 2 2 2 2 3 5 4 5" xfId="17999" xr:uid="{00000000-0005-0000-0000-0000D6160000}"/>
    <cellStyle name="Normal 2 2 2 2 3 5 5" xfId="3097" xr:uid="{00000000-0005-0000-0000-0000D7160000}"/>
    <cellStyle name="Normal 2 2 2 2 3 5 5 2" xfId="11243" xr:uid="{00000000-0005-0000-0000-0000D8160000}"/>
    <cellStyle name="Normal 2 2 2 2 3 5 5 2 2" xfId="27539" xr:uid="{00000000-0005-0000-0000-0000D9160000}"/>
    <cellStyle name="Normal 2 2 2 2 3 5 5 3" xfId="19393" xr:uid="{00000000-0005-0000-0000-0000DA160000}"/>
    <cellStyle name="Normal 2 2 2 2 3 5 6" xfId="5592" xr:uid="{00000000-0005-0000-0000-0000DB160000}"/>
    <cellStyle name="Normal 2 2 2 2 3 5 6 2" xfId="13738" xr:uid="{00000000-0005-0000-0000-0000DC160000}"/>
    <cellStyle name="Normal 2 2 2 2 3 5 6 2 2" xfId="30034" xr:uid="{00000000-0005-0000-0000-0000DD160000}"/>
    <cellStyle name="Normal 2 2 2 2 3 5 6 3" xfId="21888" xr:uid="{00000000-0005-0000-0000-0000DE160000}"/>
    <cellStyle name="Normal 2 2 2 2 3 5 7" xfId="8439" xr:uid="{00000000-0005-0000-0000-0000DF160000}"/>
    <cellStyle name="Normal 2 2 2 2 3 5 7 2" xfId="24735" xr:uid="{00000000-0005-0000-0000-0000E0160000}"/>
    <cellStyle name="Normal 2 2 2 2 3 5 8" xfId="16589" xr:uid="{00000000-0005-0000-0000-0000E1160000}"/>
    <cellStyle name="Normal 2 2 2 2 3 6" xfId="382" xr:uid="{00000000-0005-0000-0000-0000E2160000}"/>
    <cellStyle name="Normal 2 2 2 2 3 6 2" xfId="1088" xr:uid="{00000000-0005-0000-0000-0000E3160000}"/>
    <cellStyle name="Normal 2 2 2 2 3 6 2 2" xfId="2498" xr:uid="{00000000-0005-0000-0000-0000E4160000}"/>
    <cellStyle name="Normal 2 2 2 2 3 6 2 2 2" xfId="4998" xr:uid="{00000000-0005-0000-0000-0000E5160000}"/>
    <cellStyle name="Normal 2 2 2 2 3 6 2 2 2 2" xfId="13144" xr:uid="{00000000-0005-0000-0000-0000E6160000}"/>
    <cellStyle name="Normal 2 2 2 2 3 6 2 2 2 2 2" xfId="29440" xr:uid="{00000000-0005-0000-0000-0000E7160000}"/>
    <cellStyle name="Normal 2 2 2 2 3 6 2 2 2 3" xfId="21294" xr:uid="{00000000-0005-0000-0000-0000E8160000}"/>
    <cellStyle name="Normal 2 2 2 2 3 6 2 2 3" xfId="7797" xr:uid="{00000000-0005-0000-0000-0000E9160000}"/>
    <cellStyle name="Normal 2 2 2 2 3 6 2 2 3 2" xfId="15943" xr:uid="{00000000-0005-0000-0000-0000EA160000}"/>
    <cellStyle name="Normal 2 2 2 2 3 6 2 2 3 2 2" xfId="32239" xr:uid="{00000000-0005-0000-0000-0000EB160000}"/>
    <cellStyle name="Normal 2 2 2 2 3 6 2 2 3 3" xfId="24093" xr:uid="{00000000-0005-0000-0000-0000EC160000}"/>
    <cellStyle name="Normal 2 2 2 2 3 6 2 2 4" xfId="10644" xr:uid="{00000000-0005-0000-0000-0000ED160000}"/>
    <cellStyle name="Normal 2 2 2 2 3 6 2 2 4 2" xfId="26940" xr:uid="{00000000-0005-0000-0000-0000EE160000}"/>
    <cellStyle name="Normal 2 2 2 2 3 6 2 2 5" xfId="18794" xr:uid="{00000000-0005-0000-0000-0000EF160000}"/>
    <cellStyle name="Normal 2 2 2 2 3 6 2 3" xfId="3780" xr:uid="{00000000-0005-0000-0000-0000F0160000}"/>
    <cellStyle name="Normal 2 2 2 2 3 6 2 3 2" xfId="11926" xr:uid="{00000000-0005-0000-0000-0000F1160000}"/>
    <cellStyle name="Normal 2 2 2 2 3 6 2 3 2 2" xfId="28222" xr:uid="{00000000-0005-0000-0000-0000F2160000}"/>
    <cellStyle name="Normal 2 2 2 2 3 6 2 3 3" xfId="20076" xr:uid="{00000000-0005-0000-0000-0000F3160000}"/>
    <cellStyle name="Normal 2 2 2 2 3 6 2 4" xfId="6387" xr:uid="{00000000-0005-0000-0000-0000F4160000}"/>
    <cellStyle name="Normal 2 2 2 2 3 6 2 4 2" xfId="14533" xr:uid="{00000000-0005-0000-0000-0000F5160000}"/>
    <cellStyle name="Normal 2 2 2 2 3 6 2 4 2 2" xfId="30829" xr:uid="{00000000-0005-0000-0000-0000F6160000}"/>
    <cellStyle name="Normal 2 2 2 2 3 6 2 4 3" xfId="22683" xr:uid="{00000000-0005-0000-0000-0000F7160000}"/>
    <cellStyle name="Normal 2 2 2 2 3 6 2 5" xfId="9234" xr:uid="{00000000-0005-0000-0000-0000F8160000}"/>
    <cellStyle name="Normal 2 2 2 2 3 6 2 5 2" xfId="25530" xr:uid="{00000000-0005-0000-0000-0000F9160000}"/>
    <cellStyle name="Normal 2 2 2 2 3 6 2 6" xfId="17384" xr:uid="{00000000-0005-0000-0000-0000FA160000}"/>
    <cellStyle name="Normal 2 2 2 2 3 6 3" xfId="1793" xr:uid="{00000000-0005-0000-0000-0000FB160000}"/>
    <cellStyle name="Normal 2 2 2 2 3 6 3 2" xfId="4389" xr:uid="{00000000-0005-0000-0000-0000FC160000}"/>
    <cellStyle name="Normal 2 2 2 2 3 6 3 2 2" xfId="12535" xr:uid="{00000000-0005-0000-0000-0000FD160000}"/>
    <cellStyle name="Normal 2 2 2 2 3 6 3 2 2 2" xfId="28831" xr:uid="{00000000-0005-0000-0000-0000FE160000}"/>
    <cellStyle name="Normal 2 2 2 2 3 6 3 2 3" xfId="20685" xr:uid="{00000000-0005-0000-0000-0000FF160000}"/>
    <cellStyle name="Normal 2 2 2 2 3 6 3 3" xfId="7092" xr:uid="{00000000-0005-0000-0000-000000170000}"/>
    <cellStyle name="Normal 2 2 2 2 3 6 3 3 2" xfId="15238" xr:uid="{00000000-0005-0000-0000-000001170000}"/>
    <cellStyle name="Normal 2 2 2 2 3 6 3 3 2 2" xfId="31534" xr:uid="{00000000-0005-0000-0000-000002170000}"/>
    <cellStyle name="Normal 2 2 2 2 3 6 3 3 3" xfId="23388" xr:uid="{00000000-0005-0000-0000-000003170000}"/>
    <cellStyle name="Normal 2 2 2 2 3 6 3 4" xfId="9939" xr:uid="{00000000-0005-0000-0000-000004170000}"/>
    <cellStyle name="Normal 2 2 2 2 3 6 3 4 2" xfId="26235" xr:uid="{00000000-0005-0000-0000-000005170000}"/>
    <cellStyle name="Normal 2 2 2 2 3 6 3 5" xfId="18089" xr:uid="{00000000-0005-0000-0000-000006170000}"/>
    <cellStyle name="Normal 2 2 2 2 3 6 4" xfId="3171" xr:uid="{00000000-0005-0000-0000-000007170000}"/>
    <cellStyle name="Normal 2 2 2 2 3 6 4 2" xfId="11317" xr:uid="{00000000-0005-0000-0000-000008170000}"/>
    <cellStyle name="Normal 2 2 2 2 3 6 4 2 2" xfId="27613" xr:uid="{00000000-0005-0000-0000-000009170000}"/>
    <cellStyle name="Normal 2 2 2 2 3 6 4 3" xfId="19467" xr:uid="{00000000-0005-0000-0000-00000A170000}"/>
    <cellStyle name="Normal 2 2 2 2 3 6 5" xfId="5682" xr:uid="{00000000-0005-0000-0000-00000B170000}"/>
    <cellStyle name="Normal 2 2 2 2 3 6 5 2" xfId="13828" xr:uid="{00000000-0005-0000-0000-00000C170000}"/>
    <cellStyle name="Normal 2 2 2 2 3 6 5 2 2" xfId="30124" xr:uid="{00000000-0005-0000-0000-00000D170000}"/>
    <cellStyle name="Normal 2 2 2 2 3 6 5 3" xfId="21978" xr:uid="{00000000-0005-0000-0000-00000E170000}"/>
    <cellStyle name="Normal 2 2 2 2 3 6 6" xfId="8529" xr:uid="{00000000-0005-0000-0000-00000F170000}"/>
    <cellStyle name="Normal 2 2 2 2 3 6 6 2" xfId="24825" xr:uid="{00000000-0005-0000-0000-000010170000}"/>
    <cellStyle name="Normal 2 2 2 2 3 6 7" xfId="16679" xr:uid="{00000000-0005-0000-0000-000011170000}"/>
    <cellStyle name="Normal 2 2 2 2 3 7" xfId="744" xr:uid="{00000000-0005-0000-0000-000012170000}"/>
    <cellStyle name="Normal 2 2 2 2 3 7 2" xfId="2154" xr:uid="{00000000-0005-0000-0000-000013170000}"/>
    <cellStyle name="Normal 2 2 2 2 3 7 2 2" xfId="4702" xr:uid="{00000000-0005-0000-0000-000014170000}"/>
    <cellStyle name="Normal 2 2 2 2 3 7 2 2 2" xfId="12848" xr:uid="{00000000-0005-0000-0000-000015170000}"/>
    <cellStyle name="Normal 2 2 2 2 3 7 2 2 2 2" xfId="29144" xr:uid="{00000000-0005-0000-0000-000016170000}"/>
    <cellStyle name="Normal 2 2 2 2 3 7 2 2 3" xfId="20998" xr:uid="{00000000-0005-0000-0000-000017170000}"/>
    <cellStyle name="Normal 2 2 2 2 3 7 2 3" xfId="7453" xr:uid="{00000000-0005-0000-0000-000018170000}"/>
    <cellStyle name="Normal 2 2 2 2 3 7 2 3 2" xfId="15599" xr:uid="{00000000-0005-0000-0000-000019170000}"/>
    <cellStyle name="Normal 2 2 2 2 3 7 2 3 2 2" xfId="31895" xr:uid="{00000000-0005-0000-0000-00001A170000}"/>
    <cellStyle name="Normal 2 2 2 2 3 7 2 3 3" xfId="23749" xr:uid="{00000000-0005-0000-0000-00001B170000}"/>
    <cellStyle name="Normal 2 2 2 2 3 7 2 4" xfId="10300" xr:uid="{00000000-0005-0000-0000-00001C170000}"/>
    <cellStyle name="Normal 2 2 2 2 3 7 2 4 2" xfId="26596" xr:uid="{00000000-0005-0000-0000-00001D170000}"/>
    <cellStyle name="Normal 2 2 2 2 3 7 2 5" xfId="18450" xr:uid="{00000000-0005-0000-0000-00001E170000}"/>
    <cellStyle name="Normal 2 2 2 2 3 7 3" xfId="3484" xr:uid="{00000000-0005-0000-0000-00001F170000}"/>
    <cellStyle name="Normal 2 2 2 2 3 7 3 2" xfId="11630" xr:uid="{00000000-0005-0000-0000-000020170000}"/>
    <cellStyle name="Normal 2 2 2 2 3 7 3 2 2" xfId="27926" xr:uid="{00000000-0005-0000-0000-000021170000}"/>
    <cellStyle name="Normal 2 2 2 2 3 7 3 3" xfId="19780" xr:uid="{00000000-0005-0000-0000-000022170000}"/>
    <cellStyle name="Normal 2 2 2 2 3 7 4" xfId="6043" xr:uid="{00000000-0005-0000-0000-000023170000}"/>
    <cellStyle name="Normal 2 2 2 2 3 7 4 2" xfId="14189" xr:uid="{00000000-0005-0000-0000-000024170000}"/>
    <cellStyle name="Normal 2 2 2 2 3 7 4 2 2" xfId="30485" xr:uid="{00000000-0005-0000-0000-000025170000}"/>
    <cellStyle name="Normal 2 2 2 2 3 7 4 3" xfId="22339" xr:uid="{00000000-0005-0000-0000-000026170000}"/>
    <cellStyle name="Normal 2 2 2 2 3 7 5" xfId="8890" xr:uid="{00000000-0005-0000-0000-000027170000}"/>
    <cellStyle name="Normal 2 2 2 2 3 7 5 2" xfId="25186" xr:uid="{00000000-0005-0000-0000-000028170000}"/>
    <cellStyle name="Normal 2 2 2 2 3 7 6" xfId="17040" xr:uid="{00000000-0005-0000-0000-000029170000}"/>
    <cellStyle name="Normal 2 2 2 2 3 8" xfId="1449" xr:uid="{00000000-0005-0000-0000-00002A170000}"/>
    <cellStyle name="Normal 2 2 2 2 3 8 2" xfId="4093" xr:uid="{00000000-0005-0000-0000-00002B170000}"/>
    <cellStyle name="Normal 2 2 2 2 3 8 2 2" xfId="12239" xr:uid="{00000000-0005-0000-0000-00002C170000}"/>
    <cellStyle name="Normal 2 2 2 2 3 8 2 2 2" xfId="28535" xr:uid="{00000000-0005-0000-0000-00002D170000}"/>
    <cellStyle name="Normal 2 2 2 2 3 8 2 3" xfId="20389" xr:uid="{00000000-0005-0000-0000-00002E170000}"/>
    <cellStyle name="Normal 2 2 2 2 3 8 3" xfId="6748" xr:uid="{00000000-0005-0000-0000-00002F170000}"/>
    <cellStyle name="Normal 2 2 2 2 3 8 3 2" xfId="14894" xr:uid="{00000000-0005-0000-0000-000030170000}"/>
    <cellStyle name="Normal 2 2 2 2 3 8 3 2 2" xfId="31190" xr:uid="{00000000-0005-0000-0000-000031170000}"/>
    <cellStyle name="Normal 2 2 2 2 3 8 3 3" xfId="23044" xr:uid="{00000000-0005-0000-0000-000032170000}"/>
    <cellStyle name="Normal 2 2 2 2 3 8 4" xfId="9595" xr:uid="{00000000-0005-0000-0000-000033170000}"/>
    <cellStyle name="Normal 2 2 2 2 3 8 4 2" xfId="25891" xr:uid="{00000000-0005-0000-0000-000034170000}"/>
    <cellStyle name="Normal 2 2 2 2 3 8 5" xfId="17745" xr:uid="{00000000-0005-0000-0000-000035170000}"/>
    <cellStyle name="Normal 2 2 2 2 3 9" xfId="2875" xr:uid="{00000000-0005-0000-0000-000036170000}"/>
    <cellStyle name="Normal 2 2 2 2 3 9 2" xfId="11021" xr:uid="{00000000-0005-0000-0000-000037170000}"/>
    <cellStyle name="Normal 2 2 2 2 3 9 2 2" xfId="27317" xr:uid="{00000000-0005-0000-0000-000038170000}"/>
    <cellStyle name="Normal 2 2 2 2 3 9 3" xfId="19171" xr:uid="{00000000-0005-0000-0000-000039170000}"/>
    <cellStyle name="Normal 2 2 2 2 4" xfId="60" xr:uid="{00000000-0005-0000-0000-00003A170000}"/>
    <cellStyle name="Normal 2 2 2 2 4 10" xfId="8207" xr:uid="{00000000-0005-0000-0000-00003B170000}"/>
    <cellStyle name="Normal 2 2 2 2 4 10 2" xfId="24503" xr:uid="{00000000-0005-0000-0000-00003C170000}"/>
    <cellStyle name="Normal 2 2 2 2 4 11" xfId="16357" xr:uid="{00000000-0005-0000-0000-00003D170000}"/>
    <cellStyle name="Normal 2 2 2 2 4 2" xfId="150" xr:uid="{00000000-0005-0000-0000-00003E170000}"/>
    <cellStyle name="Normal 2 2 2 2 4 2 2" xfId="494" xr:uid="{00000000-0005-0000-0000-00003F170000}"/>
    <cellStyle name="Normal 2 2 2 2 4 2 2 2" xfId="1200" xr:uid="{00000000-0005-0000-0000-000040170000}"/>
    <cellStyle name="Normal 2 2 2 2 4 2 2 2 2" xfId="2610" xr:uid="{00000000-0005-0000-0000-000041170000}"/>
    <cellStyle name="Normal 2 2 2 2 4 2 2 2 2 2" xfId="5090" xr:uid="{00000000-0005-0000-0000-000042170000}"/>
    <cellStyle name="Normal 2 2 2 2 4 2 2 2 2 2 2" xfId="13236" xr:uid="{00000000-0005-0000-0000-000043170000}"/>
    <cellStyle name="Normal 2 2 2 2 4 2 2 2 2 2 2 2" xfId="29532" xr:uid="{00000000-0005-0000-0000-000044170000}"/>
    <cellStyle name="Normal 2 2 2 2 4 2 2 2 2 2 3" xfId="21386" xr:uid="{00000000-0005-0000-0000-000045170000}"/>
    <cellStyle name="Normal 2 2 2 2 4 2 2 2 2 3" xfId="7909" xr:uid="{00000000-0005-0000-0000-000046170000}"/>
    <cellStyle name="Normal 2 2 2 2 4 2 2 2 2 3 2" xfId="16055" xr:uid="{00000000-0005-0000-0000-000047170000}"/>
    <cellStyle name="Normal 2 2 2 2 4 2 2 2 2 3 2 2" xfId="32351" xr:uid="{00000000-0005-0000-0000-000048170000}"/>
    <cellStyle name="Normal 2 2 2 2 4 2 2 2 2 3 3" xfId="24205" xr:uid="{00000000-0005-0000-0000-000049170000}"/>
    <cellStyle name="Normal 2 2 2 2 4 2 2 2 2 4" xfId="10756" xr:uid="{00000000-0005-0000-0000-00004A170000}"/>
    <cellStyle name="Normal 2 2 2 2 4 2 2 2 2 4 2" xfId="27052" xr:uid="{00000000-0005-0000-0000-00004B170000}"/>
    <cellStyle name="Normal 2 2 2 2 4 2 2 2 2 5" xfId="18906" xr:uid="{00000000-0005-0000-0000-00004C170000}"/>
    <cellStyle name="Normal 2 2 2 2 4 2 2 2 3" xfId="3872" xr:uid="{00000000-0005-0000-0000-00004D170000}"/>
    <cellStyle name="Normal 2 2 2 2 4 2 2 2 3 2" xfId="12018" xr:uid="{00000000-0005-0000-0000-00004E170000}"/>
    <cellStyle name="Normal 2 2 2 2 4 2 2 2 3 2 2" xfId="28314" xr:uid="{00000000-0005-0000-0000-00004F170000}"/>
    <cellStyle name="Normal 2 2 2 2 4 2 2 2 3 3" xfId="20168" xr:uid="{00000000-0005-0000-0000-000050170000}"/>
    <cellStyle name="Normal 2 2 2 2 4 2 2 2 4" xfId="6499" xr:uid="{00000000-0005-0000-0000-000051170000}"/>
    <cellStyle name="Normal 2 2 2 2 4 2 2 2 4 2" xfId="14645" xr:uid="{00000000-0005-0000-0000-000052170000}"/>
    <cellStyle name="Normal 2 2 2 2 4 2 2 2 4 2 2" xfId="30941" xr:uid="{00000000-0005-0000-0000-000053170000}"/>
    <cellStyle name="Normal 2 2 2 2 4 2 2 2 4 3" xfId="22795" xr:uid="{00000000-0005-0000-0000-000054170000}"/>
    <cellStyle name="Normal 2 2 2 2 4 2 2 2 5" xfId="9346" xr:uid="{00000000-0005-0000-0000-000055170000}"/>
    <cellStyle name="Normal 2 2 2 2 4 2 2 2 5 2" xfId="25642" xr:uid="{00000000-0005-0000-0000-000056170000}"/>
    <cellStyle name="Normal 2 2 2 2 4 2 2 2 6" xfId="17496" xr:uid="{00000000-0005-0000-0000-000057170000}"/>
    <cellStyle name="Normal 2 2 2 2 4 2 2 3" xfId="1905" xr:uid="{00000000-0005-0000-0000-000058170000}"/>
    <cellStyle name="Normal 2 2 2 2 4 2 2 3 2" xfId="4481" xr:uid="{00000000-0005-0000-0000-000059170000}"/>
    <cellStyle name="Normal 2 2 2 2 4 2 2 3 2 2" xfId="12627" xr:uid="{00000000-0005-0000-0000-00005A170000}"/>
    <cellStyle name="Normal 2 2 2 2 4 2 2 3 2 2 2" xfId="28923" xr:uid="{00000000-0005-0000-0000-00005B170000}"/>
    <cellStyle name="Normal 2 2 2 2 4 2 2 3 2 3" xfId="20777" xr:uid="{00000000-0005-0000-0000-00005C170000}"/>
    <cellStyle name="Normal 2 2 2 2 4 2 2 3 3" xfId="7204" xr:uid="{00000000-0005-0000-0000-00005D170000}"/>
    <cellStyle name="Normal 2 2 2 2 4 2 2 3 3 2" xfId="15350" xr:uid="{00000000-0005-0000-0000-00005E170000}"/>
    <cellStyle name="Normal 2 2 2 2 4 2 2 3 3 2 2" xfId="31646" xr:uid="{00000000-0005-0000-0000-00005F170000}"/>
    <cellStyle name="Normal 2 2 2 2 4 2 2 3 3 3" xfId="23500" xr:uid="{00000000-0005-0000-0000-000060170000}"/>
    <cellStyle name="Normal 2 2 2 2 4 2 2 3 4" xfId="10051" xr:uid="{00000000-0005-0000-0000-000061170000}"/>
    <cellStyle name="Normal 2 2 2 2 4 2 2 3 4 2" xfId="26347" xr:uid="{00000000-0005-0000-0000-000062170000}"/>
    <cellStyle name="Normal 2 2 2 2 4 2 2 3 5" xfId="18201" xr:uid="{00000000-0005-0000-0000-000063170000}"/>
    <cellStyle name="Normal 2 2 2 2 4 2 2 4" xfId="3263" xr:uid="{00000000-0005-0000-0000-000064170000}"/>
    <cellStyle name="Normal 2 2 2 2 4 2 2 4 2" xfId="11409" xr:uid="{00000000-0005-0000-0000-000065170000}"/>
    <cellStyle name="Normal 2 2 2 2 4 2 2 4 2 2" xfId="27705" xr:uid="{00000000-0005-0000-0000-000066170000}"/>
    <cellStyle name="Normal 2 2 2 2 4 2 2 4 3" xfId="19559" xr:uid="{00000000-0005-0000-0000-000067170000}"/>
    <cellStyle name="Normal 2 2 2 2 4 2 2 5" xfId="5794" xr:uid="{00000000-0005-0000-0000-000068170000}"/>
    <cellStyle name="Normal 2 2 2 2 4 2 2 5 2" xfId="13940" xr:uid="{00000000-0005-0000-0000-000069170000}"/>
    <cellStyle name="Normal 2 2 2 2 4 2 2 5 2 2" xfId="30236" xr:uid="{00000000-0005-0000-0000-00006A170000}"/>
    <cellStyle name="Normal 2 2 2 2 4 2 2 5 3" xfId="22090" xr:uid="{00000000-0005-0000-0000-00006B170000}"/>
    <cellStyle name="Normal 2 2 2 2 4 2 2 6" xfId="8641" xr:uid="{00000000-0005-0000-0000-00006C170000}"/>
    <cellStyle name="Normal 2 2 2 2 4 2 2 6 2" xfId="24937" xr:uid="{00000000-0005-0000-0000-00006D170000}"/>
    <cellStyle name="Normal 2 2 2 2 4 2 2 7" xfId="16791" xr:uid="{00000000-0005-0000-0000-00006E170000}"/>
    <cellStyle name="Normal 2 2 2 2 4 2 3" xfId="856" xr:uid="{00000000-0005-0000-0000-00006F170000}"/>
    <cellStyle name="Normal 2 2 2 2 4 2 3 2" xfId="2266" xr:uid="{00000000-0005-0000-0000-000070170000}"/>
    <cellStyle name="Normal 2 2 2 2 4 2 3 2 2" xfId="4794" xr:uid="{00000000-0005-0000-0000-000071170000}"/>
    <cellStyle name="Normal 2 2 2 2 4 2 3 2 2 2" xfId="12940" xr:uid="{00000000-0005-0000-0000-000072170000}"/>
    <cellStyle name="Normal 2 2 2 2 4 2 3 2 2 2 2" xfId="29236" xr:uid="{00000000-0005-0000-0000-000073170000}"/>
    <cellStyle name="Normal 2 2 2 2 4 2 3 2 2 3" xfId="21090" xr:uid="{00000000-0005-0000-0000-000074170000}"/>
    <cellStyle name="Normal 2 2 2 2 4 2 3 2 3" xfId="7565" xr:uid="{00000000-0005-0000-0000-000075170000}"/>
    <cellStyle name="Normal 2 2 2 2 4 2 3 2 3 2" xfId="15711" xr:uid="{00000000-0005-0000-0000-000076170000}"/>
    <cellStyle name="Normal 2 2 2 2 4 2 3 2 3 2 2" xfId="32007" xr:uid="{00000000-0005-0000-0000-000077170000}"/>
    <cellStyle name="Normal 2 2 2 2 4 2 3 2 3 3" xfId="23861" xr:uid="{00000000-0005-0000-0000-000078170000}"/>
    <cellStyle name="Normal 2 2 2 2 4 2 3 2 4" xfId="10412" xr:uid="{00000000-0005-0000-0000-000079170000}"/>
    <cellStyle name="Normal 2 2 2 2 4 2 3 2 4 2" xfId="26708" xr:uid="{00000000-0005-0000-0000-00007A170000}"/>
    <cellStyle name="Normal 2 2 2 2 4 2 3 2 5" xfId="18562" xr:uid="{00000000-0005-0000-0000-00007B170000}"/>
    <cellStyle name="Normal 2 2 2 2 4 2 3 3" xfId="3576" xr:uid="{00000000-0005-0000-0000-00007C170000}"/>
    <cellStyle name="Normal 2 2 2 2 4 2 3 3 2" xfId="11722" xr:uid="{00000000-0005-0000-0000-00007D170000}"/>
    <cellStyle name="Normal 2 2 2 2 4 2 3 3 2 2" xfId="28018" xr:uid="{00000000-0005-0000-0000-00007E170000}"/>
    <cellStyle name="Normal 2 2 2 2 4 2 3 3 3" xfId="19872" xr:uid="{00000000-0005-0000-0000-00007F170000}"/>
    <cellStyle name="Normal 2 2 2 2 4 2 3 4" xfId="6155" xr:uid="{00000000-0005-0000-0000-000080170000}"/>
    <cellStyle name="Normal 2 2 2 2 4 2 3 4 2" xfId="14301" xr:uid="{00000000-0005-0000-0000-000081170000}"/>
    <cellStyle name="Normal 2 2 2 2 4 2 3 4 2 2" xfId="30597" xr:uid="{00000000-0005-0000-0000-000082170000}"/>
    <cellStyle name="Normal 2 2 2 2 4 2 3 4 3" xfId="22451" xr:uid="{00000000-0005-0000-0000-000083170000}"/>
    <cellStyle name="Normal 2 2 2 2 4 2 3 5" xfId="9002" xr:uid="{00000000-0005-0000-0000-000084170000}"/>
    <cellStyle name="Normal 2 2 2 2 4 2 3 5 2" xfId="25298" xr:uid="{00000000-0005-0000-0000-000085170000}"/>
    <cellStyle name="Normal 2 2 2 2 4 2 3 6" xfId="17152" xr:uid="{00000000-0005-0000-0000-000086170000}"/>
    <cellStyle name="Normal 2 2 2 2 4 2 4" xfId="1561" xr:uid="{00000000-0005-0000-0000-000087170000}"/>
    <cellStyle name="Normal 2 2 2 2 4 2 4 2" xfId="4185" xr:uid="{00000000-0005-0000-0000-000088170000}"/>
    <cellStyle name="Normal 2 2 2 2 4 2 4 2 2" xfId="12331" xr:uid="{00000000-0005-0000-0000-000089170000}"/>
    <cellStyle name="Normal 2 2 2 2 4 2 4 2 2 2" xfId="28627" xr:uid="{00000000-0005-0000-0000-00008A170000}"/>
    <cellStyle name="Normal 2 2 2 2 4 2 4 2 3" xfId="20481" xr:uid="{00000000-0005-0000-0000-00008B170000}"/>
    <cellStyle name="Normal 2 2 2 2 4 2 4 3" xfId="6860" xr:uid="{00000000-0005-0000-0000-00008C170000}"/>
    <cellStyle name="Normal 2 2 2 2 4 2 4 3 2" xfId="15006" xr:uid="{00000000-0005-0000-0000-00008D170000}"/>
    <cellStyle name="Normal 2 2 2 2 4 2 4 3 2 2" xfId="31302" xr:uid="{00000000-0005-0000-0000-00008E170000}"/>
    <cellStyle name="Normal 2 2 2 2 4 2 4 3 3" xfId="23156" xr:uid="{00000000-0005-0000-0000-00008F170000}"/>
    <cellStyle name="Normal 2 2 2 2 4 2 4 4" xfId="9707" xr:uid="{00000000-0005-0000-0000-000090170000}"/>
    <cellStyle name="Normal 2 2 2 2 4 2 4 4 2" xfId="26003" xr:uid="{00000000-0005-0000-0000-000091170000}"/>
    <cellStyle name="Normal 2 2 2 2 4 2 4 5" xfId="17857" xr:uid="{00000000-0005-0000-0000-000092170000}"/>
    <cellStyle name="Normal 2 2 2 2 4 2 5" xfId="2967" xr:uid="{00000000-0005-0000-0000-000093170000}"/>
    <cellStyle name="Normal 2 2 2 2 4 2 5 2" xfId="11113" xr:uid="{00000000-0005-0000-0000-000094170000}"/>
    <cellStyle name="Normal 2 2 2 2 4 2 5 2 2" xfId="27409" xr:uid="{00000000-0005-0000-0000-000095170000}"/>
    <cellStyle name="Normal 2 2 2 2 4 2 5 3" xfId="19263" xr:uid="{00000000-0005-0000-0000-000096170000}"/>
    <cellStyle name="Normal 2 2 2 2 4 2 6" xfId="5450" xr:uid="{00000000-0005-0000-0000-000097170000}"/>
    <cellStyle name="Normal 2 2 2 2 4 2 6 2" xfId="13596" xr:uid="{00000000-0005-0000-0000-000098170000}"/>
    <cellStyle name="Normal 2 2 2 2 4 2 6 2 2" xfId="29892" xr:uid="{00000000-0005-0000-0000-000099170000}"/>
    <cellStyle name="Normal 2 2 2 2 4 2 6 3" xfId="21746" xr:uid="{00000000-0005-0000-0000-00009A170000}"/>
    <cellStyle name="Normal 2 2 2 2 4 2 7" xfId="8297" xr:uid="{00000000-0005-0000-0000-00009B170000}"/>
    <cellStyle name="Normal 2 2 2 2 4 2 7 2" xfId="24593" xr:uid="{00000000-0005-0000-0000-00009C170000}"/>
    <cellStyle name="Normal 2 2 2 2 4 2 8" xfId="16447" xr:uid="{00000000-0005-0000-0000-00009D170000}"/>
    <cellStyle name="Normal 2 2 2 2 4 3" xfId="230" xr:uid="{00000000-0005-0000-0000-00009E170000}"/>
    <cellStyle name="Normal 2 2 2 2 4 3 2" xfId="574" xr:uid="{00000000-0005-0000-0000-00009F170000}"/>
    <cellStyle name="Normal 2 2 2 2 4 3 2 2" xfId="1280" xr:uid="{00000000-0005-0000-0000-0000A0170000}"/>
    <cellStyle name="Normal 2 2 2 2 4 3 2 2 2" xfId="2690" xr:uid="{00000000-0005-0000-0000-0000A1170000}"/>
    <cellStyle name="Normal 2 2 2 2 4 3 2 2 2 2" xfId="5164" xr:uid="{00000000-0005-0000-0000-0000A2170000}"/>
    <cellStyle name="Normal 2 2 2 2 4 3 2 2 2 2 2" xfId="13310" xr:uid="{00000000-0005-0000-0000-0000A3170000}"/>
    <cellStyle name="Normal 2 2 2 2 4 3 2 2 2 2 2 2" xfId="29606" xr:uid="{00000000-0005-0000-0000-0000A4170000}"/>
    <cellStyle name="Normal 2 2 2 2 4 3 2 2 2 2 3" xfId="21460" xr:uid="{00000000-0005-0000-0000-0000A5170000}"/>
    <cellStyle name="Normal 2 2 2 2 4 3 2 2 2 3" xfId="7989" xr:uid="{00000000-0005-0000-0000-0000A6170000}"/>
    <cellStyle name="Normal 2 2 2 2 4 3 2 2 2 3 2" xfId="16135" xr:uid="{00000000-0005-0000-0000-0000A7170000}"/>
    <cellStyle name="Normal 2 2 2 2 4 3 2 2 2 3 2 2" xfId="32431" xr:uid="{00000000-0005-0000-0000-0000A8170000}"/>
    <cellStyle name="Normal 2 2 2 2 4 3 2 2 2 3 3" xfId="24285" xr:uid="{00000000-0005-0000-0000-0000A9170000}"/>
    <cellStyle name="Normal 2 2 2 2 4 3 2 2 2 4" xfId="10836" xr:uid="{00000000-0005-0000-0000-0000AA170000}"/>
    <cellStyle name="Normal 2 2 2 2 4 3 2 2 2 4 2" xfId="27132" xr:uid="{00000000-0005-0000-0000-0000AB170000}"/>
    <cellStyle name="Normal 2 2 2 2 4 3 2 2 2 5" xfId="18986" xr:uid="{00000000-0005-0000-0000-0000AC170000}"/>
    <cellStyle name="Normal 2 2 2 2 4 3 2 2 3" xfId="3946" xr:uid="{00000000-0005-0000-0000-0000AD170000}"/>
    <cellStyle name="Normal 2 2 2 2 4 3 2 2 3 2" xfId="12092" xr:uid="{00000000-0005-0000-0000-0000AE170000}"/>
    <cellStyle name="Normal 2 2 2 2 4 3 2 2 3 2 2" xfId="28388" xr:uid="{00000000-0005-0000-0000-0000AF170000}"/>
    <cellStyle name="Normal 2 2 2 2 4 3 2 2 3 3" xfId="20242" xr:uid="{00000000-0005-0000-0000-0000B0170000}"/>
    <cellStyle name="Normal 2 2 2 2 4 3 2 2 4" xfId="6579" xr:uid="{00000000-0005-0000-0000-0000B1170000}"/>
    <cellStyle name="Normal 2 2 2 2 4 3 2 2 4 2" xfId="14725" xr:uid="{00000000-0005-0000-0000-0000B2170000}"/>
    <cellStyle name="Normal 2 2 2 2 4 3 2 2 4 2 2" xfId="31021" xr:uid="{00000000-0005-0000-0000-0000B3170000}"/>
    <cellStyle name="Normal 2 2 2 2 4 3 2 2 4 3" xfId="22875" xr:uid="{00000000-0005-0000-0000-0000B4170000}"/>
    <cellStyle name="Normal 2 2 2 2 4 3 2 2 5" xfId="9426" xr:uid="{00000000-0005-0000-0000-0000B5170000}"/>
    <cellStyle name="Normal 2 2 2 2 4 3 2 2 5 2" xfId="25722" xr:uid="{00000000-0005-0000-0000-0000B6170000}"/>
    <cellStyle name="Normal 2 2 2 2 4 3 2 2 6" xfId="17576" xr:uid="{00000000-0005-0000-0000-0000B7170000}"/>
    <cellStyle name="Normal 2 2 2 2 4 3 2 3" xfId="1985" xr:uid="{00000000-0005-0000-0000-0000B8170000}"/>
    <cellStyle name="Normal 2 2 2 2 4 3 2 3 2" xfId="4555" xr:uid="{00000000-0005-0000-0000-0000B9170000}"/>
    <cellStyle name="Normal 2 2 2 2 4 3 2 3 2 2" xfId="12701" xr:uid="{00000000-0005-0000-0000-0000BA170000}"/>
    <cellStyle name="Normal 2 2 2 2 4 3 2 3 2 2 2" xfId="28997" xr:uid="{00000000-0005-0000-0000-0000BB170000}"/>
    <cellStyle name="Normal 2 2 2 2 4 3 2 3 2 3" xfId="20851" xr:uid="{00000000-0005-0000-0000-0000BC170000}"/>
    <cellStyle name="Normal 2 2 2 2 4 3 2 3 3" xfId="7284" xr:uid="{00000000-0005-0000-0000-0000BD170000}"/>
    <cellStyle name="Normal 2 2 2 2 4 3 2 3 3 2" xfId="15430" xr:uid="{00000000-0005-0000-0000-0000BE170000}"/>
    <cellStyle name="Normal 2 2 2 2 4 3 2 3 3 2 2" xfId="31726" xr:uid="{00000000-0005-0000-0000-0000BF170000}"/>
    <cellStyle name="Normal 2 2 2 2 4 3 2 3 3 3" xfId="23580" xr:uid="{00000000-0005-0000-0000-0000C0170000}"/>
    <cellStyle name="Normal 2 2 2 2 4 3 2 3 4" xfId="10131" xr:uid="{00000000-0005-0000-0000-0000C1170000}"/>
    <cellStyle name="Normal 2 2 2 2 4 3 2 3 4 2" xfId="26427" xr:uid="{00000000-0005-0000-0000-0000C2170000}"/>
    <cellStyle name="Normal 2 2 2 2 4 3 2 3 5" xfId="18281" xr:uid="{00000000-0005-0000-0000-0000C3170000}"/>
    <cellStyle name="Normal 2 2 2 2 4 3 2 4" xfId="3337" xr:uid="{00000000-0005-0000-0000-0000C4170000}"/>
    <cellStyle name="Normal 2 2 2 2 4 3 2 4 2" xfId="11483" xr:uid="{00000000-0005-0000-0000-0000C5170000}"/>
    <cellStyle name="Normal 2 2 2 2 4 3 2 4 2 2" xfId="27779" xr:uid="{00000000-0005-0000-0000-0000C6170000}"/>
    <cellStyle name="Normal 2 2 2 2 4 3 2 4 3" xfId="19633" xr:uid="{00000000-0005-0000-0000-0000C7170000}"/>
    <cellStyle name="Normal 2 2 2 2 4 3 2 5" xfId="5874" xr:uid="{00000000-0005-0000-0000-0000C8170000}"/>
    <cellStyle name="Normal 2 2 2 2 4 3 2 5 2" xfId="14020" xr:uid="{00000000-0005-0000-0000-0000C9170000}"/>
    <cellStyle name="Normal 2 2 2 2 4 3 2 5 2 2" xfId="30316" xr:uid="{00000000-0005-0000-0000-0000CA170000}"/>
    <cellStyle name="Normal 2 2 2 2 4 3 2 5 3" xfId="22170" xr:uid="{00000000-0005-0000-0000-0000CB170000}"/>
    <cellStyle name="Normal 2 2 2 2 4 3 2 6" xfId="8721" xr:uid="{00000000-0005-0000-0000-0000CC170000}"/>
    <cellStyle name="Normal 2 2 2 2 4 3 2 6 2" xfId="25017" xr:uid="{00000000-0005-0000-0000-0000CD170000}"/>
    <cellStyle name="Normal 2 2 2 2 4 3 2 7" xfId="16871" xr:uid="{00000000-0005-0000-0000-0000CE170000}"/>
    <cellStyle name="Normal 2 2 2 2 4 3 3" xfId="936" xr:uid="{00000000-0005-0000-0000-0000CF170000}"/>
    <cellStyle name="Normal 2 2 2 2 4 3 3 2" xfId="2346" xr:uid="{00000000-0005-0000-0000-0000D0170000}"/>
    <cellStyle name="Normal 2 2 2 2 4 3 3 2 2" xfId="4868" xr:uid="{00000000-0005-0000-0000-0000D1170000}"/>
    <cellStyle name="Normal 2 2 2 2 4 3 3 2 2 2" xfId="13014" xr:uid="{00000000-0005-0000-0000-0000D2170000}"/>
    <cellStyle name="Normal 2 2 2 2 4 3 3 2 2 2 2" xfId="29310" xr:uid="{00000000-0005-0000-0000-0000D3170000}"/>
    <cellStyle name="Normal 2 2 2 2 4 3 3 2 2 3" xfId="21164" xr:uid="{00000000-0005-0000-0000-0000D4170000}"/>
    <cellStyle name="Normal 2 2 2 2 4 3 3 2 3" xfId="7645" xr:uid="{00000000-0005-0000-0000-0000D5170000}"/>
    <cellStyle name="Normal 2 2 2 2 4 3 3 2 3 2" xfId="15791" xr:uid="{00000000-0005-0000-0000-0000D6170000}"/>
    <cellStyle name="Normal 2 2 2 2 4 3 3 2 3 2 2" xfId="32087" xr:uid="{00000000-0005-0000-0000-0000D7170000}"/>
    <cellStyle name="Normal 2 2 2 2 4 3 3 2 3 3" xfId="23941" xr:uid="{00000000-0005-0000-0000-0000D8170000}"/>
    <cellStyle name="Normal 2 2 2 2 4 3 3 2 4" xfId="10492" xr:uid="{00000000-0005-0000-0000-0000D9170000}"/>
    <cellStyle name="Normal 2 2 2 2 4 3 3 2 4 2" xfId="26788" xr:uid="{00000000-0005-0000-0000-0000DA170000}"/>
    <cellStyle name="Normal 2 2 2 2 4 3 3 2 5" xfId="18642" xr:uid="{00000000-0005-0000-0000-0000DB170000}"/>
    <cellStyle name="Normal 2 2 2 2 4 3 3 3" xfId="3650" xr:uid="{00000000-0005-0000-0000-0000DC170000}"/>
    <cellStyle name="Normal 2 2 2 2 4 3 3 3 2" xfId="11796" xr:uid="{00000000-0005-0000-0000-0000DD170000}"/>
    <cellStyle name="Normal 2 2 2 2 4 3 3 3 2 2" xfId="28092" xr:uid="{00000000-0005-0000-0000-0000DE170000}"/>
    <cellStyle name="Normal 2 2 2 2 4 3 3 3 3" xfId="19946" xr:uid="{00000000-0005-0000-0000-0000DF170000}"/>
    <cellStyle name="Normal 2 2 2 2 4 3 3 4" xfId="6235" xr:uid="{00000000-0005-0000-0000-0000E0170000}"/>
    <cellStyle name="Normal 2 2 2 2 4 3 3 4 2" xfId="14381" xr:uid="{00000000-0005-0000-0000-0000E1170000}"/>
    <cellStyle name="Normal 2 2 2 2 4 3 3 4 2 2" xfId="30677" xr:uid="{00000000-0005-0000-0000-0000E2170000}"/>
    <cellStyle name="Normal 2 2 2 2 4 3 3 4 3" xfId="22531" xr:uid="{00000000-0005-0000-0000-0000E3170000}"/>
    <cellStyle name="Normal 2 2 2 2 4 3 3 5" xfId="9082" xr:uid="{00000000-0005-0000-0000-0000E4170000}"/>
    <cellStyle name="Normal 2 2 2 2 4 3 3 5 2" xfId="25378" xr:uid="{00000000-0005-0000-0000-0000E5170000}"/>
    <cellStyle name="Normal 2 2 2 2 4 3 3 6" xfId="17232" xr:uid="{00000000-0005-0000-0000-0000E6170000}"/>
    <cellStyle name="Normal 2 2 2 2 4 3 4" xfId="1641" xr:uid="{00000000-0005-0000-0000-0000E7170000}"/>
    <cellStyle name="Normal 2 2 2 2 4 3 4 2" xfId="4259" xr:uid="{00000000-0005-0000-0000-0000E8170000}"/>
    <cellStyle name="Normal 2 2 2 2 4 3 4 2 2" xfId="12405" xr:uid="{00000000-0005-0000-0000-0000E9170000}"/>
    <cellStyle name="Normal 2 2 2 2 4 3 4 2 2 2" xfId="28701" xr:uid="{00000000-0005-0000-0000-0000EA170000}"/>
    <cellStyle name="Normal 2 2 2 2 4 3 4 2 3" xfId="20555" xr:uid="{00000000-0005-0000-0000-0000EB170000}"/>
    <cellStyle name="Normal 2 2 2 2 4 3 4 3" xfId="6940" xr:uid="{00000000-0005-0000-0000-0000EC170000}"/>
    <cellStyle name="Normal 2 2 2 2 4 3 4 3 2" xfId="15086" xr:uid="{00000000-0005-0000-0000-0000ED170000}"/>
    <cellStyle name="Normal 2 2 2 2 4 3 4 3 2 2" xfId="31382" xr:uid="{00000000-0005-0000-0000-0000EE170000}"/>
    <cellStyle name="Normal 2 2 2 2 4 3 4 3 3" xfId="23236" xr:uid="{00000000-0005-0000-0000-0000EF170000}"/>
    <cellStyle name="Normal 2 2 2 2 4 3 4 4" xfId="9787" xr:uid="{00000000-0005-0000-0000-0000F0170000}"/>
    <cellStyle name="Normal 2 2 2 2 4 3 4 4 2" xfId="26083" xr:uid="{00000000-0005-0000-0000-0000F1170000}"/>
    <cellStyle name="Normal 2 2 2 2 4 3 4 5" xfId="17937" xr:uid="{00000000-0005-0000-0000-0000F2170000}"/>
    <cellStyle name="Normal 2 2 2 2 4 3 5" xfId="3041" xr:uid="{00000000-0005-0000-0000-0000F3170000}"/>
    <cellStyle name="Normal 2 2 2 2 4 3 5 2" xfId="11187" xr:uid="{00000000-0005-0000-0000-0000F4170000}"/>
    <cellStyle name="Normal 2 2 2 2 4 3 5 2 2" xfId="27483" xr:uid="{00000000-0005-0000-0000-0000F5170000}"/>
    <cellStyle name="Normal 2 2 2 2 4 3 5 3" xfId="19337" xr:uid="{00000000-0005-0000-0000-0000F6170000}"/>
    <cellStyle name="Normal 2 2 2 2 4 3 6" xfId="5530" xr:uid="{00000000-0005-0000-0000-0000F7170000}"/>
    <cellStyle name="Normal 2 2 2 2 4 3 6 2" xfId="13676" xr:uid="{00000000-0005-0000-0000-0000F8170000}"/>
    <cellStyle name="Normal 2 2 2 2 4 3 6 2 2" xfId="29972" xr:uid="{00000000-0005-0000-0000-0000F9170000}"/>
    <cellStyle name="Normal 2 2 2 2 4 3 6 3" xfId="21826" xr:uid="{00000000-0005-0000-0000-0000FA170000}"/>
    <cellStyle name="Normal 2 2 2 2 4 3 7" xfId="8377" xr:uid="{00000000-0005-0000-0000-0000FB170000}"/>
    <cellStyle name="Normal 2 2 2 2 4 3 7 2" xfId="24673" xr:uid="{00000000-0005-0000-0000-0000FC170000}"/>
    <cellStyle name="Normal 2 2 2 2 4 3 8" xfId="16527" xr:uid="{00000000-0005-0000-0000-0000FD170000}"/>
    <cellStyle name="Normal 2 2 2 2 4 4" xfId="314" xr:uid="{00000000-0005-0000-0000-0000FE170000}"/>
    <cellStyle name="Normal 2 2 2 2 4 4 2" xfId="658" xr:uid="{00000000-0005-0000-0000-0000FF170000}"/>
    <cellStyle name="Normal 2 2 2 2 4 4 2 2" xfId="1364" xr:uid="{00000000-0005-0000-0000-000000180000}"/>
    <cellStyle name="Normal 2 2 2 2 4 4 2 2 2" xfId="2774" xr:uid="{00000000-0005-0000-0000-000001180000}"/>
    <cellStyle name="Normal 2 2 2 2 4 4 2 2 2 2" xfId="5238" xr:uid="{00000000-0005-0000-0000-000002180000}"/>
    <cellStyle name="Normal 2 2 2 2 4 4 2 2 2 2 2" xfId="13384" xr:uid="{00000000-0005-0000-0000-000003180000}"/>
    <cellStyle name="Normal 2 2 2 2 4 4 2 2 2 2 2 2" xfId="29680" xr:uid="{00000000-0005-0000-0000-000004180000}"/>
    <cellStyle name="Normal 2 2 2 2 4 4 2 2 2 2 3" xfId="21534" xr:uid="{00000000-0005-0000-0000-000005180000}"/>
    <cellStyle name="Normal 2 2 2 2 4 4 2 2 2 3" xfId="8073" xr:uid="{00000000-0005-0000-0000-000006180000}"/>
    <cellStyle name="Normal 2 2 2 2 4 4 2 2 2 3 2" xfId="16219" xr:uid="{00000000-0005-0000-0000-000007180000}"/>
    <cellStyle name="Normal 2 2 2 2 4 4 2 2 2 3 2 2" xfId="32515" xr:uid="{00000000-0005-0000-0000-000008180000}"/>
    <cellStyle name="Normal 2 2 2 2 4 4 2 2 2 3 3" xfId="24369" xr:uid="{00000000-0005-0000-0000-000009180000}"/>
    <cellStyle name="Normal 2 2 2 2 4 4 2 2 2 4" xfId="10920" xr:uid="{00000000-0005-0000-0000-00000A180000}"/>
    <cellStyle name="Normal 2 2 2 2 4 4 2 2 2 4 2" xfId="27216" xr:uid="{00000000-0005-0000-0000-00000B180000}"/>
    <cellStyle name="Normal 2 2 2 2 4 4 2 2 2 5" xfId="19070" xr:uid="{00000000-0005-0000-0000-00000C180000}"/>
    <cellStyle name="Normal 2 2 2 2 4 4 2 2 3" xfId="4020" xr:uid="{00000000-0005-0000-0000-00000D180000}"/>
    <cellStyle name="Normal 2 2 2 2 4 4 2 2 3 2" xfId="12166" xr:uid="{00000000-0005-0000-0000-00000E180000}"/>
    <cellStyle name="Normal 2 2 2 2 4 4 2 2 3 2 2" xfId="28462" xr:uid="{00000000-0005-0000-0000-00000F180000}"/>
    <cellStyle name="Normal 2 2 2 2 4 4 2 2 3 3" xfId="20316" xr:uid="{00000000-0005-0000-0000-000010180000}"/>
    <cellStyle name="Normal 2 2 2 2 4 4 2 2 4" xfId="6663" xr:uid="{00000000-0005-0000-0000-000011180000}"/>
    <cellStyle name="Normal 2 2 2 2 4 4 2 2 4 2" xfId="14809" xr:uid="{00000000-0005-0000-0000-000012180000}"/>
    <cellStyle name="Normal 2 2 2 2 4 4 2 2 4 2 2" xfId="31105" xr:uid="{00000000-0005-0000-0000-000013180000}"/>
    <cellStyle name="Normal 2 2 2 2 4 4 2 2 4 3" xfId="22959" xr:uid="{00000000-0005-0000-0000-000014180000}"/>
    <cellStyle name="Normal 2 2 2 2 4 4 2 2 5" xfId="9510" xr:uid="{00000000-0005-0000-0000-000015180000}"/>
    <cellStyle name="Normal 2 2 2 2 4 4 2 2 5 2" xfId="25806" xr:uid="{00000000-0005-0000-0000-000016180000}"/>
    <cellStyle name="Normal 2 2 2 2 4 4 2 2 6" xfId="17660" xr:uid="{00000000-0005-0000-0000-000017180000}"/>
    <cellStyle name="Normal 2 2 2 2 4 4 2 3" xfId="2069" xr:uid="{00000000-0005-0000-0000-000018180000}"/>
    <cellStyle name="Normal 2 2 2 2 4 4 2 3 2" xfId="4629" xr:uid="{00000000-0005-0000-0000-000019180000}"/>
    <cellStyle name="Normal 2 2 2 2 4 4 2 3 2 2" xfId="12775" xr:uid="{00000000-0005-0000-0000-00001A180000}"/>
    <cellStyle name="Normal 2 2 2 2 4 4 2 3 2 2 2" xfId="29071" xr:uid="{00000000-0005-0000-0000-00001B180000}"/>
    <cellStyle name="Normal 2 2 2 2 4 4 2 3 2 3" xfId="20925" xr:uid="{00000000-0005-0000-0000-00001C180000}"/>
    <cellStyle name="Normal 2 2 2 2 4 4 2 3 3" xfId="7368" xr:uid="{00000000-0005-0000-0000-00001D180000}"/>
    <cellStyle name="Normal 2 2 2 2 4 4 2 3 3 2" xfId="15514" xr:uid="{00000000-0005-0000-0000-00001E180000}"/>
    <cellStyle name="Normal 2 2 2 2 4 4 2 3 3 2 2" xfId="31810" xr:uid="{00000000-0005-0000-0000-00001F180000}"/>
    <cellStyle name="Normal 2 2 2 2 4 4 2 3 3 3" xfId="23664" xr:uid="{00000000-0005-0000-0000-000020180000}"/>
    <cellStyle name="Normal 2 2 2 2 4 4 2 3 4" xfId="10215" xr:uid="{00000000-0005-0000-0000-000021180000}"/>
    <cellStyle name="Normal 2 2 2 2 4 4 2 3 4 2" xfId="26511" xr:uid="{00000000-0005-0000-0000-000022180000}"/>
    <cellStyle name="Normal 2 2 2 2 4 4 2 3 5" xfId="18365" xr:uid="{00000000-0005-0000-0000-000023180000}"/>
    <cellStyle name="Normal 2 2 2 2 4 4 2 4" xfId="3411" xr:uid="{00000000-0005-0000-0000-000024180000}"/>
    <cellStyle name="Normal 2 2 2 2 4 4 2 4 2" xfId="11557" xr:uid="{00000000-0005-0000-0000-000025180000}"/>
    <cellStyle name="Normal 2 2 2 2 4 4 2 4 2 2" xfId="27853" xr:uid="{00000000-0005-0000-0000-000026180000}"/>
    <cellStyle name="Normal 2 2 2 2 4 4 2 4 3" xfId="19707" xr:uid="{00000000-0005-0000-0000-000027180000}"/>
    <cellStyle name="Normal 2 2 2 2 4 4 2 5" xfId="5958" xr:uid="{00000000-0005-0000-0000-000028180000}"/>
    <cellStyle name="Normal 2 2 2 2 4 4 2 5 2" xfId="14104" xr:uid="{00000000-0005-0000-0000-000029180000}"/>
    <cellStyle name="Normal 2 2 2 2 4 4 2 5 2 2" xfId="30400" xr:uid="{00000000-0005-0000-0000-00002A180000}"/>
    <cellStyle name="Normal 2 2 2 2 4 4 2 5 3" xfId="22254" xr:uid="{00000000-0005-0000-0000-00002B180000}"/>
    <cellStyle name="Normal 2 2 2 2 4 4 2 6" xfId="8805" xr:uid="{00000000-0005-0000-0000-00002C180000}"/>
    <cellStyle name="Normal 2 2 2 2 4 4 2 6 2" xfId="25101" xr:uid="{00000000-0005-0000-0000-00002D180000}"/>
    <cellStyle name="Normal 2 2 2 2 4 4 2 7" xfId="16955" xr:uid="{00000000-0005-0000-0000-00002E180000}"/>
    <cellStyle name="Normal 2 2 2 2 4 4 3" xfId="1020" xr:uid="{00000000-0005-0000-0000-00002F180000}"/>
    <cellStyle name="Normal 2 2 2 2 4 4 3 2" xfId="2430" xr:uid="{00000000-0005-0000-0000-000030180000}"/>
    <cellStyle name="Normal 2 2 2 2 4 4 3 2 2" xfId="4942" xr:uid="{00000000-0005-0000-0000-000031180000}"/>
    <cellStyle name="Normal 2 2 2 2 4 4 3 2 2 2" xfId="13088" xr:uid="{00000000-0005-0000-0000-000032180000}"/>
    <cellStyle name="Normal 2 2 2 2 4 4 3 2 2 2 2" xfId="29384" xr:uid="{00000000-0005-0000-0000-000033180000}"/>
    <cellStyle name="Normal 2 2 2 2 4 4 3 2 2 3" xfId="21238" xr:uid="{00000000-0005-0000-0000-000034180000}"/>
    <cellStyle name="Normal 2 2 2 2 4 4 3 2 3" xfId="7729" xr:uid="{00000000-0005-0000-0000-000035180000}"/>
    <cellStyle name="Normal 2 2 2 2 4 4 3 2 3 2" xfId="15875" xr:uid="{00000000-0005-0000-0000-000036180000}"/>
    <cellStyle name="Normal 2 2 2 2 4 4 3 2 3 2 2" xfId="32171" xr:uid="{00000000-0005-0000-0000-000037180000}"/>
    <cellStyle name="Normal 2 2 2 2 4 4 3 2 3 3" xfId="24025" xr:uid="{00000000-0005-0000-0000-000038180000}"/>
    <cellStyle name="Normal 2 2 2 2 4 4 3 2 4" xfId="10576" xr:uid="{00000000-0005-0000-0000-000039180000}"/>
    <cellStyle name="Normal 2 2 2 2 4 4 3 2 4 2" xfId="26872" xr:uid="{00000000-0005-0000-0000-00003A180000}"/>
    <cellStyle name="Normal 2 2 2 2 4 4 3 2 5" xfId="18726" xr:uid="{00000000-0005-0000-0000-00003B180000}"/>
    <cellStyle name="Normal 2 2 2 2 4 4 3 3" xfId="3724" xr:uid="{00000000-0005-0000-0000-00003C180000}"/>
    <cellStyle name="Normal 2 2 2 2 4 4 3 3 2" xfId="11870" xr:uid="{00000000-0005-0000-0000-00003D180000}"/>
    <cellStyle name="Normal 2 2 2 2 4 4 3 3 2 2" xfId="28166" xr:uid="{00000000-0005-0000-0000-00003E180000}"/>
    <cellStyle name="Normal 2 2 2 2 4 4 3 3 3" xfId="20020" xr:uid="{00000000-0005-0000-0000-00003F180000}"/>
    <cellStyle name="Normal 2 2 2 2 4 4 3 4" xfId="6319" xr:uid="{00000000-0005-0000-0000-000040180000}"/>
    <cellStyle name="Normal 2 2 2 2 4 4 3 4 2" xfId="14465" xr:uid="{00000000-0005-0000-0000-000041180000}"/>
    <cellStyle name="Normal 2 2 2 2 4 4 3 4 2 2" xfId="30761" xr:uid="{00000000-0005-0000-0000-000042180000}"/>
    <cellStyle name="Normal 2 2 2 2 4 4 3 4 3" xfId="22615" xr:uid="{00000000-0005-0000-0000-000043180000}"/>
    <cellStyle name="Normal 2 2 2 2 4 4 3 5" xfId="9166" xr:uid="{00000000-0005-0000-0000-000044180000}"/>
    <cellStyle name="Normal 2 2 2 2 4 4 3 5 2" xfId="25462" xr:uid="{00000000-0005-0000-0000-000045180000}"/>
    <cellStyle name="Normal 2 2 2 2 4 4 3 6" xfId="17316" xr:uid="{00000000-0005-0000-0000-000046180000}"/>
    <cellStyle name="Normal 2 2 2 2 4 4 4" xfId="1725" xr:uid="{00000000-0005-0000-0000-000047180000}"/>
    <cellStyle name="Normal 2 2 2 2 4 4 4 2" xfId="4333" xr:uid="{00000000-0005-0000-0000-000048180000}"/>
    <cellStyle name="Normal 2 2 2 2 4 4 4 2 2" xfId="12479" xr:uid="{00000000-0005-0000-0000-000049180000}"/>
    <cellStyle name="Normal 2 2 2 2 4 4 4 2 2 2" xfId="28775" xr:uid="{00000000-0005-0000-0000-00004A180000}"/>
    <cellStyle name="Normal 2 2 2 2 4 4 4 2 3" xfId="20629" xr:uid="{00000000-0005-0000-0000-00004B180000}"/>
    <cellStyle name="Normal 2 2 2 2 4 4 4 3" xfId="7024" xr:uid="{00000000-0005-0000-0000-00004C180000}"/>
    <cellStyle name="Normal 2 2 2 2 4 4 4 3 2" xfId="15170" xr:uid="{00000000-0005-0000-0000-00004D180000}"/>
    <cellStyle name="Normal 2 2 2 2 4 4 4 3 2 2" xfId="31466" xr:uid="{00000000-0005-0000-0000-00004E180000}"/>
    <cellStyle name="Normal 2 2 2 2 4 4 4 3 3" xfId="23320" xr:uid="{00000000-0005-0000-0000-00004F180000}"/>
    <cellStyle name="Normal 2 2 2 2 4 4 4 4" xfId="9871" xr:uid="{00000000-0005-0000-0000-000050180000}"/>
    <cellStyle name="Normal 2 2 2 2 4 4 4 4 2" xfId="26167" xr:uid="{00000000-0005-0000-0000-000051180000}"/>
    <cellStyle name="Normal 2 2 2 2 4 4 4 5" xfId="18021" xr:uid="{00000000-0005-0000-0000-000052180000}"/>
    <cellStyle name="Normal 2 2 2 2 4 4 5" xfId="3115" xr:uid="{00000000-0005-0000-0000-000053180000}"/>
    <cellStyle name="Normal 2 2 2 2 4 4 5 2" xfId="11261" xr:uid="{00000000-0005-0000-0000-000054180000}"/>
    <cellStyle name="Normal 2 2 2 2 4 4 5 2 2" xfId="27557" xr:uid="{00000000-0005-0000-0000-000055180000}"/>
    <cellStyle name="Normal 2 2 2 2 4 4 5 3" xfId="19411" xr:uid="{00000000-0005-0000-0000-000056180000}"/>
    <cellStyle name="Normal 2 2 2 2 4 4 6" xfId="5614" xr:uid="{00000000-0005-0000-0000-000057180000}"/>
    <cellStyle name="Normal 2 2 2 2 4 4 6 2" xfId="13760" xr:uid="{00000000-0005-0000-0000-000058180000}"/>
    <cellStyle name="Normal 2 2 2 2 4 4 6 2 2" xfId="30056" xr:uid="{00000000-0005-0000-0000-000059180000}"/>
    <cellStyle name="Normal 2 2 2 2 4 4 6 3" xfId="21910" xr:uid="{00000000-0005-0000-0000-00005A180000}"/>
    <cellStyle name="Normal 2 2 2 2 4 4 7" xfId="8461" xr:uid="{00000000-0005-0000-0000-00005B180000}"/>
    <cellStyle name="Normal 2 2 2 2 4 4 7 2" xfId="24757" xr:uid="{00000000-0005-0000-0000-00005C180000}"/>
    <cellStyle name="Normal 2 2 2 2 4 4 8" xfId="16611" xr:uid="{00000000-0005-0000-0000-00005D180000}"/>
    <cellStyle name="Normal 2 2 2 2 4 5" xfId="404" xr:uid="{00000000-0005-0000-0000-00005E180000}"/>
    <cellStyle name="Normal 2 2 2 2 4 5 2" xfId="1110" xr:uid="{00000000-0005-0000-0000-00005F180000}"/>
    <cellStyle name="Normal 2 2 2 2 4 5 2 2" xfId="2520" xr:uid="{00000000-0005-0000-0000-000060180000}"/>
    <cellStyle name="Normal 2 2 2 2 4 5 2 2 2" xfId="5016" xr:uid="{00000000-0005-0000-0000-000061180000}"/>
    <cellStyle name="Normal 2 2 2 2 4 5 2 2 2 2" xfId="13162" xr:uid="{00000000-0005-0000-0000-000062180000}"/>
    <cellStyle name="Normal 2 2 2 2 4 5 2 2 2 2 2" xfId="29458" xr:uid="{00000000-0005-0000-0000-000063180000}"/>
    <cellStyle name="Normal 2 2 2 2 4 5 2 2 2 3" xfId="21312" xr:uid="{00000000-0005-0000-0000-000064180000}"/>
    <cellStyle name="Normal 2 2 2 2 4 5 2 2 3" xfId="7819" xr:uid="{00000000-0005-0000-0000-000065180000}"/>
    <cellStyle name="Normal 2 2 2 2 4 5 2 2 3 2" xfId="15965" xr:uid="{00000000-0005-0000-0000-000066180000}"/>
    <cellStyle name="Normal 2 2 2 2 4 5 2 2 3 2 2" xfId="32261" xr:uid="{00000000-0005-0000-0000-000067180000}"/>
    <cellStyle name="Normal 2 2 2 2 4 5 2 2 3 3" xfId="24115" xr:uid="{00000000-0005-0000-0000-000068180000}"/>
    <cellStyle name="Normal 2 2 2 2 4 5 2 2 4" xfId="10666" xr:uid="{00000000-0005-0000-0000-000069180000}"/>
    <cellStyle name="Normal 2 2 2 2 4 5 2 2 4 2" xfId="26962" xr:uid="{00000000-0005-0000-0000-00006A180000}"/>
    <cellStyle name="Normal 2 2 2 2 4 5 2 2 5" xfId="18816" xr:uid="{00000000-0005-0000-0000-00006B180000}"/>
    <cellStyle name="Normal 2 2 2 2 4 5 2 3" xfId="3798" xr:uid="{00000000-0005-0000-0000-00006C180000}"/>
    <cellStyle name="Normal 2 2 2 2 4 5 2 3 2" xfId="11944" xr:uid="{00000000-0005-0000-0000-00006D180000}"/>
    <cellStyle name="Normal 2 2 2 2 4 5 2 3 2 2" xfId="28240" xr:uid="{00000000-0005-0000-0000-00006E180000}"/>
    <cellStyle name="Normal 2 2 2 2 4 5 2 3 3" xfId="20094" xr:uid="{00000000-0005-0000-0000-00006F180000}"/>
    <cellStyle name="Normal 2 2 2 2 4 5 2 4" xfId="6409" xr:uid="{00000000-0005-0000-0000-000070180000}"/>
    <cellStyle name="Normal 2 2 2 2 4 5 2 4 2" xfId="14555" xr:uid="{00000000-0005-0000-0000-000071180000}"/>
    <cellStyle name="Normal 2 2 2 2 4 5 2 4 2 2" xfId="30851" xr:uid="{00000000-0005-0000-0000-000072180000}"/>
    <cellStyle name="Normal 2 2 2 2 4 5 2 4 3" xfId="22705" xr:uid="{00000000-0005-0000-0000-000073180000}"/>
    <cellStyle name="Normal 2 2 2 2 4 5 2 5" xfId="9256" xr:uid="{00000000-0005-0000-0000-000074180000}"/>
    <cellStyle name="Normal 2 2 2 2 4 5 2 5 2" xfId="25552" xr:uid="{00000000-0005-0000-0000-000075180000}"/>
    <cellStyle name="Normal 2 2 2 2 4 5 2 6" xfId="17406" xr:uid="{00000000-0005-0000-0000-000076180000}"/>
    <cellStyle name="Normal 2 2 2 2 4 5 3" xfId="1815" xr:uid="{00000000-0005-0000-0000-000077180000}"/>
    <cellStyle name="Normal 2 2 2 2 4 5 3 2" xfId="4407" xr:uid="{00000000-0005-0000-0000-000078180000}"/>
    <cellStyle name="Normal 2 2 2 2 4 5 3 2 2" xfId="12553" xr:uid="{00000000-0005-0000-0000-000079180000}"/>
    <cellStyle name="Normal 2 2 2 2 4 5 3 2 2 2" xfId="28849" xr:uid="{00000000-0005-0000-0000-00007A180000}"/>
    <cellStyle name="Normal 2 2 2 2 4 5 3 2 3" xfId="20703" xr:uid="{00000000-0005-0000-0000-00007B180000}"/>
    <cellStyle name="Normal 2 2 2 2 4 5 3 3" xfId="7114" xr:uid="{00000000-0005-0000-0000-00007C180000}"/>
    <cellStyle name="Normal 2 2 2 2 4 5 3 3 2" xfId="15260" xr:uid="{00000000-0005-0000-0000-00007D180000}"/>
    <cellStyle name="Normal 2 2 2 2 4 5 3 3 2 2" xfId="31556" xr:uid="{00000000-0005-0000-0000-00007E180000}"/>
    <cellStyle name="Normal 2 2 2 2 4 5 3 3 3" xfId="23410" xr:uid="{00000000-0005-0000-0000-00007F180000}"/>
    <cellStyle name="Normal 2 2 2 2 4 5 3 4" xfId="9961" xr:uid="{00000000-0005-0000-0000-000080180000}"/>
    <cellStyle name="Normal 2 2 2 2 4 5 3 4 2" xfId="26257" xr:uid="{00000000-0005-0000-0000-000081180000}"/>
    <cellStyle name="Normal 2 2 2 2 4 5 3 5" xfId="18111" xr:uid="{00000000-0005-0000-0000-000082180000}"/>
    <cellStyle name="Normal 2 2 2 2 4 5 4" xfId="3189" xr:uid="{00000000-0005-0000-0000-000083180000}"/>
    <cellStyle name="Normal 2 2 2 2 4 5 4 2" xfId="11335" xr:uid="{00000000-0005-0000-0000-000084180000}"/>
    <cellStyle name="Normal 2 2 2 2 4 5 4 2 2" xfId="27631" xr:uid="{00000000-0005-0000-0000-000085180000}"/>
    <cellStyle name="Normal 2 2 2 2 4 5 4 3" xfId="19485" xr:uid="{00000000-0005-0000-0000-000086180000}"/>
    <cellStyle name="Normal 2 2 2 2 4 5 5" xfId="5704" xr:uid="{00000000-0005-0000-0000-000087180000}"/>
    <cellStyle name="Normal 2 2 2 2 4 5 5 2" xfId="13850" xr:uid="{00000000-0005-0000-0000-000088180000}"/>
    <cellStyle name="Normal 2 2 2 2 4 5 5 2 2" xfId="30146" xr:uid="{00000000-0005-0000-0000-000089180000}"/>
    <cellStyle name="Normal 2 2 2 2 4 5 5 3" xfId="22000" xr:uid="{00000000-0005-0000-0000-00008A180000}"/>
    <cellStyle name="Normal 2 2 2 2 4 5 6" xfId="8551" xr:uid="{00000000-0005-0000-0000-00008B180000}"/>
    <cellStyle name="Normal 2 2 2 2 4 5 6 2" xfId="24847" xr:uid="{00000000-0005-0000-0000-00008C180000}"/>
    <cellStyle name="Normal 2 2 2 2 4 5 7" xfId="16701" xr:uid="{00000000-0005-0000-0000-00008D180000}"/>
    <cellStyle name="Normal 2 2 2 2 4 6" xfId="766" xr:uid="{00000000-0005-0000-0000-00008E180000}"/>
    <cellStyle name="Normal 2 2 2 2 4 6 2" xfId="2176" xr:uid="{00000000-0005-0000-0000-00008F180000}"/>
    <cellStyle name="Normal 2 2 2 2 4 6 2 2" xfId="4720" xr:uid="{00000000-0005-0000-0000-000090180000}"/>
    <cellStyle name="Normal 2 2 2 2 4 6 2 2 2" xfId="12866" xr:uid="{00000000-0005-0000-0000-000091180000}"/>
    <cellStyle name="Normal 2 2 2 2 4 6 2 2 2 2" xfId="29162" xr:uid="{00000000-0005-0000-0000-000092180000}"/>
    <cellStyle name="Normal 2 2 2 2 4 6 2 2 3" xfId="21016" xr:uid="{00000000-0005-0000-0000-000093180000}"/>
    <cellStyle name="Normal 2 2 2 2 4 6 2 3" xfId="7475" xr:uid="{00000000-0005-0000-0000-000094180000}"/>
    <cellStyle name="Normal 2 2 2 2 4 6 2 3 2" xfId="15621" xr:uid="{00000000-0005-0000-0000-000095180000}"/>
    <cellStyle name="Normal 2 2 2 2 4 6 2 3 2 2" xfId="31917" xr:uid="{00000000-0005-0000-0000-000096180000}"/>
    <cellStyle name="Normal 2 2 2 2 4 6 2 3 3" xfId="23771" xr:uid="{00000000-0005-0000-0000-000097180000}"/>
    <cellStyle name="Normal 2 2 2 2 4 6 2 4" xfId="10322" xr:uid="{00000000-0005-0000-0000-000098180000}"/>
    <cellStyle name="Normal 2 2 2 2 4 6 2 4 2" xfId="26618" xr:uid="{00000000-0005-0000-0000-000099180000}"/>
    <cellStyle name="Normal 2 2 2 2 4 6 2 5" xfId="18472" xr:uid="{00000000-0005-0000-0000-00009A180000}"/>
    <cellStyle name="Normal 2 2 2 2 4 6 3" xfId="3502" xr:uid="{00000000-0005-0000-0000-00009B180000}"/>
    <cellStyle name="Normal 2 2 2 2 4 6 3 2" xfId="11648" xr:uid="{00000000-0005-0000-0000-00009C180000}"/>
    <cellStyle name="Normal 2 2 2 2 4 6 3 2 2" xfId="27944" xr:uid="{00000000-0005-0000-0000-00009D180000}"/>
    <cellStyle name="Normal 2 2 2 2 4 6 3 3" xfId="19798" xr:uid="{00000000-0005-0000-0000-00009E180000}"/>
    <cellStyle name="Normal 2 2 2 2 4 6 4" xfId="6065" xr:uid="{00000000-0005-0000-0000-00009F180000}"/>
    <cellStyle name="Normal 2 2 2 2 4 6 4 2" xfId="14211" xr:uid="{00000000-0005-0000-0000-0000A0180000}"/>
    <cellStyle name="Normal 2 2 2 2 4 6 4 2 2" xfId="30507" xr:uid="{00000000-0005-0000-0000-0000A1180000}"/>
    <cellStyle name="Normal 2 2 2 2 4 6 4 3" xfId="22361" xr:uid="{00000000-0005-0000-0000-0000A2180000}"/>
    <cellStyle name="Normal 2 2 2 2 4 6 5" xfId="8912" xr:uid="{00000000-0005-0000-0000-0000A3180000}"/>
    <cellStyle name="Normal 2 2 2 2 4 6 5 2" xfId="25208" xr:uid="{00000000-0005-0000-0000-0000A4180000}"/>
    <cellStyle name="Normal 2 2 2 2 4 6 6" xfId="17062" xr:uid="{00000000-0005-0000-0000-0000A5180000}"/>
    <cellStyle name="Normal 2 2 2 2 4 7" xfId="1471" xr:uid="{00000000-0005-0000-0000-0000A6180000}"/>
    <cellStyle name="Normal 2 2 2 2 4 7 2" xfId="4111" xr:uid="{00000000-0005-0000-0000-0000A7180000}"/>
    <cellStyle name="Normal 2 2 2 2 4 7 2 2" xfId="12257" xr:uid="{00000000-0005-0000-0000-0000A8180000}"/>
    <cellStyle name="Normal 2 2 2 2 4 7 2 2 2" xfId="28553" xr:uid="{00000000-0005-0000-0000-0000A9180000}"/>
    <cellStyle name="Normal 2 2 2 2 4 7 2 3" xfId="20407" xr:uid="{00000000-0005-0000-0000-0000AA180000}"/>
    <cellStyle name="Normal 2 2 2 2 4 7 3" xfId="6770" xr:uid="{00000000-0005-0000-0000-0000AB180000}"/>
    <cellStyle name="Normal 2 2 2 2 4 7 3 2" xfId="14916" xr:uid="{00000000-0005-0000-0000-0000AC180000}"/>
    <cellStyle name="Normal 2 2 2 2 4 7 3 2 2" xfId="31212" xr:uid="{00000000-0005-0000-0000-0000AD180000}"/>
    <cellStyle name="Normal 2 2 2 2 4 7 3 3" xfId="23066" xr:uid="{00000000-0005-0000-0000-0000AE180000}"/>
    <cellStyle name="Normal 2 2 2 2 4 7 4" xfId="9617" xr:uid="{00000000-0005-0000-0000-0000AF180000}"/>
    <cellStyle name="Normal 2 2 2 2 4 7 4 2" xfId="25913" xr:uid="{00000000-0005-0000-0000-0000B0180000}"/>
    <cellStyle name="Normal 2 2 2 2 4 7 5" xfId="17767" xr:uid="{00000000-0005-0000-0000-0000B1180000}"/>
    <cellStyle name="Normal 2 2 2 2 4 8" xfId="2893" xr:uid="{00000000-0005-0000-0000-0000B2180000}"/>
    <cellStyle name="Normal 2 2 2 2 4 8 2" xfId="11039" xr:uid="{00000000-0005-0000-0000-0000B3180000}"/>
    <cellStyle name="Normal 2 2 2 2 4 8 2 2" xfId="27335" xr:uid="{00000000-0005-0000-0000-0000B4180000}"/>
    <cellStyle name="Normal 2 2 2 2 4 8 3" xfId="19189" xr:uid="{00000000-0005-0000-0000-0000B5180000}"/>
    <cellStyle name="Normal 2 2 2 2 4 9" xfId="5360" xr:uid="{00000000-0005-0000-0000-0000B6180000}"/>
    <cellStyle name="Normal 2 2 2 2 4 9 2" xfId="13506" xr:uid="{00000000-0005-0000-0000-0000B7180000}"/>
    <cellStyle name="Normal 2 2 2 2 4 9 2 2" xfId="29802" xr:uid="{00000000-0005-0000-0000-0000B8180000}"/>
    <cellStyle name="Normal 2 2 2 2 4 9 3" xfId="21656" xr:uid="{00000000-0005-0000-0000-0000B9180000}"/>
    <cellStyle name="Normal 2 2 2 2 5" xfId="95" xr:uid="{00000000-0005-0000-0000-0000BA180000}"/>
    <cellStyle name="Normal 2 2 2 2 5 10" xfId="5395" xr:uid="{00000000-0005-0000-0000-0000BB180000}"/>
    <cellStyle name="Normal 2 2 2 2 5 10 2" xfId="13541" xr:uid="{00000000-0005-0000-0000-0000BC180000}"/>
    <cellStyle name="Normal 2 2 2 2 5 10 2 2" xfId="29837" xr:uid="{00000000-0005-0000-0000-0000BD180000}"/>
    <cellStyle name="Normal 2 2 2 2 5 10 3" xfId="21691" xr:uid="{00000000-0005-0000-0000-0000BE180000}"/>
    <cellStyle name="Normal 2 2 2 2 5 11" xfId="8242" xr:uid="{00000000-0005-0000-0000-0000BF180000}"/>
    <cellStyle name="Normal 2 2 2 2 5 11 2" xfId="24538" xr:uid="{00000000-0005-0000-0000-0000C0180000}"/>
    <cellStyle name="Normal 2 2 2 2 5 12" xfId="16392" xr:uid="{00000000-0005-0000-0000-0000C1180000}"/>
    <cellStyle name="Normal 2 2 2 2 5 2" xfId="185" xr:uid="{00000000-0005-0000-0000-0000C2180000}"/>
    <cellStyle name="Normal 2 2 2 2 5 2 2" xfId="529" xr:uid="{00000000-0005-0000-0000-0000C3180000}"/>
    <cellStyle name="Normal 2 2 2 2 5 2 2 2" xfId="1235" xr:uid="{00000000-0005-0000-0000-0000C4180000}"/>
    <cellStyle name="Normal 2 2 2 2 5 2 2 2 2" xfId="2645" xr:uid="{00000000-0005-0000-0000-0000C5180000}"/>
    <cellStyle name="Normal 2 2 2 2 5 2 2 2 2 2" xfId="5119" xr:uid="{00000000-0005-0000-0000-0000C6180000}"/>
    <cellStyle name="Normal 2 2 2 2 5 2 2 2 2 2 2" xfId="13265" xr:uid="{00000000-0005-0000-0000-0000C7180000}"/>
    <cellStyle name="Normal 2 2 2 2 5 2 2 2 2 2 2 2" xfId="29561" xr:uid="{00000000-0005-0000-0000-0000C8180000}"/>
    <cellStyle name="Normal 2 2 2 2 5 2 2 2 2 2 3" xfId="21415" xr:uid="{00000000-0005-0000-0000-0000C9180000}"/>
    <cellStyle name="Normal 2 2 2 2 5 2 2 2 2 3" xfId="7944" xr:uid="{00000000-0005-0000-0000-0000CA180000}"/>
    <cellStyle name="Normal 2 2 2 2 5 2 2 2 2 3 2" xfId="16090" xr:uid="{00000000-0005-0000-0000-0000CB180000}"/>
    <cellStyle name="Normal 2 2 2 2 5 2 2 2 2 3 2 2" xfId="32386" xr:uid="{00000000-0005-0000-0000-0000CC180000}"/>
    <cellStyle name="Normal 2 2 2 2 5 2 2 2 2 3 3" xfId="24240" xr:uid="{00000000-0005-0000-0000-0000CD180000}"/>
    <cellStyle name="Normal 2 2 2 2 5 2 2 2 2 4" xfId="10791" xr:uid="{00000000-0005-0000-0000-0000CE180000}"/>
    <cellStyle name="Normal 2 2 2 2 5 2 2 2 2 4 2" xfId="27087" xr:uid="{00000000-0005-0000-0000-0000CF180000}"/>
    <cellStyle name="Normal 2 2 2 2 5 2 2 2 2 5" xfId="18941" xr:uid="{00000000-0005-0000-0000-0000D0180000}"/>
    <cellStyle name="Normal 2 2 2 2 5 2 2 2 3" xfId="3901" xr:uid="{00000000-0005-0000-0000-0000D1180000}"/>
    <cellStyle name="Normal 2 2 2 2 5 2 2 2 3 2" xfId="12047" xr:uid="{00000000-0005-0000-0000-0000D2180000}"/>
    <cellStyle name="Normal 2 2 2 2 5 2 2 2 3 2 2" xfId="28343" xr:uid="{00000000-0005-0000-0000-0000D3180000}"/>
    <cellStyle name="Normal 2 2 2 2 5 2 2 2 3 3" xfId="20197" xr:uid="{00000000-0005-0000-0000-0000D4180000}"/>
    <cellStyle name="Normal 2 2 2 2 5 2 2 2 4" xfId="6534" xr:uid="{00000000-0005-0000-0000-0000D5180000}"/>
    <cellStyle name="Normal 2 2 2 2 5 2 2 2 4 2" xfId="14680" xr:uid="{00000000-0005-0000-0000-0000D6180000}"/>
    <cellStyle name="Normal 2 2 2 2 5 2 2 2 4 2 2" xfId="30976" xr:uid="{00000000-0005-0000-0000-0000D7180000}"/>
    <cellStyle name="Normal 2 2 2 2 5 2 2 2 4 3" xfId="22830" xr:uid="{00000000-0005-0000-0000-0000D8180000}"/>
    <cellStyle name="Normal 2 2 2 2 5 2 2 2 5" xfId="9381" xr:uid="{00000000-0005-0000-0000-0000D9180000}"/>
    <cellStyle name="Normal 2 2 2 2 5 2 2 2 5 2" xfId="25677" xr:uid="{00000000-0005-0000-0000-0000DA180000}"/>
    <cellStyle name="Normal 2 2 2 2 5 2 2 2 6" xfId="17531" xr:uid="{00000000-0005-0000-0000-0000DB180000}"/>
    <cellStyle name="Normal 2 2 2 2 5 2 2 3" xfId="1940" xr:uid="{00000000-0005-0000-0000-0000DC180000}"/>
    <cellStyle name="Normal 2 2 2 2 5 2 2 3 2" xfId="4510" xr:uid="{00000000-0005-0000-0000-0000DD180000}"/>
    <cellStyle name="Normal 2 2 2 2 5 2 2 3 2 2" xfId="12656" xr:uid="{00000000-0005-0000-0000-0000DE180000}"/>
    <cellStyle name="Normal 2 2 2 2 5 2 2 3 2 2 2" xfId="28952" xr:uid="{00000000-0005-0000-0000-0000DF180000}"/>
    <cellStyle name="Normal 2 2 2 2 5 2 2 3 2 3" xfId="20806" xr:uid="{00000000-0005-0000-0000-0000E0180000}"/>
    <cellStyle name="Normal 2 2 2 2 5 2 2 3 3" xfId="7239" xr:uid="{00000000-0005-0000-0000-0000E1180000}"/>
    <cellStyle name="Normal 2 2 2 2 5 2 2 3 3 2" xfId="15385" xr:uid="{00000000-0005-0000-0000-0000E2180000}"/>
    <cellStyle name="Normal 2 2 2 2 5 2 2 3 3 2 2" xfId="31681" xr:uid="{00000000-0005-0000-0000-0000E3180000}"/>
    <cellStyle name="Normal 2 2 2 2 5 2 2 3 3 3" xfId="23535" xr:uid="{00000000-0005-0000-0000-0000E4180000}"/>
    <cellStyle name="Normal 2 2 2 2 5 2 2 3 4" xfId="10086" xr:uid="{00000000-0005-0000-0000-0000E5180000}"/>
    <cellStyle name="Normal 2 2 2 2 5 2 2 3 4 2" xfId="26382" xr:uid="{00000000-0005-0000-0000-0000E6180000}"/>
    <cellStyle name="Normal 2 2 2 2 5 2 2 3 5" xfId="18236" xr:uid="{00000000-0005-0000-0000-0000E7180000}"/>
    <cellStyle name="Normal 2 2 2 2 5 2 2 4" xfId="3292" xr:uid="{00000000-0005-0000-0000-0000E8180000}"/>
    <cellStyle name="Normal 2 2 2 2 5 2 2 4 2" xfId="11438" xr:uid="{00000000-0005-0000-0000-0000E9180000}"/>
    <cellStyle name="Normal 2 2 2 2 5 2 2 4 2 2" xfId="27734" xr:uid="{00000000-0005-0000-0000-0000EA180000}"/>
    <cellStyle name="Normal 2 2 2 2 5 2 2 4 3" xfId="19588" xr:uid="{00000000-0005-0000-0000-0000EB180000}"/>
    <cellStyle name="Normal 2 2 2 2 5 2 2 5" xfId="5829" xr:uid="{00000000-0005-0000-0000-0000EC180000}"/>
    <cellStyle name="Normal 2 2 2 2 5 2 2 5 2" xfId="13975" xr:uid="{00000000-0005-0000-0000-0000ED180000}"/>
    <cellStyle name="Normal 2 2 2 2 5 2 2 5 2 2" xfId="30271" xr:uid="{00000000-0005-0000-0000-0000EE180000}"/>
    <cellStyle name="Normal 2 2 2 2 5 2 2 5 3" xfId="22125" xr:uid="{00000000-0005-0000-0000-0000EF180000}"/>
    <cellStyle name="Normal 2 2 2 2 5 2 2 6" xfId="8676" xr:uid="{00000000-0005-0000-0000-0000F0180000}"/>
    <cellStyle name="Normal 2 2 2 2 5 2 2 6 2" xfId="24972" xr:uid="{00000000-0005-0000-0000-0000F1180000}"/>
    <cellStyle name="Normal 2 2 2 2 5 2 2 7" xfId="16826" xr:uid="{00000000-0005-0000-0000-0000F2180000}"/>
    <cellStyle name="Normal 2 2 2 2 5 2 3" xfId="891" xr:uid="{00000000-0005-0000-0000-0000F3180000}"/>
    <cellStyle name="Normal 2 2 2 2 5 2 3 2" xfId="2301" xr:uid="{00000000-0005-0000-0000-0000F4180000}"/>
    <cellStyle name="Normal 2 2 2 2 5 2 3 2 2" xfId="4823" xr:uid="{00000000-0005-0000-0000-0000F5180000}"/>
    <cellStyle name="Normal 2 2 2 2 5 2 3 2 2 2" xfId="12969" xr:uid="{00000000-0005-0000-0000-0000F6180000}"/>
    <cellStyle name="Normal 2 2 2 2 5 2 3 2 2 2 2" xfId="29265" xr:uid="{00000000-0005-0000-0000-0000F7180000}"/>
    <cellStyle name="Normal 2 2 2 2 5 2 3 2 2 3" xfId="21119" xr:uid="{00000000-0005-0000-0000-0000F8180000}"/>
    <cellStyle name="Normal 2 2 2 2 5 2 3 2 3" xfId="7600" xr:uid="{00000000-0005-0000-0000-0000F9180000}"/>
    <cellStyle name="Normal 2 2 2 2 5 2 3 2 3 2" xfId="15746" xr:uid="{00000000-0005-0000-0000-0000FA180000}"/>
    <cellStyle name="Normal 2 2 2 2 5 2 3 2 3 2 2" xfId="32042" xr:uid="{00000000-0005-0000-0000-0000FB180000}"/>
    <cellStyle name="Normal 2 2 2 2 5 2 3 2 3 3" xfId="23896" xr:uid="{00000000-0005-0000-0000-0000FC180000}"/>
    <cellStyle name="Normal 2 2 2 2 5 2 3 2 4" xfId="10447" xr:uid="{00000000-0005-0000-0000-0000FD180000}"/>
    <cellStyle name="Normal 2 2 2 2 5 2 3 2 4 2" xfId="26743" xr:uid="{00000000-0005-0000-0000-0000FE180000}"/>
    <cellStyle name="Normal 2 2 2 2 5 2 3 2 5" xfId="18597" xr:uid="{00000000-0005-0000-0000-0000FF180000}"/>
    <cellStyle name="Normal 2 2 2 2 5 2 3 3" xfId="3605" xr:uid="{00000000-0005-0000-0000-000000190000}"/>
    <cellStyle name="Normal 2 2 2 2 5 2 3 3 2" xfId="11751" xr:uid="{00000000-0005-0000-0000-000001190000}"/>
    <cellStyle name="Normal 2 2 2 2 5 2 3 3 2 2" xfId="28047" xr:uid="{00000000-0005-0000-0000-000002190000}"/>
    <cellStyle name="Normal 2 2 2 2 5 2 3 3 3" xfId="19901" xr:uid="{00000000-0005-0000-0000-000003190000}"/>
    <cellStyle name="Normal 2 2 2 2 5 2 3 4" xfId="6190" xr:uid="{00000000-0005-0000-0000-000004190000}"/>
    <cellStyle name="Normal 2 2 2 2 5 2 3 4 2" xfId="14336" xr:uid="{00000000-0005-0000-0000-000005190000}"/>
    <cellStyle name="Normal 2 2 2 2 5 2 3 4 2 2" xfId="30632" xr:uid="{00000000-0005-0000-0000-000006190000}"/>
    <cellStyle name="Normal 2 2 2 2 5 2 3 4 3" xfId="22486" xr:uid="{00000000-0005-0000-0000-000007190000}"/>
    <cellStyle name="Normal 2 2 2 2 5 2 3 5" xfId="9037" xr:uid="{00000000-0005-0000-0000-000008190000}"/>
    <cellStyle name="Normal 2 2 2 2 5 2 3 5 2" xfId="25333" xr:uid="{00000000-0005-0000-0000-000009190000}"/>
    <cellStyle name="Normal 2 2 2 2 5 2 3 6" xfId="17187" xr:uid="{00000000-0005-0000-0000-00000A190000}"/>
    <cellStyle name="Normal 2 2 2 2 5 2 4" xfId="1596" xr:uid="{00000000-0005-0000-0000-00000B190000}"/>
    <cellStyle name="Normal 2 2 2 2 5 2 4 2" xfId="4214" xr:uid="{00000000-0005-0000-0000-00000C190000}"/>
    <cellStyle name="Normal 2 2 2 2 5 2 4 2 2" xfId="12360" xr:uid="{00000000-0005-0000-0000-00000D190000}"/>
    <cellStyle name="Normal 2 2 2 2 5 2 4 2 2 2" xfId="28656" xr:uid="{00000000-0005-0000-0000-00000E190000}"/>
    <cellStyle name="Normal 2 2 2 2 5 2 4 2 3" xfId="20510" xr:uid="{00000000-0005-0000-0000-00000F190000}"/>
    <cellStyle name="Normal 2 2 2 2 5 2 4 3" xfId="6895" xr:uid="{00000000-0005-0000-0000-000010190000}"/>
    <cellStyle name="Normal 2 2 2 2 5 2 4 3 2" xfId="15041" xr:uid="{00000000-0005-0000-0000-000011190000}"/>
    <cellStyle name="Normal 2 2 2 2 5 2 4 3 2 2" xfId="31337" xr:uid="{00000000-0005-0000-0000-000012190000}"/>
    <cellStyle name="Normal 2 2 2 2 5 2 4 3 3" xfId="23191" xr:uid="{00000000-0005-0000-0000-000013190000}"/>
    <cellStyle name="Normal 2 2 2 2 5 2 4 4" xfId="9742" xr:uid="{00000000-0005-0000-0000-000014190000}"/>
    <cellStyle name="Normal 2 2 2 2 5 2 4 4 2" xfId="26038" xr:uid="{00000000-0005-0000-0000-000015190000}"/>
    <cellStyle name="Normal 2 2 2 2 5 2 4 5" xfId="17892" xr:uid="{00000000-0005-0000-0000-000016190000}"/>
    <cellStyle name="Normal 2 2 2 2 5 2 5" xfId="2996" xr:uid="{00000000-0005-0000-0000-000017190000}"/>
    <cellStyle name="Normal 2 2 2 2 5 2 5 2" xfId="11142" xr:uid="{00000000-0005-0000-0000-000018190000}"/>
    <cellStyle name="Normal 2 2 2 2 5 2 5 2 2" xfId="27438" xr:uid="{00000000-0005-0000-0000-000019190000}"/>
    <cellStyle name="Normal 2 2 2 2 5 2 5 3" xfId="19292" xr:uid="{00000000-0005-0000-0000-00001A190000}"/>
    <cellStyle name="Normal 2 2 2 2 5 2 6" xfId="5485" xr:uid="{00000000-0005-0000-0000-00001B190000}"/>
    <cellStyle name="Normal 2 2 2 2 5 2 6 2" xfId="13631" xr:uid="{00000000-0005-0000-0000-00001C190000}"/>
    <cellStyle name="Normal 2 2 2 2 5 2 6 2 2" xfId="29927" xr:uid="{00000000-0005-0000-0000-00001D190000}"/>
    <cellStyle name="Normal 2 2 2 2 5 2 6 3" xfId="21781" xr:uid="{00000000-0005-0000-0000-00001E190000}"/>
    <cellStyle name="Normal 2 2 2 2 5 2 7" xfId="8332" xr:uid="{00000000-0005-0000-0000-00001F190000}"/>
    <cellStyle name="Normal 2 2 2 2 5 2 7 2" xfId="24628" xr:uid="{00000000-0005-0000-0000-000020190000}"/>
    <cellStyle name="Normal 2 2 2 2 5 2 8" xfId="16482" xr:uid="{00000000-0005-0000-0000-000021190000}"/>
    <cellStyle name="Normal 2 2 2 2 5 3" xfId="259" xr:uid="{00000000-0005-0000-0000-000022190000}"/>
    <cellStyle name="Normal 2 2 2 2 5 3 2" xfId="603" xr:uid="{00000000-0005-0000-0000-000023190000}"/>
    <cellStyle name="Normal 2 2 2 2 5 3 2 2" xfId="1309" xr:uid="{00000000-0005-0000-0000-000024190000}"/>
    <cellStyle name="Normal 2 2 2 2 5 3 2 2 2" xfId="2719" xr:uid="{00000000-0005-0000-0000-000025190000}"/>
    <cellStyle name="Normal 2 2 2 2 5 3 2 2 2 2" xfId="5193" xr:uid="{00000000-0005-0000-0000-000026190000}"/>
    <cellStyle name="Normal 2 2 2 2 5 3 2 2 2 2 2" xfId="13339" xr:uid="{00000000-0005-0000-0000-000027190000}"/>
    <cellStyle name="Normal 2 2 2 2 5 3 2 2 2 2 2 2" xfId="29635" xr:uid="{00000000-0005-0000-0000-000028190000}"/>
    <cellStyle name="Normal 2 2 2 2 5 3 2 2 2 2 3" xfId="21489" xr:uid="{00000000-0005-0000-0000-000029190000}"/>
    <cellStyle name="Normal 2 2 2 2 5 3 2 2 2 3" xfId="8018" xr:uid="{00000000-0005-0000-0000-00002A190000}"/>
    <cellStyle name="Normal 2 2 2 2 5 3 2 2 2 3 2" xfId="16164" xr:uid="{00000000-0005-0000-0000-00002B190000}"/>
    <cellStyle name="Normal 2 2 2 2 5 3 2 2 2 3 2 2" xfId="32460" xr:uid="{00000000-0005-0000-0000-00002C190000}"/>
    <cellStyle name="Normal 2 2 2 2 5 3 2 2 2 3 3" xfId="24314" xr:uid="{00000000-0005-0000-0000-00002D190000}"/>
    <cellStyle name="Normal 2 2 2 2 5 3 2 2 2 4" xfId="10865" xr:uid="{00000000-0005-0000-0000-00002E190000}"/>
    <cellStyle name="Normal 2 2 2 2 5 3 2 2 2 4 2" xfId="27161" xr:uid="{00000000-0005-0000-0000-00002F190000}"/>
    <cellStyle name="Normal 2 2 2 2 5 3 2 2 2 5" xfId="19015" xr:uid="{00000000-0005-0000-0000-000030190000}"/>
    <cellStyle name="Normal 2 2 2 2 5 3 2 2 3" xfId="3975" xr:uid="{00000000-0005-0000-0000-000031190000}"/>
    <cellStyle name="Normal 2 2 2 2 5 3 2 2 3 2" xfId="12121" xr:uid="{00000000-0005-0000-0000-000032190000}"/>
    <cellStyle name="Normal 2 2 2 2 5 3 2 2 3 2 2" xfId="28417" xr:uid="{00000000-0005-0000-0000-000033190000}"/>
    <cellStyle name="Normal 2 2 2 2 5 3 2 2 3 3" xfId="20271" xr:uid="{00000000-0005-0000-0000-000034190000}"/>
    <cellStyle name="Normal 2 2 2 2 5 3 2 2 4" xfId="6608" xr:uid="{00000000-0005-0000-0000-000035190000}"/>
    <cellStyle name="Normal 2 2 2 2 5 3 2 2 4 2" xfId="14754" xr:uid="{00000000-0005-0000-0000-000036190000}"/>
    <cellStyle name="Normal 2 2 2 2 5 3 2 2 4 2 2" xfId="31050" xr:uid="{00000000-0005-0000-0000-000037190000}"/>
    <cellStyle name="Normal 2 2 2 2 5 3 2 2 4 3" xfId="22904" xr:uid="{00000000-0005-0000-0000-000038190000}"/>
    <cellStyle name="Normal 2 2 2 2 5 3 2 2 5" xfId="9455" xr:uid="{00000000-0005-0000-0000-000039190000}"/>
    <cellStyle name="Normal 2 2 2 2 5 3 2 2 5 2" xfId="25751" xr:uid="{00000000-0005-0000-0000-00003A190000}"/>
    <cellStyle name="Normal 2 2 2 2 5 3 2 2 6" xfId="17605" xr:uid="{00000000-0005-0000-0000-00003B190000}"/>
    <cellStyle name="Normal 2 2 2 2 5 3 2 3" xfId="2014" xr:uid="{00000000-0005-0000-0000-00003C190000}"/>
    <cellStyle name="Normal 2 2 2 2 5 3 2 3 2" xfId="4584" xr:uid="{00000000-0005-0000-0000-00003D190000}"/>
    <cellStyle name="Normal 2 2 2 2 5 3 2 3 2 2" xfId="12730" xr:uid="{00000000-0005-0000-0000-00003E190000}"/>
    <cellStyle name="Normal 2 2 2 2 5 3 2 3 2 2 2" xfId="29026" xr:uid="{00000000-0005-0000-0000-00003F190000}"/>
    <cellStyle name="Normal 2 2 2 2 5 3 2 3 2 3" xfId="20880" xr:uid="{00000000-0005-0000-0000-000040190000}"/>
    <cellStyle name="Normal 2 2 2 2 5 3 2 3 3" xfId="7313" xr:uid="{00000000-0005-0000-0000-000041190000}"/>
    <cellStyle name="Normal 2 2 2 2 5 3 2 3 3 2" xfId="15459" xr:uid="{00000000-0005-0000-0000-000042190000}"/>
    <cellStyle name="Normal 2 2 2 2 5 3 2 3 3 2 2" xfId="31755" xr:uid="{00000000-0005-0000-0000-000043190000}"/>
    <cellStyle name="Normal 2 2 2 2 5 3 2 3 3 3" xfId="23609" xr:uid="{00000000-0005-0000-0000-000044190000}"/>
    <cellStyle name="Normal 2 2 2 2 5 3 2 3 4" xfId="10160" xr:uid="{00000000-0005-0000-0000-000045190000}"/>
    <cellStyle name="Normal 2 2 2 2 5 3 2 3 4 2" xfId="26456" xr:uid="{00000000-0005-0000-0000-000046190000}"/>
    <cellStyle name="Normal 2 2 2 2 5 3 2 3 5" xfId="18310" xr:uid="{00000000-0005-0000-0000-000047190000}"/>
    <cellStyle name="Normal 2 2 2 2 5 3 2 4" xfId="3366" xr:uid="{00000000-0005-0000-0000-000048190000}"/>
    <cellStyle name="Normal 2 2 2 2 5 3 2 4 2" xfId="11512" xr:uid="{00000000-0005-0000-0000-000049190000}"/>
    <cellStyle name="Normal 2 2 2 2 5 3 2 4 2 2" xfId="27808" xr:uid="{00000000-0005-0000-0000-00004A190000}"/>
    <cellStyle name="Normal 2 2 2 2 5 3 2 4 3" xfId="19662" xr:uid="{00000000-0005-0000-0000-00004B190000}"/>
    <cellStyle name="Normal 2 2 2 2 5 3 2 5" xfId="5903" xr:uid="{00000000-0005-0000-0000-00004C190000}"/>
    <cellStyle name="Normal 2 2 2 2 5 3 2 5 2" xfId="14049" xr:uid="{00000000-0005-0000-0000-00004D190000}"/>
    <cellStyle name="Normal 2 2 2 2 5 3 2 5 2 2" xfId="30345" xr:uid="{00000000-0005-0000-0000-00004E190000}"/>
    <cellStyle name="Normal 2 2 2 2 5 3 2 5 3" xfId="22199" xr:uid="{00000000-0005-0000-0000-00004F190000}"/>
    <cellStyle name="Normal 2 2 2 2 5 3 2 6" xfId="8750" xr:uid="{00000000-0005-0000-0000-000050190000}"/>
    <cellStyle name="Normal 2 2 2 2 5 3 2 6 2" xfId="25046" xr:uid="{00000000-0005-0000-0000-000051190000}"/>
    <cellStyle name="Normal 2 2 2 2 5 3 2 7" xfId="16900" xr:uid="{00000000-0005-0000-0000-000052190000}"/>
    <cellStyle name="Normal 2 2 2 2 5 3 3" xfId="965" xr:uid="{00000000-0005-0000-0000-000053190000}"/>
    <cellStyle name="Normal 2 2 2 2 5 3 3 2" xfId="2375" xr:uid="{00000000-0005-0000-0000-000054190000}"/>
    <cellStyle name="Normal 2 2 2 2 5 3 3 2 2" xfId="4897" xr:uid="{00000000-0005-0000-0000-000055190000}"/>
    <cellStyle name="Normal 2 2 2 2 5 3 3 2 2 2" xfId="13043" xr:uid="{00000000-0005-0000-0000-000056190000}"/>
    <cellStyle name="Normal 2 2 2 2 5 3 3 2 2 2 2" xfId="29339" xr:uid="{00000000-0005-0000-0000-000057190000}"/>
    <cellStyle name="Normal 2 2 2 2 5 3 3 2 2 3" xfId="21193" xr:uid="{00000000-0005-0000-0000-000058190000}"/>
    <cellStyle name="Normal 2 2 2 2 5 3 3 2 3" xfId="7674" xr:uid="{00000000-0005-0000-0000-000059190000}"/>
    <cellStyle name="Normal 2 2 2 2 5 3 3 2 3 2" xfId="15820" xr:uid="{00000000-0005-0000-0000-00005A190000}"/>
    <cellStyle name="Normal 2 2 2 2 5 3 3 2 3 2 2" xfId="32116" xr:uid="{00000000-0005-0000-0000-00005B190000}"/>
    <cellStyle name="Normal 2 2 2 2 5 3 3 2 3 3" xfId="23970" xr:uid="{00000000-0005-0000-0000-00005C190000}"/>
    <cellStyle name="Normal 2 2 2 2 5 3 3 2 4" xfId="10521" xr:uid="{00000000-0005-0000-0000-00005D190000}"/>
    <cellStyle name="Normal 2 2 2 2 5 3 3 2 4 2" xfId="26817" xr:uid="{00000000-0005-0000-0000-00005E190000}"/>
    <cellStyle name="Normal 2 2 2 2 5 3 3 2 5" xfId="18671" xr:uid="{00000000-0005-0000-0000-00005F190000}"/>
    <cellStyle name="Normal 2 2 2 2 5 3 3 3" xfId="3679" xr:uid="{00000000-0005-0000-0000-000060190000}"/>
    <cellStyle name="Normal 2 2 2 2 5 3 3 3 2" xfId="11825" xr:uid="{00000000-0005-0000-0000-000061190000}"/>
    <cellStyle name="Normal 2 2 2 2 5 3 3 3 2 2" xfId="28121" xr:uid="{00000000-0005-0000-0000-000062190000}"/>
    <cellStyle name="Normal 2 2 2 2 5 3 3 3 3" xfId="19975" xr:uid="{00000000-0005-0000-0000-000063190000}"/>
    <cellStyle name="Normal 2 2 2 2 5 3 3 4" xfId="6264" xr:uid="{00000000-0005-0000-0000-000064190000}"/>
    <cellStyle name="Normal 2 2 2 2 5 3 3 4 2" xfId="14410" xr:uid="{00000000-0005-0000-0000-000065190000}"/>
    <cellStyle name="Normal 2 2 2 2 5 3 3 4 2 2" xfId="30706" xr:uid="{00000000-0005-0000-0000-000066190000}"/>
    <cellStyle name="Normal 2 2 2 2 5 3 3 4 3" xfId="22560" xr:uid="{00000000-0005-0000-0000-000067190000}"/>
    <cellStyle name="Normal 2 2 2 2 5 3 3 5" xfId="9111" xr:uid="{00000000-0005-0000-0000-000068190000}"/>
    <cellStyle name="Normal 2 2 2 2 5 3 3 5 2" xfId="25407" xr:uid="{00000000-0005-0000-0000-000069190000}"/>
    <cellStyle name="Normal 2 2 2 2 5 3 3 6" xfId="17261" xr:uid="{00000000-0005-0000-0000-00006A190000}"/>
    <cellStyle name="Normal 2 2 2 2 5 3 4" xfId="1670" xr:uid="{00000000-0005-0000-0000-00006B190000}"/>
    <cellStyle name="Normal 2 2 2 2 5 3 4 2" xfId="4288" xr:uid="{00000000-0005-0000-0000-00006C190000}"/>
    <cellStyle name="Normal 2 2 2 2 5 3 4 2 2" xfId="12434" xr:uid="{00000000-0005-0000-0000-00006D190000}"/>
    <cellStyle name="Normal 2 2 2 2 5 3 4 2 2 2" xfId="28730" xr:uid="{00000000-0005-0000-0000-00006E190000}"/>
    <cellStyle name="Normal 2 2 2 2 5 3 4 2 3" xfId="20584" xr:uid="{00000000-0005-0000-0000-00006F190000}"/>
    <cellStyle name="Normal 2 2 2 2 5 3 4 3" xfId="6969" xr:uid="{00000000-0005-0000-0000-000070190000}"/>
    <cellStyle name="Normal 2 2 2 2 5 3 4 3 2" xfId="15115" xr:uid="{00000000-0005-0000-0000-000071190000}"/>
    <cellStyle name="Normal 2 2 2 2 5 3 4 3 2 2" xfId="31411" xr:uid="{00000000-0005-0000-0000-000072190000}"/>
    <cellStyle name="Normal 2 2 2 2 5 3 4 3 3" xfId="23265" xr:uid="{00000000-0005-0000-0000-000073190000}"/>
    <cellStyle name="Normal 2 2 2 2 5 3 4 4" xfId="9816" xr:uid="{00000000-0005-0000-0000-000074190000}"/>
    <cellStyle name="Normal 2 2 2 2 5 3 4 4 2" xfId="26112" xr:uid="{00000000-0005-0000-0000-000075190000}"/>
    <cellStyle name="Normal 2 2 2 2 5 3 4 5" xfId="17966" xr:uid="{00000000-0005-0000-0000-000076190000}"/>
    <cellStyle name="Normal 2 2 2 2 5 3 5" xfId="3070" xr:uid="{00000000-0005-0000-0000-000077190000}"/>
    <cellStyle name="Normal 2 2 2 2 5 3 5 2" xfId="11216" xr:uid="{00000000-0005-0000-0000-000078190000}"/>
    <cellStyle name="Normal 2 2 2 2 5 3 5 2 2" xfId="27512" xr:uid="{00000000-0005-0000-0000-000079190000}"/>
    <cellStyle name="Normal 2 2 2 2 5 3 5 3" xfId="19366" xr:uid="{00000000-0005-0000-0000-00007A190000}"/>
    <cellStyle name="Normal 2 2 2 2 5 3 6" xfId="5559" xr:uid="{00000000-0005-0000-0000-00007B190000}"/>
    <cellStyle name="Normal 2 2 2 2 5 3 6 2" xfId="13705" xr:uid="{00000000-0005-0000-0000-00007C190000}"/>
    <cellStyle name="Normal 2 2 2 2 5 3 6 2 2" xfId="30001" xr:uid="{00000000-0005-0000-0000-00007D190000}"/>
    <cellStyle name="Normal 2 2 2 2 5 3 6 3" xfId="21855" xr:uid="{00000000-0005-0000-0000-00007E190000}"/>
    <cellStyle name="Normal 2 2 2 2 5 3 7" xfId="8406" xr:uid="{00000000-0005-0000-0000-00007F190000}"/>
    <cellStyle name="Normal 2 2 2 2 5 3 7 2" xfId="24702" xr:uid="{00000000-0005-0000-0000-000080190000}"/>
    <cellStyle name="Normal 2 2 2 2 5 3 8" xfId="16556" xr:uid="{00000000-0005-0000-0000-000081190000}"/>
    <cellStyle name="Normal 2 2 2 2 5 4" xfId="349" xr:uid="{00000000-0005-0000-0000-000082190000}"/>
    <cellStyle name="Normal 2 2 2 2 5 4 2" xfId="693" xr:uid="{00000000-0005-0000-0000-000083190000}"/>
    <cellStyle name="Normal 2 2 2 2 5 4 2 2" xfId="1399" xr:uid="{00000000-0005-0000-0000-000084190000}"/>
    <cellStyle name="Normal 2 2 2 2 5 4 2 2 2" xfId="2809" xr:uid="{00000000-0005-0000-0000-000085190000}"/>
    <cellStyle name="Normal 2 2 2 2 5 4 2 2 2 2" xfId="5267" xr:uid="{00000000-0005-0000-0000-000086190000}"/>
    <cellStyle name="Normal 2 2 2 2 5 4 2 2 2 2 2" xfId="13413" xr:uid="{00000000-0005-0000-0000-000087190000}"/>
    <cellStyle name="Normal 2 2 2 2 5 4 2 2 2 2 2 2" xfId="29709" xr:uid="{00000000-0005-0000-0000-000088190000}"/>
    <cellStyle name="Normal 2 2 2 2 5 4 2 2 2 2 3" xfId="21563" xr:uid="{00000000-0005-0000-0000-000089190000}"/>
    <cellStyle name="Normal 2 2 2 2 5 4 2 2 2 3" xfId="8108" xr:uid="{00000000-0005-0000-0000-00008A190000}"/>
    <cellStyle name="Normal 2 2 2 2 5 4 2 2 2 3 2" xfId="16254" xr:uid="{00000000-0005-0000-0000-00008B190000}"/>
    <cellStyle name="Normal 2 2 2 2 5 4 2 2 2 3 2 2" xfId="32550" xr:uid="{00000000-0005-0000-0000-00008C190000}"/>
    <cellStyle name="Normal 2 2 2 2 5 4 2 2 2 3 3" xfId="24404" xr:uid="{00000000-0005-0000-0000-00008D190000}"/>
    <cellStyle name="Normal 2 2 2 2 5 4 2 2 2 4" xfId="10955" xr:uid="{00000000-0005-0000-0000-00008E190000}"/>
    <cellStyle name="Normal 2 2 2 2 5 4 2 2 2 4 2" xfId="27251" xr:uid="{00000000-0005-0000-0000-00008F190000}"/>
    <cellStyle name="Normal 2 2 2 2 5 4 2 2 2 5" xfId="19105" xr:uid="{00000000-0005-0000-0000-000090190000}"/>
    <cellStyle name="Normal 2 2 2 2 5 4 2 2 3" xfId="4049" xr:uid="{00000000-0005-0000-0000-000091190000}"/>
    <cellStyle name="Normal 2 2 2 2 5 4 2 2 3 2" xfId="12195" xr:uid="{00000000-0005-0000-0000-000092190000}"/>
    <cellStyle name="Normal 2 2 2 2 5 4 2 2 3 2 2" xfId="28491" xr:uid="{00000000-0005-0000-0000-000093190000}"/>
    <cellStyle name="Normal 2 2 2 2 5 4 2 2 3 3" xfId="20345" xr:uid="{00000000-0005-0000-0000-000094190000}"/>
    <cellStyle name="Normal 2 2 2 2 5 4 2 2 4" xfId="6698" xr:uid="{00000000-0005-0000-0000-000095190000}"/>
    <cellStyle name="Normal 2 2 2 2 5 4 2 2 4 2" xfId="14844" xr:uid="{00000000-0005-0000-0000-000096190000}"/>
    <cellStyle name="Normal 2 2 2 2 5 4 2 2 4 2 2" xfId="31140" xr:uid="{00000000-0005-0000-0000-000097190000}"/>
    <cellStyle name="Normal 2 2 2 2 5 4 2 2 4 3" xfId="22994" xr:uid="{00000000-0005-0000-0000-000098190000}"/>
    <cellStyle name="Normal 2 2 2 2 5 4 2 2 5" xfId="9545" xr:uid="{00000000-0005-0000-0000-000099190000}"/>
    <cellStyle name="Normal 2 2 2 2 5 4 2 2 5 2" xfId="25841" xr:uid="{00000000-0005-0000-0000-00009A190000}"/>
    <cellStyle name="Normal 2 2 2 2 5 4 2 2 6" xfId="17695" xr:uid="{00000000-0005-0000-0000-00009B190000}"/>
    <cellStyle name="Normal 2 2 2 2 5 4 2 3" xfId="2104" xr:uid="{00000000-0005-0000-0000-00009C190000}"/>
    <cellStyle name="Normal 2 2 2 2 5 4 2 3 2" xfId="4658" xr:uid="{00000000-0005-0000-0000-00009D190000}"/>
    <cellStyle name="Normal 2 2 2 2 5 4 2 3 2 2" xfId="12804" xr:uid="{00000000-0005-0000-0000-00009E190000}"/>
    <cellStyle name="Normal 2 2 2 2 5 4 2 3 2 2 2" xfId="29100" xr:uid="{00000000-0005-0000-0000-00009F190000}"/>
    <cellStyle name="Normal 2 2 2 2 5 4 2 3 2 3" xfId="20954" xr:uid="{00000000-0005-0000-0000-0000A0190000}"/>
    <cellStyle name="Normal 2 2 2 2 5 4 2 3 3" xfId="7403" xr:uid="{00000000-0005-0000-0000-0000A1190000}"/>
    <cellStyle name="Normal 2 2 2 2 5 4 2 3 3 2" xfId="15549" xr:uid="{00000000-0005-0000-0000-0000A2190000}"/>
    <cellStyle name="Normal 2 2 2 2 5 4 2 3 3 2 2" xfId="31845" xr:uid="{00000000-0005-0000-0000-0000A3190000}"/>
    <cellStyle name="Normal 2 2 2 2 5 4 2 3 3 3" xfId="23699" xr:uid="{00000000-0005-0000-0000-0000A4190000}"/>
    <cellStyle name="Normal 2 2 2 2 5 4 2 3 4" xfId="10250" xr:uid="{00000000-0005-0000-0000-0000A5190000}"/>
    <cellStyle name="Normal 2 2 2 2 5 4 2 3 4 2" xfId="26546" xr:uid="{00000000-0005-0000-0000-0000A6190000}"/>
    <cellStyle name="Normal 2 2 2 2 5 4 2 3 5" xfId="18400" xr:uid="{00000000-0005-0000-0000-0000A7190000}"/>
    <cellStyle name="Normal 2 2 2 2 5 4 2 4" xfId="3440" xr:uid="{00000000-0005-0000-0000-0000A8190000}"/>
    <cellStyle name="Normal 2 2 2 2 5 4 2 4 2" xfId="11586" xr:uid="{00000000-0005-0000-0000-0000A9190000}"/>
    <cellStyle name="Normal 2 2 2 2 5 4 2 4 2 2" xfId="27882" xr:uid="{00000000-0005-0000-0000-0000AA190000}"/>
    <cellStyle name="Normal 2 2 2 2 5 4 2 4 3" xfId="19736" xr:uid="{00000000-0005-0000-0000-0000AB190000}"/>
    <cellStyle name="Normal 2 2 2 2 5 4 2 5" xfId="5993" xr:uid="{00000000-0005-0000-0000-0000AC190000}"/>
    <cellStyle name="Normal 2 2 2 2 5 4 2 5 2" xfId="14139" xr:uid="{00000000-0005-0000-0000-0000AD190000}"/>
    <cellStyle name="Normal 2 2 2 2 5 4 2 5 2 2" xfId="30435" xr:uid="{00000000-0005-0000-0000-0000AE190000}"/>
    <cellStyle name="Normal 2 2 2 2 5 4 2 5 3" xfId="22289" xr:uid="{00000000-0005-0000-0000-0000AF190000}"/>
    <cellStyle name="Normal 2 2 2 2 5 4 2 6" xfId="8840" xr:uid="{00000000-0005-0000-0000-0000B0190000}"/>
    <cellStyle name="Normal 2 2 2 2 5 4 2 6 2" xfId="25136" xr:uid="{00000000-0005-0000-0000-0000B1190000}"/>
    <cellStyle name="Normal 2 2 2 2 5 4 2 7" xfId="16990" xr:uid="{00000000-0005-0000-0000-0000B2190000}"/>
    <cellStyle name="Normal 2 2 2 2 5 4 3" xfId="1055" xr:uid="{00000000-0005-0000-0000-0000B3190000}"/>
    <cellStyle name="Normal 2 2 2 2 5 4 3 2" xfId="2465" xr:uid="{00000000-0005-0000-0000-0000B4190000}"/>
    <cellStyle name="Normal 2 2 2 2 5 4 3 2 2" xfId="4971" xr:uid="{00000000-0005-0000-0000-0000B5190000}"/>
    <cellStyle name="Normal 2 2 2 2 5 4 3 2 2 2" xfId="13117" xr:uid="{00000000-0005-0000-0000-0000B6190000}"/>
    <cellStyle name="Normal 2 2 2 2 5 4 3 2 2 2 2" xfId="29413" xr:uid="{00000000-0005-0000-0000-0000B7190000}"/>
    <cellStyle name="Normal 2 2 2 2 5 4 3 2 2 3" xfId="21267" xr:uid="{00000000-0005-0000-0000-0000B8190000}"/>
    <cellStyle name="Normal 2 2 2 2 5 4 3 2 3" xfId="7764" xr:uid="{00000000-0005-0000-0000-0000B9190000}"/>
    <cellStyle name="Normal 2 2 2 2 5 4 3 2 3 2" xfId="15910" xr:uid="{00000000-0005-0000-0000-0000BA190000}"/>
    <cellStyle name="Normal 2 2 2 2 5 4 3 2 3 2 2" xfId="32206" xr:uid="{00000000-0005-0000-0000-0000BB190000}"/>
    <cellStyle name="Normal 2 2 2 2 5 4 3 2 3 3" xfId="24060" xr:uid="{00000000-0005-0000-0000-0000BC190000}"/>
    <cellStyle name="Normal 2 2 2 2 5 4 3 2 4" xfId="10611" xr:uid="{00000000-0005-0000-0000-0000BD190000}"/>
    <cellStyle name="Normal 2 2 2 2 5 4 3 2 4 2" xfId="26907" xr:uid="{00000000-0005-0000-0000-0000BE190000}"/>
    <cellStyle name="Normal 2 2 2 2 5 4 3 2 5" xfId="18761" xr:uid="{00000000-0005-0000-0000-0000BF190000}"/>
    <cellStyle name="Normal 2 2 2 2 5 4 3 3" xfId="3753" xr:uid="{00000000-0005-0000-0000-0000C0190000}"/>
    <cellStyle name="Normal 2 2 2 2 5 4 3 3 2" xfId="11899" xr:uid="{00000000-0005-0000-0000-0000C1190000}"/>
    <cellStyle name="Normal 2 2 2 2 5 4 3 3 2 2" xfId="28195" xr:uid="{00000000-0005-0000-0000-0000C2190000}"/>
    <cellStyle name="Normal 2 2 2 2 5 4 3 3 3" xfId="20049" xr:uid="{00000000-0005-0000-0000-0000C3190000}"/>
    <cellStyle name="Normal 2 2 2 2 5 4 3 4" xfId="6354" xr:uid="{00000000-0005-0000-0000-0000C4190000}"/>
    <cellStyle name="Normal 2 2 2 2 5 4 3 4 2" xfId="14500" xr:uid="{00000000-0005-0000-0000-0000C5190000}"/>
    <cellStyle name="Normal 2 2 2 2 5 4 3 4 2 2" xfId="30796" xr:uid="{00000000-0005-0000-0000-0000C6190000}"/>
    <cellStyle name="Normal 2 2 2 2 5 4 3 4 3" xfId="22650" xr:uid="{00000000-0005-0000-0000-0000C7190000}"/>
    <cellStyle name="Normal 2 2 2 2 5 4 3 5" xfId="9201" xr:uid="{00000000-0005-0000-0000-0000C8190000}"/>
    <cellStyle name="Normal 2 2 2 2 5 4 3 5 2" xfId="25497" xr:uid="{00000000-0005-0000-0000-0000C9190000}"/>
    <cellStyle name="Normal 2 2 2 2 5 4 3 6" xfId="17351" xr:uid="{00000000-0005-0000-0000-0000CA190000}"/>
    <cellStyle name="Normal 2 2 2 2 5 4 4" xfId="1760" xr:uid="{00000000-0005-0000-0000-0000CB190000}"/>
    <cellStyle name="Normal 2 2 2 2 5 4 4 2" xfId="4362" xr:uid="{00000000-0005-0000-0000-0000CC190000}"/>
    <cellStyle name="Normal 2 2 2 2 5 4 4 2 2" xfId="12508" xr:uid="{00000000-0005-0000-0000-0000CD190000}"/>
    <cellStyle name="Normal 2 2 2 2 5 4 4 2 2 2" xfId="28804" xr:uid="{00000000-0005-0000-0000-0000CE190000}"/>
    <cellStyle name="Normal 2 2 2 2 5 4 4 2 3" xfId="20658" xr:uid="{00000000-0005-0000-0000-0000CF190000}"/>
    <cellStyle name="Normal 2 2 2 2 5 4 4 3" xfId="7059" xr:uid="{00000000-0005-0000-0000-0000D0190000}"/>
    <cellStyle name="Normal 2 2 2 2 5 4 4 3 2" xfId="15205" xr:uid="{00000000-0005-0000-0000-0000D1190000}"/>
    <cellStyle name="Normal 2 2 2 2 5 4 4 3 2 2" xfId="31501" xr:uid="{00000000-0005-0000-0000-0000D2190000}"/>
    <cellStyle name="Normal 2 2 2 2 5 4 4 3 3" xfId="23355" xr:uid="{00000000-0005-0000-0000-0000D3190000}"/>
    <cellStyle name="Normal 2 2 2 2 5 4 4 4" xfId="9906" xr:uid="{00000000-0005-0000-0000-0000D4190000}"/>
    <cellStyle name="Normal 2 2 2 2 5 4 4 4 2" xfId="26202" xr:uid="{00000000-0005-0000-0000-0000D5190000}"/>
    <cellStyle name="Normal 2 2 2 2 5 4 4 5" xfId="18056" xr:uid="{00000000-0005-0000-0000-0000D6190000}"/>
    <cellStyle name="Normal 2 2 2 2 5 4 5" xfId="3144" xr:uid="{00000000-0005-0000-0000-0000D7190000}"/>
    <cellStyle name="Normal 2 2 2 2 5 4 5 2" xfId="11290" xr:uid="{00000000-0005-0000-0000-0000D8190000}"/>
    <cellStyle name="Normal 2 2 2 2 5 4 5 2 2" xfId="27586" xr:uid="{00000000-0005-0000-0000-0000D9190000}"/>
    <cellStyle name="Normal 2 2 2 2 5 4 5 3" xfId="19440" xr:uid="{00000000-0005-0000-0000-0000DA190000}"/>
    <cellStyle name="Normal 2 2 2 2 5 4 6" xfId="5649" xr:uid="{00000000-0005-0000-0000-0000DB190000}"/>
    <cellStyle name="Normal 2 2 2 2 5 4 6 2" xfId="13795" xr:uid="{00000000-0005-0000-0000-0000DC190000}"/>
    <cellStyle name="Normal 2 2 2 2 5 4 6 2 2" xfId="30091" xr:uid="{00000000-0005-0000-0000-0000DD190000}"/>
    <cellStyle name="Normal 2 2 2 2 5 4 6 3" xfId="21945" xr:uid="{00000000-0005-0000-0000-0000DE190000}"/>
    <cellStyle name="Normal 2 2 2 2 5 4 7" xfId="8496" xr:uid="{00000000-0005-0000-0000-0000DF190000}"/>
    <cellStyle name="Normal 2 2 2 2 5 4 7 2" xfId="24792" xr:uid="{00000000-0005-0000-0000-0000E0190000}"/>
    <cellStyle name="Normal 2 2 2 2 5 4 8" xfId="16646" xr:uid="{00000000-0005-0000-0000-0000E1190000}"/>
    <cellStyle name="Normal 2 2 2 2 5 5" xfId="439" xr:uid="{00000000-0005-0000-0000-0000E2190000}"/>
    <cellStyle name="Normal 2 2 2 2 5 5 2" xfId="710" xr:uid="{00000000-0005-0000-0000-0000E3190000}"/>
    <cellStyle name="Normal 2 2 2 2 5 5 2 10" xfId="2849" xr:uid="{00000000-0005-0000-0000-0000E4190000}"/>
    <cellStyle name="Normal 2 2 2 2 5 5 2 10 2" xfId="5306" xr:uid="{00000000-0005-0000-0000-0000E5190000}"/>
    <cellStyle name="Normal 2 2 2 2 5 5 2 10 2 2" xfId="13452" xr:uid="{00000000-0005-0000-0000-0000E6190000}"/>
    <cellStyle name="Normal 2 2 2 2 5 5 2 10 2 2 2" xfId="29748" xr:uid="{00000000-0005-0000-0000-0000E7190000}"/>
    <cellStyle name="Normal 2 2 2 2 5 5 2 10 2 3" xfId="21602" xr:uid="{00000000-0005-0000-0000-0000E8190000}"/>
    <cellStyle name="Normal 2 2 2 2 5 5 2 10 3" xfId="8148" xr:uid="{00000000-0005-0000-0000-0000E9190000}"/>
    <cellStyle name="Normal 2 2 2 2 5 5 2 10 3 2" xfId="16294" xr:uid="{00000000-0005-0000-0000-0000EA190000}"/>
    <cellStyle name="Normal 2 2 2 2 5 5 2 10 3 2 2" xfId="32590" xr:uid="{00000000-0005-0000-0000-0000EB190000}"/>
    <cellStyle name="Normal 2 2 2 2 5 5 2 10 3 3" xfId="24444" xr:uid="{00000000-0005-0000-0000-0000EC190000}"/>
    <cellStyle name="Normal 2 2 2 2 5 5 2 10 4" xfId="10995" xr:uid="{00000000-0005-0000-0000-0000ED190000}"/>
    <cellStyle name="Normal 2 2 2 2 5 5 2 10 4 2" xfId="27291" xr:uid="{00000000-0005-0000-0000-0000EE190000}"/>
    <cellStyle name="Normal 2 2 2 2 5 5 2 10 5" xfId="19145" xr:uid="{00000000-0005-0000-0000-0000EF190000}"/>
    <cellStyle name="Normal 2 2 2 2 5 5 2 11" xfId="3456" xr:uid="{00000000-0005-0000-0000-0000F0190000}"/>
    <cellStyle name="Normal 2 2 2 2 5 5 2 11 2" xfId="11602" xr:uid="{00000000-0005-0000-0000-0000F1190000}"/>
    <cellStyle name="Normal 2 2 2 2 5 5 2 11 2 2" xfId="27898" xr:uid="{00000000-0005-0000-0000-0000F2190000}"/>
    <cellStyle name="Normal 2 2 2 2 5 5 2 11 3" xfId="19752" xr:uid="{00000000-0005-0000-0000-0000F3190000}"/>
    <cellStyle name="Normal 2 2 2 2 5 5 2 12" xfId="6009" xr:uid="{00000000-0005-0000-0000-0000F4190000}"/>
    <cellStyle name="Normal 2 2 2 2 5 5 2 12 2" xfId="14155" xr:uid="{00000000-0005-0000-0000-0000F5190000}"/>
    <cellStyle name="Normal 2 2 2 2 5 5 2 12 2 2" xfId="30451" xr:uid="{00000000-0005-0000-0000-0000F6190000}"/>
    <cellStyle name="Normal 2 2 2 2 5 5 2 12 3" xfId="22305" xr:uid="{00000000-0005-0000-0000-0000F7190000}"/>
    <cellStyle name="Normal 2 2 2 2 5 5 2 13" xfId="8150" xr:uid="{00000000-0005-0000-0000-0000F8190000}"/>
    <cellStyle name="Normal 2 2 2 2 5 5 2 13 2" xfId="16296" xr:uid="{00000000-0005-0000-0000-0000F9190000}"/>
    <cellStyle name="Normal 2 2 2 2 5 5 2 13 2 2" xfId="32592" xr:uid="{00000000-0005-0000-0000-0000FA190000}"/>
    <cellStyle name="Normal 2 2 2 2 5 5 2 13 3" xfId="24446" xr:uid="{00000000-0005-0000-0000-0000FB190000}"/>
    <cellStyle name="Normal 2 2 2 2 5 5 2 14" xfId="8856" xr:uid="{00000000-0005-0000-0000-0000FC190000}"/>
    <cellStyle name="Normal 2 2 2 2 5 5 2 14 2" xfId="25152" xr:uid="{00000000-0005-0000-0000-0000FD190000}"/>
    <cellStyle name="Normal 2 2 2 2 5 5 2 15" xfId="16300" xr:uid="{00000000-0005-0000-0000-0000FE190000}"/>
    <cellStyle name="Normal 2 2 2 2 5 5 2 15 2" xfId="32596" xr:uid="{00000000-0005-0000-0000-0000FF190000}"/>
    <cellStyle name="Normal 2 2 2 2 5 5 2 16" xfId="16303" xr:uid="{00000000-0005-0000-0000-0000001A0000}"/>
    <cellStyle name="Normal 2 2 2 2 5 5 2 16 2" xfId="32599" xr:uid="{00000000-0005-0000-0000-0000011A0000}"/>
    <cellStyle name="Normal 2 2 2 2 5 5 2 16 3" xfId="32619" xr:uid="{00000000-0005-0000-0000-0000021A0000}"/>
    <cellStyle name="Normal 2 2 2 2 5 5 2 16 4" xfId="32616" xr:uid="{00000000-0005-0000-0000-0000031A0000}"/>
    <cellStyle name="Normal 2 2 2 2 5 5 2 16 5" xfId="32620" xr:uid="{00000000-0005-0000-0000-0000041A0000}"/>
    <cellStyle name="Normal 2 2 2 2 5 5 2 16 5 2" xfId="32622" xr:uid="{00000000-0005-0000-0000-0000051A0000}"/>
    <cellStyle name="Normal 2 2 2 2 5 5 2 17" xfId="17006" xr:uid="{00000000-0005-0000-0000-0000061A0000}"/>
    <cellStyle name="Normal 2 2 2 2 5 5 2 18" xfId="32625" xr:uid="{00000000-0005-0000-0000-0000071A0000}"/>
    <cellStyle name="Normal 2 2 2 2 5 5 2 2" xfId="1415" xr:uid="{00000000-0005-0000-0000-0000081A0000}"/>
    <cellStyle name="Normal 2 2 2 2 5 5 2 2 2" xfId="2825" xr:uid="{00000000-0005-0000-0000-0000091A0000}"/>
    <cellStyle name="Normal 2 2 2 2 5 5 2 2 2 2" xfId="5283" xr:uid="{00000000-0005-0000-0000-00000A1A0000}"/>
    <cellStyle name="Normal 2 2 2 2 5 5 2 2 2 2 2" xfId="13429" xr:uid="{00000000-0005-0000-0000-00000B1A0000}"/>
    <cellStyle name="Normal 2 2 2 2 5 5 2 2 2 2 2 2" xfId="29725" xr:uid="{00000000-0005-0000-0000-00000C1A0000}"/>
    <cellStyle name="Normal 2 2 2 2 5 5 2 2 2 2 3" xfId="21579" xr:uid="{00000000-0005-0000-0000-00000D1A0000}"/>
    <cellStyle name="Normal 2 2 2 2 5 5 2 2 2 3" xfId="8124" xr:uid="{00000000-0005-0000-0000-00000E1A0000}"/>
    <cellStyle name="Normal 2 2 2 2 5 5 2 2 2 3 2" xfId="16270" xr:uid="{00000000-0005-0000-0000-00000F1A0000}"/>
    <cellStyle name="Normal 2 2 2 2 5 5 2 2 2 3 2 2" xfId="32566" xr:uid="{00000000-0005-0000-0000-0000101A0000}"/>
    <cellStyle name="Normal 2 2 2 2 5 5 2 2 2 3 3" xfId="24420" xr:uid="{00000000-0005-0000-0000-0000111A0000}"/>
    <cellStyle name="Normal 2 2 2 2 5 5 2 2 2 4" xfId="10971" xr:uid="{00000000-0005-0000-0000-0000121A0000}"/>
    <cellStyle name="Normal 2 2 2 2 5 5 2 2 2 4 2" xfId="27267" xr:uid="{00000000-0005-0000-0000-0000131A0000}"/>
    <cellStyle name="Normal 2 2 2 2 5 5 2 2 2 5" xfId="19121" xr:uid="{00000000-0005-0000-0000-0000141A0000}"/>
    <cellStyle name="Normal 2 2 2 2 5 5 2 2 3" xfId="4065" xr:uid="{00000000-0005-0000-0000-0000151A0000}"/>
    <cellStyle name="Normal 2 2 2 2 5 5 2 2 3 2" xfId="12211" xr:uid="{00000000-0005-0000-0000-0000161A0000}"/>
    <cellStyle name="Normal 2 2 2 2 5 5 2 2 3 2 2" xfId="28507" xr:uid="{00000000-0005-0000-0000-0000171A0000}"/>
    <cellStyle name="Normal 2 2 2 2 5 5 2 2 3 3" xfId="20361" xr:uid="{00000000-0005-0000-0000-0000181A0000}"/>
    <cellStyle name="Normal 2 2 2 2 5 5 2 2 4" xfId="6714" xr:uid="{00000000-0005-0000-0000-0000191A0000}"/>
    <cellStyle name="Normal 2 2 2 2 5 5 2 2 4 2" xfId="14860" xr:uid="{00000000-0005-0000-0000-00001A1A0000}"/>
    <cellStyle name="Normal 2 2 2 2 5 5 2 2 4 2 2" xfId="31156" xr:uid="{00000000-0005-0000-0000-00001B1A0000}"/>
    <cellStyle name="Normal 2 2 2 2 5 5 2 2 4 3" xfId="23010" xr:uid="{00000000-0005-0000-0000-00001C1A0000}"/>
    <cellStyle name="Normal 2 2 2 2 5 5 2 2 5" xfId="9561" xr:uid="{00000000-0005-0000-0000-00001D1A0000}"/>
    <cellStyle name="Normal 2 2 2 2 5 5 2 2 5 2" xfId="25857" xr:uid="{00000000-0005-0000-0000-00001E1A0000}"/>
    <cellStyle name="Normal 2 2 2 2 5 5 2 2 6" xfId="17711" xr:uid="{00000000-0005-0000-0000-00001F1A0000}"/>
    <cellStyle name="Normal 2 2 2 2 5 5 2 3" xfId="2120" xr:uid="{00000000-0005-0000-0000-0000201A0000}"/>
    <cellStyle name="Normal 2 2 2 2 5 5 2 3 2" xfId="4674" xr:uid="{00000000-0005-0000-0000-0000211A0000}"/>
    <cellStyle name="Normal 2 2 2 2 5 5 2 3 2 2" xfId="12820" xr:uid="{00000000-0005-0000-0000-0000221A0000}"/>
    <cellStyle name="Normal 2 2 2 2 5 5 2 3 2 2 2" xfId="29116" xr:uid="{00000000-0005-0000-0000-0000231A0000}"/>
    <cellStyle name="Normal 2 2 2 2 5 5 2 3 2 3" xfId="20970" xr:uid="{00000000-0005-0000-0000-0000241A0000}"/>
    <cellStyle name="Normal 2 2 2 2 5 5 2 3 3" xfId="7419" xr:uid="{00000000-0005-0000-0000-0000251A0000}"/>
    <cellStyle name="Normal 2 2 2 2 5 5 2 3 3 2" xfId="15565" xr:uid="{00000000-0005-0000-0000-0000261A0000}"/>
    <cellStyle name="Normal 2 2 2 2 5 5 2 3 3 2 2" xfId="31861" xr:uid="{00000000-0005-0000-0000-0000271A0000}"/>
    <cellStyle name="Normal 2 2 2 2 5 5 2 3 3 3" xfId="23715" xr:uid="{00000000-0005-0000-0000-0000281A0000}"/>
    <cellStyle name="Normal 2 2 2 2 5 5 2 3 4" xfId="10266" xr:uid="{00000000-0005-0000-0000-0000291A0000}"/>
    <cellStyle name="Normal 2 2 2 2 5 5 2 3 4 2" xfId="26562" xr:uid="{00000000-0005-0000-0000-00002A1A0000}"/>
    <cellStyle name="Normal 2 2 2 2 5 5 2 3 5" xfId="18416" xr:uid="{00000000-0005-0000-0000-00002B1A0000}"/>
    <cellStyle name="Normal 2 2 2 2 5 5 2 4" xfId="2831" xr:uid="{00000000-0005-0000-0000-00002C1A0000}"/>
    <cellStyle name="Normal 2 2 2 2 5 5 2 4 2" xfId="2834" xr:uid="{00000000-0005-0000-0000-00002D1A0000}"/>
    <cellStyle name="Normal 2 2 2 2 5 5 2 4 2 2" xfId="5291" xr:uid="{00000000-0005-0000-0000-00002E1A0000}"/>
    <cellStyle name="Normal 2 2 2 2 5 5 2 4 2 2 2" xfId="13437" xr:uid="{00000000-0005-0000-0000-00002F1A0000}"/>
    <cellStyle name="Normal 2 2 2 2 5 5 2 4 2 2 2 2" xfId="29733" xr:uid="{00000000-0005-0000-0000-0000301A0000}"/>
    <cellStyle name="Normal 2 2 2 2 5 5 2 4 2 2 3" xfId="21587" xr:uid="{00000000-0005-0000-0000-0000311A0000}"/>
    <cellStyle name="Normal 2 2 2 2 5 5 2 4 2 3" xfId="8133" xr:uid="{00000000-0005-0000-0000-0000321A0000}"/>
    <cellStyle name="Normal 2 2 2 2 5 5 2 4 2 3 2" xfId="16279" xr:uid="{00000000-0005-0000-0000-0000331A0000}"/>
    <cellStyle name="Normal 2 2 2 2 5 5 2 4 2 3 2 2" xfId="32575" xr:uid="{00000000-0005-0000-0000-0000341A0000}"/>
    <cellStyle name="Normal 2 2 2 2 5 5 2 4 2 3 3" xfId="24429" xr:uid="{00000000-0005-0000-0000-0000351A0000}"/>
    <cellStyle name="Normal 2 2 2 2 5 5 2 4 2 4" xfId="10980" xr:uid="{00000000-0005-0000-0000-0000361A0000}"/>
    <cellStyle name="Normal 2 2 2 2 5 5 2 4 2 4 2" xfId="27276" xr:uid="{00000000-0005-0000-0000-0000371A0000}"/>
    <cellStyle name="Normal 2 2 2 2 5 5 2 4 2 5" xfId="19130" xr:uid="{00000000-0005-0000-0000-0000381A0000}"/>
    <cellStyle name="Normal 2 2 2 2 5 5 2 4 3" xfId="5288" xr:uid="{00000000-0005-0000-0000-0000391A0000}"/>
    <cellStyle name="Normal 2 2 2 2 5 5 2 4 3 2" xfId="13434" xr:uid="{00000000-0005-0000-0000-00003A1A0000}"/>
    <cellStyle name="Normal 2 2 2 2 5 5 2 4 3 2 2" xfId="29730" xr:uid="{00000000-0005-0000-0000-00003B1A0000}"/>
    <cellStyle name="Normal 2 2 2 2 5 5 2 4 3 3" xfId="21584" xr:uid="{00000000-0005-0000-0000-00003C1A0000}"/>
    <cellStyle name="Normal 2 2 2 2 5 5 2 4 4" xfId="8130" xr:uid="{00000000-0005-0000-0000-00003D1A0000}"/>
    <cellStyle name="Normal 2 2 2 2 5 5 2 4 4 2" xfId="16276" xr:uid="{00000000-0005-0000-0000-00003E1A0000}"/>
    <cellStyle name="Normal 2 2 2 2 5 5 2 4 4 2 2" xfId="32572" xr:uid="{00000000-0005-0000-0000-00003F1A0000}"/>
    <cellStyle name="Normal 2 2 2 2 5 5 2 4 4 3" xfId="24426" xr:uid="{00000000-0005-0000-0000-0000401A0000}"/>
    <cellStyle name="Normal 2 2 2 2 5 5 2 4 5" xfId="10977" xr:uid="{00000000-0005-0000-0000-0000411A0000}"/>
    <cellStyle name="Normal 2 2 2 2 5 5 2 4 5 2" xfId="27273" xr:uid="{00000000-0005-0000-0000-0000421A0000}"/>
    <cellStyle name="Normal 2 2 2 2 5 5 2 4 6" xfId="19127" xr:uid="{00000000-0005-0000-0000-0000431A0000}"/>
    <cellStyle name="Normal 2 2 2 2 5 5 2 4 7" xfId="32627" xr:uid="{00000000-0005-0000-0000-0000441A0000}"/>
    <cellStyle name="Normal 2 2 2 2 5 5 2 5" xfId="2833" xr:uid="{00000000-0005-0000-0000-0000451A0000}"/>
    <cellStyle name="Normal 2 2 2 2 5 5 2 5 2" xfId="5290" xr:uid="{00000000-0005-0000-0000-0000461A0000}"/>
    <cellStyle name="Normal 2 2 2 2 5 5 2 5 2 2" xfId="13436" xr:uid="{00000000-0005-0000-0000-0000471A0000}"/>
    <cellStyle name="Normal 2 2 2 2 5 5 2 5 2 2 2" xfId="29732" xr:uid="{00000000-0005-0000-0000-0000481A0000}"/>
    <cellStyle name="Normal 2 2 2 2 5 5 2 5 2 3" xfId="21586" xr:uid="{00000000-0005-0000-0000-0000491A0000}"/>
    <cellStyle name="Normal 2 2 2 2 5 5 2 5 3" xfId="8132" xr:uid="{00000000-0005-0000-0000-00004A1A0000}"/>
    <cellStyle name="Normal 2 2 2 2 5 5 2 5 3 2" xfId="16278" xr:uid="{00000000-0005-0000-0000-00004B1A0000}"/>
    <cellStyle name="Normal 2 2 2 2 5 5 2 5 3 2 2" xfId="32574" xr:uid="{00000000-0005-0000-0000-00004C1A0000}"/>
    <cellStyle name="Normal 2 2 2 2 5 5 2 5 3 3" xfId="24428" xr:uid="{00000000-0005-0000-0000-00004D1A0000}"/>
    <cellStyle name="Normal 2 2 2 2 5 5 2 5 4" xfId="10979" xr:uid="{00000000-0005-0000-0000-00004E1A0000}"/>
    <cellStyle name="Normal 2 2 2 2 5 5 2 5 4 2" xfId="27275" xr:uid="{00000000-0005-0000-0000-00004F1A0000}"/>
    <cellStyle name="Normal 2 2 2 2 5 5 2 5 5" xfId="19129" xr:uid="{00000000-0005-0000-0000-0000501A0000}"/>
    <cellStyle name="Normal 2 2 2 2 5 5 2 6" xfId="2837" xr:uid="{00000000-0005-0000-0000-0000511A0000}"/>
    <cellStyle name="Normal 2 2 2 2 5 5 2 6 2" xfId="5294" xr:uid="{00000000-0005-0000-0000-0000521A0000}"/>
    <cellStyle name="Normal 2 2 2 2 5 5 2 6 2 2" xfId="13440" xr:uid="{00000000-0005-0000-0000-0000531A0000}"/>
    <cellStyle name="Normal 2 2 2 2 5 5 2 6 2 2 2" xfId="29736" xr:uid="{00000000-0005-0000-0000-0000541A0000}"/>
    <cellStyle name="Normal 2 2 2 2 5 5 2 6 2 3" xfId="21590" xr:uid="{00000000-0005-0000-0000-0000551A0000}"/>
    <cellStyle name="Normal 2 2 2 2 5 5 2 6 3" xfId="8136" xr:uid="{00000000-0005-0000-0000-0000561A0000}"/>
    <cellStyle name="Normal 2 2 2 2 5 5 2 6 3 2" xfId="16282" xr:uid="{00000000-0005-0000-0000-0000571A0000}"/>
    <cellStyle name="Normal 2 2 2 2 5 5 2 6 3 2 2" xfId="32578" xr:uid="{00000000-0005-0000-0000-0000581A0000}"/>
    <cellStyle name="Normal 2 2 2 2 5 5 2 6 3 3" xfId="24432" xr:uid="{00000000-0005-0000-0000-0000591A0000}"/>
    <cellStyle name="Normal 2 2 2 2 5 5 2 6 4" xfId="10983" xr:uid="{00000000-0005-0000-0000-00005A1A0000}"/>
    <cellStyle name="Normal 2 2 2 2 5 5 2 6 4 2" xfId="27279" xr:uid="{00000000-0005-0000-0000-00005B1A0000}"/>
    <cellStyle name="Normal 2 2 2 2 5 5 2 6 5" xfId="19133" xr:uid="{00000000-0005-0000-0000-00005C1A0000}"/>
    <cellStyle name="Normal 2 2 2 2 5 5 2 6 6" xfId="32626" xr:uid="{00000000-0005-0000-0000-00005D1A0000}"/>
    <cellStyle name="Normal 2 2 2 2 5 5 2 7" xfId="2839" xr:uid="{00000000-0005-0000-0000-00005E1A0000}"/>
    <cellStyle name="Normal 2 2 2 2 5 5 2 7 2" xfId="2845" xr:uid="{00000000-0005-0000-0000-00005F1A0000}"/>
    <cellStyle name="Normal 2 2 2 2 5 5 2 7 2 2" xfId="5302" xr:uid="{00000000-0005-0000-0000-0000601A0000}"/>
    <cellStyle name="Normal 2 2 2 2 5 5 2 7 2 2 2" xfId="13448" xr:uid="{00000000-0005-0000-0000-0000611A0000}"/>
    <cellStyle name="Normal 2 2 2 2 5 5 2 7 2 2 2 2" xfId="29744" xr:uid="{00000000-0005-0000-0000-0000621A0000}"/>
    <cellStyle name="Normal 2 2 2 2 5 5 2 7 2 2 3" xfId="21598" xr:uid="{00000000-0005-0000-0000-0000631A0000}"/>
    <cellStyle name="Normal 2 2 2 2 5 5 2 7 2 3" xfId="8144" xr:uid="{00000000-0005-0000-0000-0000641A0000}"/>
    <cellStyle name="Normal 2 2 2 2 5 5 2 7 2 3 2" xfId="16290" xr:uid="{00000000-0005-0000-0000-0000651A0000}"/>
    <cellStyle name="Normal 2 2 2 2 5 5 2 7 2 3 2 2" xfId="32586" xr:uid="{00000000-0005-0000-0000-0000661A0000}"/>
    <cellStyle name="Normal 2 2 2 2 5 5 2 7 2 3 3" xfId="24440" xr:uid="{00000000-0005-0000-0000-0000671A0000}"/>
    <cellStyle name="Normal 2 2 2 2 5 5 2 7 2 4" xfId="10991" xr:uid="{00000000-0005-0000-0000-0000681A0000}"/>
    <cellStyle name="Normal 2 2 2 2 5 5 2 7 2 4 2" xfId="27287" xr:uid="{00000000-0005-0000-0000-0000691A0000}"/>
    <cellStyle name="Normal 2 2 2 2 5 5 2 7 2 5" xfId="19141" xr:uid="{00000000-0005-0000-0000-00006A1A0000}"/>
    <cellStyle name="Normal 2 2 2 2 5 5 2 7 3" xfId="5296" xr:uid="{00000000-0005-0000-0000-00006B1A0000}"/>
    <cellStyle name="Normal 2 2 2 2 5 5 2 7 3 2" xfId="13442" xr:uid="{00000000-0005-0000-0000-00006C1A0000}"/>
    <cellStyle name="Normal 2 2 2 2 5 5 2 7 3 2 2" xfId="29738" xr:uid="{00000000-0005-0000-0000-00006D1A0000}"/>
    <cellStyle name="Normal 2 2 2 2 5 5 2 7 3 3" xfId="21592" xr:uid="{00000000-0005-0000-0000-00006E1A0000}"/>
    <cellStyle name="Normal 2 2 2 2 5 5 2 7 4" xfId="8138" xr:uid="{00000000-0005-0000-0000-00006F1A0000}"/>
    <cellStyle name="Normal 2 2 2 2 5 5 2 7 4 2" xfId="16284" xr:uid="{00000000-0005-0000-0000-0000701A0000}"/>
    <cellStyle name="Normal 2 2 2 2 5 5 2 7 4 2 2" xfId="32580" xr:uid="{00000000-0005-0000-0000-0000711A0000}"/>
    <cellStyle name="Normal 2 2 2 2 5 5 2 7 4 3" xfId="24434" xr:uid="{00000000-0005-0000-0000-0000721A0000}"/>
    <cellStyle name="Normal 2 2 2 2 5 5 2 7 5" xfId="10985" xr:uid="{00000000-0005-0000-0000-0000731A0000}"/>
    <cellStyle name="Normal 2 2 2 2 5 5 2 7 5 2" xfId="27281" xr:uid="{00000000-0005-0000-0000-0000741A0000}"/>
    <cellStyle name="Normal 2 2 2 2 5 5 2 7 6" xfId="19135" xr:uid="{00000000-0005-0000-0000-0000751A0000}"/>
    <cellStyle name="Normal 2 2 2 2 5 5 2 8" xfId="2843" xr:uid="{00000000-0005-0000-0000-0000761A0000}"/>
    <cellStyle name="Normal 2 2 2 2 5 5 2 8 2" xfId="5300" xr:uid="{00000000-0005-0000-0000-0000771A0000}"/>
    <cellStyle name="Normal 2 2 2 2 5 5 2 8 2 2" xfId="13446" xr:uid="{00000000-0005-0000-0000-0000781A0000}"/>
    <cellStyle name="Normal 2 2 2 2 5 5 2 8 2 2 2" xfId="29742" xr:uid="{00000000-0005-0000-0000-0000791A0000}"/>
    <cellStyle name="Normal 2 2 2 2 5 5 2 8 2 3" xfId="21596" xr:uid="{00000000-0005-0000-0000-00007A1A0000}"/>
    <cellStyle name="Normal 2 2 2 2 5 5 2 8 3" xfId="8142" xr:uid="{00000000-0005-0000-0000-00007B1A0000}"/>
    <cellStyle name="Normal 2 2 2 2 5 5 2 8 3 2" xfId="16288" xr:uid="{00000000-0005-0000-0000-00007C1A0000}"/>
    <cellStyle name="Normal 2 2 2 2 5 5 2 8 3 2 2" xfId="32584" xr:uid="{00000000-0005-0000-0000-00007D1A0000}"/>
    <cellStyle name="Normal 2 2 2 2 5 5 2 8 3 3" xfId="24438" xr:uid="{00000000-0005-0000-0000-00007E1A0000}"/>
    <cellStyle name="Normal 2 2 2 2 5 5 2 8 4" xfId="10989" xr:uid="{00000000-0005-0000-0000-00007F1A0000}"/>
    <cellStyle name="Normal 2 2 2 2 5 5 2 8 4 2" xfId="27285" xr:uid="{00000000-0005-0000-0000-0000801A0000}"/>
    <cellStyle name="Normal 2 2 2 2 5 5 2 8 5" xfId="19139" xr:uid="{00000000-0005-0000-0000-0000811A0000}"/>
    <cellStyle name="Normal 2 2 2 2 5 5 2 9" xfId="2847" xr:uid="{00000000-0005-0000-0000-0000821A0000}"/>
    <cellStyle name="Normal 2 2 2 2 5 5 2 9 2" xfId="5304" xr:uid="{00000000-0005-0000-0000-0000831A0000}"/>
    <cellStyle name="Normal 2 2 2 2 5 5 2 9 2 2" xfId="13450" xr:uid="{00000000-0005-0000-0000-0000841A0000}"/>
    <cellStyle name="Normal 2 2 2 2 5 5 2 9 2 2 2" xfId="29746" xr:uid="{00000000-0005-0000-0000-0000851A0000}"/>
    <cellStyle name="Normal 2 2 2 2 5 5 2 9 2 3" xfId="21600" xr:uid="{00000000-0005-0000-0000-0000861A0000}"/>
    <cellStyle name="Normal 2 2 2 2 5 5 2 9 3" xfId="8146" xr:uid="{00000000-0005-0000-0000-0000871A0000}"/>
    <cellStyle name="Normal 2 2 2 2 5 5 2 9 3 2" xfId="16292" xr:uid="{00000000-0005-0000-0000-0000881A0000}"/>
    <cellStyle name="Normal 2 2 2 2 5 5 2 9 3 2 2" xfId="32588" xr:uid="{00000000-0005-0000-0000-0000891A0000}"/>
    <cellStyle name="Normal 2 2 2 2 5 5 2 9 3 3" xfId="24442" xr:uid="{00000000-0005-0000-0000-00008A1A0000}"/>
    <cellStyle name="Normal 2 2 2 2 5 5 2 9 4" xfId="10993" xr:uid="{00000000-0005-0000-0000-00008B1A0000}"/>
    <cellStyle name="Normal 2 2 2 2 5 5 2 9 4 2" xfId="27289" xr:uid="{00000000-0005-0000-0000-00008C1A0000}"/>
    <cellStyle name="Normal 2 2 2 2 5 5 2 9 5" xfId="19143" xr:uid="{00000000-0005-0000-0000-00008D1A0000}"/>
    <cellStyle name="Normal 2 2 2 2 5 5 3" xfId="1145" xr:uid="{00000000-0005-0000-0000-00008E1A0000}"/>
    <cellStyle name="Normal 2 2 2 2 5 5 3 2" xfId="2555" xr:uid="{00000000-0005-0000-0000-00008F1A0000}"/>
    <cellStyle name="Normal 2 2 2 2 5 5 3 2 2" xfId="5045" xr:uid="{00000000-0005-0000-0000-0000901A0000}"/>
    <cellStyle name="Normal 2 2 2 2 5 5 3 2 2 2" xfId="13191" xr:uid="{00000000-0005-0000-0000-0000911A0000}"/>
    <cellStyle name="Normal 2 2 2 2 5 5 3 2 2 2 2" xfId="29487" xr:uid="{00000000-0005-0000-0000-0000921A0000}"/>
    <cellStyle name="Normal 2 2 2 2 5 5 3 2 2 3" xfId="21341" xr:uid="{00000000-0005-0000-0000-0000931A0000}"/>
    <cellStyle name="Normal 2 2 2 2 5 5 3 2 3" xfId="7854" xr:uid="{00000000-0005-0000-0000-0000941A0000}"/>
    <cellStyle name="Normal 2 2 2 2 5 5 3 2 3 2" xfId="16000" xr:uid="{00000000-0005-0000-0000-0000951A0000}"/>
    <cellStyle name="Normal 2 2 2 2 5 5 3 2 3 2 2" xfId="32296" xr:uid="{00000000-0005-0000-0000-0000961A0000}"/>
    <cellStyle name="Normal 2 2 2 2 5 5 3 2 3 3" xfId="24150" xr:uid="{00000000-0005-0000-0000-0000971A0000}"/>
    <cellStyle name="Normal 2 2 2 2 5 5 3 2 4" xfId="10701" xr:uid="{00000000-0005-0000-0000-0000981A0000}"/>
    <cellStyle name="Normal 2 2 2 2 5 5 3 2 4 2" xfId="26997" xr:uid="{00000000-0005-0000-0000-0000991A0000}"/>
    <cellStyle name="Normal 2 2 2 2 5 5 3 2 5" xfId="18851" xr:uid="{00000000-0005-0000-0000-00009A1A0000}"/>
    <cellStyle name="Normal 2 2 2 2 5 5 3 3" xfId="3827" xr:uid="{00000000-0005-0000-0000-00009B1A0000}"/>
    <cellStyle name="Normal 2 2 2 2 5 5 3 3 2" xfId="11973" xr:uid="{00000000-0005-0000-0000-00009C1A0000}"/>
    <cellStyle name="Normal 2 2 2 2 5 5 3 3 2 2" xfId="28269" xr:uid="{00000000-0005-0000-0000-00009D1A0000}"/>
    <cellStyle name="Normal 2 2 2 2 5 5 3 3 3" xfId="20123" xr:uid="{00000000-0005-0000-0000-00009E1A0000}"/>
    <cellStyle name="Normal 2 2 2 2 5 5 3 4" xfId="6444" xr:uid="{00000000-0005-0000-0000-00009F1A0000}"/>
    <cellStyle name="Normal 2 2 2 2 5 5 3 4 2" xfId="14590" xr:uid="{00000000-0005-0000-0000-0000A01A0000}"/>
    <cellStyle name="Normal 2 2 2 2 5 5 3 4 2 2" xfId="30886" xr:uid="{00000000-0005-0000-0000-0000A11A0000}"/>
    <cellStyle name="Normal 2 2 2 2 5 5 3 4 3" xfId="22740" xr:uid="{00000000-0005-0000-0000-0000A21A0000}"/>
    <cellStyle name="Normal 2 2 2 2 5 5 3 5" xfId="9291" xr:uid="{00000000-0005-0000-0000-0000A31A0000}"/>
    <cellStyle name="Normal 2 2 2 2 5 5 3 5 2" xfId="25587" xr:uid="{00000000-0005-0000-0000-0000A41A0000}"/>
    <cellStyle name="Normal 2 2 2 2 5 5 3 6" xfId="17441" xr:uid="{00000000-0005-0000-0000-0000A51A0000}"/>
    <cellStyle name="Normal 2 2 2 2 5 5 4" xfId="1850" xr:uid="{00000000-0005-0000-0000-0000A61A0000}"/>
    <cellStyle name="Normal 2 2 2 2 5 5 4 2" xfId="4436" xr:uid="{00000000-0005-0000-0000-0000A71A0000}"/>
    <cellStyle name="Normal 2 2 2 2 5 5 4 2 2" xfId="12582" xr:uid="{00000000-0005-0000-0000-0000A81A0000}"/>
    <cellStyle name="Normal 2 2 2 2 5 5 4 2 2 2" xfId="28878" xr:uid="{00000000-0005-0000-0000-0000A91A0000}"/>
    <cellStyle name="Normal 2 2 2 2 5 5 4 2 3" xfId="20732" xr:uid="{00000000-0005-0000-0000-0000AA1A0000}"/>
    <cellStyle name="Normal 2 2 2 2 5 5 4 3" xfId="7149" xr:uid="{00000000-0005-0000-0000-0000AB1A0000}"/>
    <cellStyle name="Normal 2 2 2 2 5 5 4 3 2" xfId="15295" xr:uid="{00000000-0005-0000-0000-0000AC1A0000}"/>
    <cellStyle name="Normal 2 2 2 2 5 5 4 3 2 2" xfId="31591" xr:uid="{00000000-0005-0000-0000-0000AD1A0000}"/>
    <cellStyle name="Normal 2 2 2 2 5 5 4 3 3" xfId="23445" xr:uid="{00000000-0005-0000-0000-0000AE1A0000}"/>
    <cellStyle name="Normal 2 2 2 2 5 5 4 4" xfId="9996" xr:uid="{00000000-0005-0000-0000-0000AF1A0000}"/>
    <cellStyle name="Normal 2 2 2 2 5 5 4 4 2" xfId="26292" xr:uid="{00000000-0005-0000-0000-0000B01A0000}"/>
    <cellStyle name="Normal 2 2 2 2 5 5 4 5" xfId="18146" xr:uid="{00000000-0005-0000-0000-0000B11A0000}"/>
    <cellStyle name="Normal 2 2 2 2 5 5 5" xfId="3218" xr:uid="{00000000-0005-0000-0000-0000B21A0000}"/>
    <cellStyle name="Normal 2 2 2 2 5 5 5 2" xfId="11364" xr:uid="{00000000-0005-0000-0000-0000B31A0000}"/>
    <cellStyle name="Normal 2 2 2 2 5 5 5 2 2" xfId="27660" xr:uid="{00000000-0005-0000-0000-0000B41A0000}"/>
    <cellStyle name="Normal 2 2 2 2 5 5 5 3" xfId="19514" xr:uid="{00000000-0005-0000-0000-0000B51A0000}"/>
    <cellStyle name="Normal 2 2 2 2 5 5 6" xfId="5739" xr:uid="{00000000-0005-0000-0000-0000B61A0000}"/>
    <cellStyle name="Normal 2 2 2 2 5 5 6 2" xfId="13885" xr:uid="{00000000-0005-0000-0000-0000B71A0000}"/>
    <cellStyle name="Normal 2 2 2 2 5 5 6 2 2" xfId="30181" xr:uid="{00000000-0005-0000-0000-0000B81A0000}"/>
    <cellStyle name="Normal 2 2 2 2 5 5 6 3" xfId="22035" xr:uid="{00000000-0005-0000-0000-0000B91A0000}"/>
    <cellStyle name="Normal 2 2 2 2 5 5 7" xfId="8586" xr:uid="{00000000-0005-0000-0000-0000BA1A0000}"/>
    <cellStyle name="Normal 2 2 2 2 5 5 7 2" xfId="24882" xr:uid="{00000000-0005-0000-0000-0000BB1A0000}"/>
    <cellStyle name="Normal 2 2 2 2 5 5 8" xfId="16736" xr:uid="{00000000-0005-0000-0000-0000BC1A0000}"/>
    <cellStyle name="Normal 2 2 2 2 5 6" xfId="708" xr:uid="{00000000-0005-0000-0000-0000BD1A0000}"/>
    <cellStyle name="Normal 2 2 2 2 5 6 2" xfId="1413" xr:uid="{00000000-0005-0000-0000-0000BE1A0000}"/>
    <cellStyle name="Normal 2 2 2 2 5 6 2 2" xfId="2823" xr:uid="{00000000-0005-0000-0000-0000BF1A0000}"/>
    <cellStyle name="Normal 2 2 2 2 5 6 2 2 2" xfId="5281" xr:uid="{00000000-0005-0000-0000-0000C01A0000}"/>
    <cellStyle name="Normal 2 2 2 2 5 6 2 2 2 2" xfId="13427" xr:uid="{00000000-0005-0000-0000-0000C11A0000}"/>
    <cellStyle name="Normal 2 2 2 2 5 6 2 2 2 2 2" xfId="29723" xr:uid="{00000000-0005-0000-0000-0000C21A0000}"/>
    <cellStyle name="Normal 2 2 2 2 5 6 2 2 2 3" xfId="21577" xr:uid="{00000000-0005-0000-0000-0000C31A0000}"/>
    <cellStyle name="Normal 2 2 2 2 5 6 2 2 3" xfId="8122" xr:uid="{00000000-0005-0000-0000-0000C41A0000}"/>
    <cellStyle name="Normal 2 2 2 2 5 6 2 2 3 2" xfId="16268" xr:uid="{00000000-0005-0000-0000-0000C51A0000}"/>
    <cellStyle name="Normal 2 2 2 2 5 6 2 2 3 2 2" xfId="32564" xr:uid="{00000000-0005-0000-0000-0000C61A0000}"/>
    <cellStyle name="Normal 2 2 2 2 5 6 2 2 3 3" xfId="24418" xr:uid="{00000000-0005-0000-0000-0000C71A0000}"/>
    <cellStyle name="Normal 2 2 2 2 5 6 2 2 4" xfId="10969" xr:uid="{00000000-0005-0000-0000-0000C81A0000}"/>
    <cellStyle name="Normal 2 2 2 2 5 6 2 2 4 2" xfId="27265" xr:uid="{00000000-0005-0000-0000-0000C91A0000}"/>
    <cellStyle name="Normal 2 2 2 2 5 6 2 2 5" xfId="19119" xr:uid="{00000000-0005-0000-0000-0000CA1A0000}"/>
    <cellStyle name="Normal 2 2 2 2 5 6 2 3" xfId="4063" xr:uid="{00000000-0005-0000-0000-0000CB1A0000}"/>
    <cellStyle name="Normal 2 2 2 2 5 6 2 3 2" xfId="12209" xr:uid="{00000000-0005-0000-0000-0000CC1A0000}"/>
    <cellStyle name="Normal 2 2 2 2 5 6 2 3 2 2" xfId="28505" xr:uid="{00000000-0005-0000-0000-0000CD1A0000}"/>
    <cellStyle name="Normal 2 2 2 2 5 6 2 3 3" xfId="20359" xr:uid="{00000000-0005-0000-0000-0000CE1A0000}"/>
    <cellStyle name="Normal 2 2 2 2 5 6 2 4" xfId="6712" xr:uid="{00000000-0005-0000-0000-0000CF1A0000}"/>
    <cellStyle name="Normal 2 2 2 2 5 6 2 4 2" xfId="14858" xr:uid="{00000000-0005-0000-0000-0000D01A0000}"/>
    <cellStyle name="Normal 2 2 2 2 5 6 2 4 2 2" xfId="31154" xr:uid="{00000000-0005-0000-0000-0000D11A0000}"/>
    <cellStyle name="Normal 2 2 2 2 5 6 2 4 3" xfId="23008" xr:uid="{00000000-0005-0000-0000-0000D21A0000}"/>
    <cellStyle name="Normal 2 2 2 2 5 6 2 5" xfId="9559" xr:uid="{00000000-0005-0000-0000-0000D31A0000}"/>
    <cellStyle name="Normal 2 2 2 2 5 6 2 5 2" xfId="25855" xr:uid="{00000000-0005-0000-0000-0000D41A0000}"/>
    <cellStyle name="Normal 2 2 2 2 5 6 2 6" xfId="17709" xr:uid="{00000000-0005-0000-0000-0000D51A0000}"/>
    <cellStyle name="Normal 2 2 2 2 5 6 3" xfId="2118" xr:uid="{00000000-0005-0000-0000-0000D61A0000}"/>
    <cellStyle name="Normal 2 2 2 2 5 6 3 2" xfId="4672" xr:uid="{00000000-0005-0000-0000-0000D71A0000}"/>
    <cellStyle name="Normal 2 2 2 2 5 6 3 2 2" xfId="12818" xr:uid="{00000000-0005-0000-0000-0000D81A0000}"/>
    <cellStyle name="Normal 2 2 2 2 5 6 3 2 2 2" xfId="29114" xr:uid="{00000000-0005-0000-0000-0000D91A0000}"/>
    <cellStyle name="Normal 2 2 2 2 5 6 3 2 3" xfId="20968" xr:uid="{00000000-0005-0000-0000-0000DA1A0000}"/>
    <cellStyle name="Normal 2 2 2 2 5 6 3 3" xfId="7417" xr:uid="{00000000-0005-0000-0000-0000DB1A0000}"/>
    <cellStyle name="Normal 2 2 2 2 5 6 3 3 2" xfId="15563" xr:uid="{00000000-0005-0000-0000-0000DC1A0000}"/>
    <cellStyle name="Normal 2 2 2 2 5 6 3 3 2 2" xfId="31859" xr:uid="{00000000-0005-0000-0000-0000DD1A0000}"/>
    <cellStyle name="Normal 2 2 2 2 5 6 3 3 3" xfId="23713" xr:uid="{00000000-0005-0000-0000-0000DE1A0000}"/>
    <cellStyle name="Normal 2 2 2 2 5 6 3 4" xfId="10264" xr:uid="{00000000-0005-0000-0000-0000DF1A0000}"/>
    <cellStyle name="Normal 2 2 2 2 5 6 3 4 2" xfId="26560" xr:uid="{00000000-0005-0000-0000-0000E01A0000}"/>
    <cellStyle name="Normal 2 2 2 2 5 6 3 5" xfId="18414" xr:uid="{00000000-0005-0000-0000-0000E11A0000}"/>
    <cellStyle name="Normal 2 2 2 2 5 6 4" xfId="2841" xr:uid="{00000000-0005-0000-0000-0000E21A0000}"/>
    <cellStyle name="Normal 2 2 2 2 5 6 4 2" xfId="5298" xr:uid="{00000000-0005-0000-0000-0000E31A0000}"/>
    <cellStyle name="Normal 2 2 2 2 5 6 4 2 2" xfId="13444" xr:uid="{00000000-0005-0000-0000-0000E41A0000}"/>
    <cellStyle name="Normal 2 2 2 2 5 6 4 2 2 2" xfId="29740" xr:uid="{00000000-0005-0000-0000-0000E51A0000}"/>
    <cellStyle name="Normal 2 2 2 2 5 6 4 2 3" xfId="21594" xr:uid="{00000000-0005-0000-0000-0000E61A0000}"/>
    <cellStyle name="Normal 2 2 2 2 5 6 4 3" xfId="8140" xr:uid="{00000000-0005-0000-0000-0000E71A0000}"/>
    <cellStyle name="Normal 2 2 2 2 5 6 4 3 2" xfId="16286" xr:uid="{00000000-0005-0000-0000-0000E81A0000}"/>
    <cellStyle name="Normal 2 2 2 2 5 6 4 3 2 2" xfId="32582" xr:uid="{00000000-0005-0000-0000-0000E91A0000}"/>
    <cellStyle name="Normal 2 2 2 2 5 6 4 3 3" xfId="24436" xr:uid="{00000000-0005-0000-0000-0000EA1A0000}"/>
    <cellStyle name="Normal 2 2 2 2 5 6 4 4" xfId="10987" xr:uid="{00000000-0005-0000-0000-0000EB1A0000}"/>
    <cellStyle name="Normal 2 2 2 2 5 6 4 4 2" xfId="27283" xr:uid="{00000000-0005-0000-0000-0000EC1A0000}"/>
    <cellStyle name="Normal 2 2 2 2 5 6 4 5" xfId="19137" xr:uid="{00000000-0005-0000-0000-0000ED1A0000}"/>
    <cellStyle name="Normal 2 2 2 2 5 6 5" xfId="3454" xr:uid="{00000000-0005-0000-0000-0000EE1A0000}"/>
    <cellStyle name="Normal 2 2 2 2 5 6 5 2" xfId="11600" xr:uid="{00000000-0005-0000-0000-0000EF1A0000}"/>
    <cellStyle name="Normal 2 2 2 2 5 6 5 2 2" xfId="27896" xr:uid="{00000000-0005-0000-0000-0000F01A0000}"/>
    <cellStyle name="Normal 2 2 2 2 5 6 5 3" xfId="19750" xr:uid="{00000000-0005-0000-0000-0000F11A0000}"/>
    <cellStyle name="Normal 2 2 2 2 5 6 6" xfId="6007" xr:uid="{00000000-0005-0000-0000-0000F21A0000}"/>
    <cellStyle name="Normal 2 2 2 2 5 6 6 2" xfId="14153" xr:uid="{00000000-0005-0000-0000-0000F31A0000}"/>
    <cellStyle name="Normal 2 2 2 2 5 6 6 2 2" xfId="30449" xr:uid="{00000000-0005-0000-0000-0000F41A0000}"/>
    <cellStyle name="Normal 2 2 2 2 5 6 6 3" xfId="22303" xr:uid="{00000000-0005-0000-0000-0000F51A0000}"/>
    <cellStyle name="Normal 2 2 2 2 5 6 7" xfId="8854" xr:uid="{00000000-0005-0000-0000-0000F61A0000}"/>
    <cellStyle name="Normal 2 2 2 2 5 6 7 2" xfId="25150" xr:uid="{00000000-0005-0000-0000-0000F71A0000}"/>
    <cellStyle name="Normal 2 2 2 2 5 6 8" xfId="17004" xr:uid="{00000000-0005-0000-0000-0000F81A0000}"/>
    <cellStyle name="Normal 2 2 2 2 5 7" xfId="801" xr:uid="{00000000-0005-0000-0000-0000F91A0000}"/>
    <cellStyle name="Normal 2 2 2 2 5 7 2" xfId="2211" xr:uid="{00000000-0005-0000-0000-0000FA1A0000}"/>
    <cellStyle name="Normal 2 2 2 2 5 7 2 2" xfId="4749" xr:uid="{00000000-0005-0000-0000-0000FB1A0000}"/>
    <cellStyle name="Normal 2 2 2 2 5 7 2 2 2" xfId="12895" xr:uid="{00000000-0005-0000-0000-0000FC1A0000}"/>
    <cellStyle name="Normal 2 2 2 2 5 7 2 2 2 2" xfId="29191" xr:uid="{00000000-0005-0000-0000-0000FD1A0000}"/>
    <cellStyle name="Normal 2 2 2 2 5 7 2 2 3" xfId="21045" xr:uid="{00000000-0005-0000-0000-0000FE1A0000}"/>
    <cellStyle name="Normal 2 2 2 2 5 7 2 3" xfId="7510" xr:uid="{00000000-0005-0000-0000-0000FF1A0000}"/>
    <cellStyle name="Normal 2 2 2 2 5 7 2 3 2" xfId="15656" xr:uid="{00000000-0005-0000-0000-0000001B0000}"/>
    <cellStyle name="Normal 2 2 2 2 5 7 2 3 2 2" xfId="31952" xr:uid="{00000000-0005-0000-0000-0000011B0000}"/>
    <cellStyle name="Normal 2 2 2 2 5 7 2 3 3" xfId="23806" xr:uid="{00000000-0005-0000-0000-0000021B0000}"/>
    <cellStyle name="Normal 2 2 2 2 5 7 2 4" xfId="10357" xr:uid="{00000000-0005-0000-0000-0000031B0000}"/>
    <cellStyle name="Normal 2 2 2 2 5 7 2 4 2" xfId="26653" xr:uid="{00000000-0005-0000-0000-0000041B0000}"/>
    <cellStyle name="Normal 2 2 2 2 5 7 2 5" xfId="18507" xr:uid="{00000000-0005-0000-0000-0000051B0000}"/>
    <cellStyle name="Normal 2 2 2 2 5 7 3" xfId="3531" xr:uid="{00000000-0005-0000-0000-0000061B0000}"/>
    <cellStyle name="Normal 2 2 2 2 5 7 3 2" xfId="11677" xr:uid="{00000000-0005-0000-0000-0000071B0000}"/>
    <cellStyle name="Normal 2 2 2 2 5 7 3 2 2" xfId="27973" xr:uid="{00000000-0005-0000-0000-0000081B0000}"/>
    <cellStyle name="Normal 2 2 2 2 5 7 3 3" xfId="19827" xr:uid="{00000000-0005-0000-0000-0000091B0000}"/>
    <cellStyle name="Normal 2 2 2 2 5 7 4" xfId="6100" xr:uid="{00000000-0005-0000-0000-00000A1B0000}"/>
    <cellStyle name="Normal 2 2 2 2 5 7 4 2" xfId="14246" xr:uid="{00000000-0005-0000-0000-00000B1B0000}"/>
    <cellStyle name="Normal 2 2 2 2 5 7 4 2 2" xfId="30542" xr:uid="{00000000-0005-0000-0000-00000C1B0000}"/>
    <cellStyle name="Normal 2 2 2 2 5 7 4 3" xfId="22396" xr:uid="{00000000-0005-0000-0000-00000D1B0000}"/>
    <cellStyle name="Normal 2 2 2 2 5 7 5" xfId="8947" xr:uid="{00000000-0005-0000-0000-00000E1B0000}"/>
    <cellStyle name="Normal 2 2 2 2 5 7 5 2" xfId="25243" xr:uid="{00000000-0005-0000-0000-00000F1B0000}"/>
    <cellStyle name="Normal 2 2 2 2 5 7 6" xfId="17097" xr:uid="{00000000-0005-0000-0000-0000101B0000}"/>
    <cellStyle name="Normal 2 2 2 2 5 8" xfId="1506" xr:uid="{00000000-0005-0000-0000-0000111B0000}"/>
    <cellStyle name="Normal 2 2 2 2 5 8 2" xfId="4140" xr:uid="{00000000-0005-0000-0000-0000121B0000}"/>
    <cellStyle name="Normal 2 2 2 2 5 8 2 2" xfId="12286" xr:uid="{00000000-0005-0000-0000-0000131B0000}"/>
    <cellStyle name="Normal 2 2 2 2 5 8 2 2 2" xfId="28582" xr:uid="{00000000-0005-0000-0000-0000141B0000}"/>
    <cellStyle name="Normal 2 2 2 2 5 8 2 3" xfId="20436" xr:uid="{00000000-0005-0000-0000-0000151B0000}"/>
    <cellStyle name="Normal 2 2 2 2 5 8 3" xfId="6805" xr:uid="{00000000-0005-0000-0000-0000161B0000}"/>
    <cellStyle name="Normal 2 2 2 2 5 8 3 2" xfId="14951" xr:uid="{00000000-0005-0000-0000-0000171B0000}"/>
    <cellStyle name="Normal 2 2 2 2 5 8 3 2 2" xfId="31247" xr:uid="{00000000-0005-0000-0000-0000181B0000}"/>
    <cellStyle name="Normal 2 2 2 2 5 8 3 3" xfId="23101" xr:uid="{00000000-0005-0000-0000-0000191B0000}"/>
    <cellStyle name="Normal 2 2 2 2 5 8 4" xfId="9652" xr:uid="{00000000-0005-0000-0000-00001A1B0000}"/>
    <cellStyle name="Normal 2 2 2 2 5 8 4 2" xfId="25948" xr:uid="{00000000-0005-0000-0000-00001B1B0000}"/>
    <cellStyle name="Normal 2 2 2 2 5 8 5" xfId="17802" xr:uid="{00000000-0005-0000-0000-00001C1B0000}"/>
    <cellStyle name="Normal 2 2 2 2 5 9" xfId="2922" xr:uid="{00000000-0005-0000-0000-00001D1B0000}"/>
    <cellStyle name="Normal 2 2 2 2 5 9 2" xfId="11068" xr:uid="{00000000-0005-0000-0000-00001E1B0000}"/>
    <cellStyle name="Normal 2 2 2 2 5 9 2 2" xfId="27364" xr:uid="{00000000-0005-0000-0000-00001F1B0000}"/>
    <cellStyle name="Normal 2 2 2 2 5 9 3" xfId="19218" xr:uid="{00000000-0005-0000-0000-0000201B0000}"/>
    <cellStyle name="Normal 2 2 2 2 6" xfId="106" xr:uid="{00000000-0005-0000-0000-0000211B0000}"/>
    <cellStyle name="Normal 2 2 2 2 6 2" xfId="450" xr:uid="{00000000-0005-0000-0000-0000221B0000}"/>
    <cellStyle name="Normal 2 2 2 2 6 2 2" xfId="1156" xr:uid="{00000000-0005-0000-0000-0000231B0000}"/>
    <cellStyle name="Normal 2 2 2 2 6 2 2 2" xfId="2566" xr:uid="{00000000-0005-0000-0000-0000241B0000}"/>
    <cellStyle name="Normal 2 2 2 2 6 2 2 2 2" xfId="5054" xr:uid="{00000000-0005-0000-0000-0000251B0000}"/>
    <cellStyle name="Normal 2 2 2 2 6 2 2 2 2 2" xfId="13200" xr:uid="{00000000-0005-0000-0000-0000261B0000}"/>
    <cellStyle name="Normal 2 2 2 2 6 2 2 2 2 2 2" xfId="29496" xr:uid="{00000000-0005-0000-0000-0000271B0000}"/>
    <cellStyle name="Normal 2 2 2 2 6 2 2 2 2 3" xfId="21350" xr:uid="{00000000-0005-0000-0000-0000281B0000}"/>
    <cellStyle name="Normal 2 2 2 2 6 2 2 2 3" xfId="7865" xr:uid="{00000000-0005-0000-0000-0000291B0000}"/>
    <cellStyle name="Normal 2 2 2 2 6 2 2 2 3 2" xfId="16011" xr:uid="{00000000-0005-0000-0000-00002A1B0000}"/>
    <cellStyle name="Normal 2 2 2 2 6 2 2 2 3 2 2" xfId="32307" xr:uid="{00000000-0005-0000-0000-00002B1B0000}"/>
    <cellStyle name="Normal 2 2 2 2 6 2 2 2 3 3" xfId="24161" xr:uid="{00000000-0005-0000-0000-00002C1B0000}"/>
    <cellStyle name="Normal 2 2 2 2 6 2 2 2 4" xfId="10712" xr:uid="{00000000-0005-0000-0000-00002D1B0000}"/>
    <cellStyle name="Normal 2 2 2 2 6 2 2 2 4 2" xfId="27008" xr:uid="{00000000-0005-0000-0000-00002E1B0000}"/>
    <cellStyle name="Normal 2 2 2 2 6 2 2 2 5" xfId="18862" xr:uid="{00000000-0005-0000-0000-00002F1B0000}"/>
    <cellStyle name="Normal 2 2 2 2 6 2 2 3" xfId="3836" xr:uid="{00000000-0005-0000-0000-0000301B0000}"/>
    <cellStyle name="Normal 2 2 2 2 6 2 2 3 2" xfId="11982" xr:uid="{00000000-0005-0000-0000-0000311B0000}"/>
    <cellStyle name="Normal 2 2 2 2 6 2 2 3 2 2" xfId="28278" xr:uid="{00000000-0005-0000-0000-0000321B0000}"/>
    <cellStyle name="Normal 2 2 2 2 6 2 2 3 3" xfId="20132" xr:uid="{00000000-0005-0000-0000-0000331B0000}"/>
    <cellStyle name="Normal 2 2 2 2 6 2 2 4" xfId="6455" xr:uid="{00000000-0005-0000-0000-0000341B0000}"/>
    <cellStyle name="Normal 2 2 2 2 6 2 2 4 2" xfId="14601" xr:uid="{00000000-0005-0000-0000-0000351B0000}"/>
    <cellStyle name="Normal 2 2 2 2 6 2 2 4 2 2" xfId="30897" xr:uid="{00000000-0005-0000-0000-0000361B0000}"/>
    <cellStyle name="Normal 2 2 2 2 6 2 2 4 3" xfId="22751" xr:uid="{00000000-0005-0000-0000-0000371B0000}"/>
    <cellStyle name="Normal 2 2 2 2 6 2 2 5" xfId="9302" xr:uid="{00000000-0005-0000-0000-0000381B0000}"/>
    <cellStyle name="Normal 2 2 2 2 6 2 2 5 2" xfId="25598" xr:uid="{00000000-0005-0000-0000-0000391B0000}"/>
    <cellStyle name="Normal 2 2 2 2 6 2 2 6" xfId="17452" xr:uid="{00000000-0005-0000-0000-00003A1B0000}"/>
    <cellStyle name="Normal 2 2 2 2 6 2 3" xfId="1861" xr:uid="{00000000-0005-0000-0000-00003B1B0000}"/>
    <cellStyle name="Normal 2 2 2 2 6 2 3 2" xfId="4445" xr:uid="{00000000-0005-0000-0000-00003C1B0000}"/>
    <cellStyle name="Normal 2 2 2 2 6 2 3 2 2" xfId="12591" xr:uid="{00000000-0005-0000-0000-00003D1B0000}"/>
    <cellStyle name="Normal 2 2 2 2 6 2 3 2 2 2" xfId="28887" xr:uid="{00000000-0005-0000-0000-00003E1B0000}"/>
    <cellStyle name="Normal 2 2 2 2 6 2 3 2 3" xfId="20741" xr:uid="{00000000-0005-0000-0000-00003F1B0000}"/>
    <cellStyle name="Normal 2 2 2 2 6 2 3 3" xfId="7160" xr:uid="{00000000-0005-0000-0000-0000401B0000}"/>
    <cellStyle name="Normal 2 2 2 2 6 2 3 3 2" xfId="15306" xr:uid="{00000000-0005-0000-0000-0000411B0000}"/>
    <cellStyle name="Normal 2 2 2 2 6 2 3 3 2 2" xfId="31602" xr:uid="{00000000-0005-0000-0000-0000421B0000}"/>
    <cellStyle name="Normal 2 2 2 2 6 2 3 3 3" xfId="23456" xr:uid="{00000000-0005-0000-0000-0000431B0000}"/>
    <cellStyle name="Normal 2 2 2 2 6 2 3 4" xfId="10007" xr:uid="{00000000-0005-0000-0000-0000441B0000}"/>
    <cellStyle name="Normal 2 2 2 2 6 2 3 4 2" xfId="26303" xr:uid="{00000000-0005-0000-0000-0000451B0000}"/>
    <cellStyle name="Normal 2 2 2 2 6 2 3 5" xfId="18157" xr:uid="{00000000-0005-0000-0000-0000461B0000}"/>
    <cellStyle name="Normal 2 2 2 2 6 2 4" xfId="3227" xr:uid="{00000000-0005-0000-0000-0000471B0000}"/>
    <cellStyle name="Normal 2 2 2 2 6 2 4 2" xfId="11373" xr:uid="{00000000-0005-0000-0000-0000481B0000}"/>
    <cellStyle name="Normal 2 2 2 2 6 2 4 2 2" xfId="27669" xr:uid="{00000000-0005-0000-0000-0000491B0000}"/>
    <cellStyle name="Normal 2 2 2 2 6 2 4 3" xfId="19523" xr:uid="{00000000-0005-0000-0000-00004A1B0000}"/>
    <cellStyle name="Normal 2 2 2 2 6 2 5" xfId="5750" xr:uid="{00000000-0005-0000-0000-00004B1B0000}"/>
    <cellStyle name="Normal 2 2 2 2 6 2 5 2" xfId="13896" xr:uid="{00000000-0005-0000-0000-00004C1B0000}"/>
    <cellStyle name="Normal 2 2 2 2 6 2 5 2 2" xfId="30192" xr:uid="{00000000-0005-0000-0000-00004D1B0000}"/>
    <cellStyle name="Normal 2 2 2 2 6 2 5 3" xfId="22046" xr:uid="{00000000-0005-0000-0000-00004E1B0000}"/>
    <cellStyle name="Normal 2 2 2 2 6 2 6" xfId="8597" xr:uid="{00000000-0005-0000-0000-00004F1B0000}"/>
    <cellStyle name="Normal 2 2 2 2 6 2 6 2" xfId="24893" xr:uid="{00000000-0005-0000-0000-0000501B0000}"/>
    <cellStyle name="Normal 2 2 2 2 6 2 7" xfId="16747" xr:uid="{00000000-0005-0000-0000-0000511B0000}"/>
    <cellStyle name="Normal 2 2 2 2 6 3" xfId="812" xr:uid="{00000000-0005-0000-0000-0000521B0000}"/>
    <cellStyle name="Normal 2 2 2 2 6 3 2" xfId="2222" xr:uid="{00000000-0005-0000-0000-0000531B0000}"/>
    <cellStyle name="Normal 2 2 2 2 6 3 2 2" xfId="4758" xr:uid="{00000000-0005-0000-0000-0000541B0000}"/>
    <cellStyle name="Normal 2 2 2 2 6 3 2 2 2" xfId="12904" xr:uid="{00000000-0005-0000-0000-0000551B0000}"/>
    <cellStyle name="Normal 2 2 2 2 6 3 2 2 2 2" xfId="29200" xr:uid="{00000000-0005-0000-0000-0000561B0000}"/>
    <cellStyle name="Normal 2 2 2 2 6 3 2 2 3" xfId="21054" xr:uid="{00000000-0005-0000-0000-0000571B0000}"/>
    <cellStyle name="Normal 2 2 2 2 6 3 2 3" xfId="7521" xr:uid="{00000000-0005-0000-0000-0000581B0000}"/>
    <cellStyle name="Normal 2 2 2 2 6 3 2 3 2" xfId="15667" xr:uid="{00000000-0005-0000-0000-0000591B0000}"/>
    <cellStyle name="Normal 2 2 2 2 6 3 2 3 2 2" xfId="31963" xr:uid="{00000000-0005-0000-0000-00005A1B0000}"/>
    <cellStyle name="Normal 2 2 2 2 6 3 2 3 3" xfId="23817" xr:uid="{00000000-0005-0000-0000-00005B1B0000}"/>
    <cellStyle name="Normal 2 2 2 2 6 3 2 4" xfId="10368" xr:uid="{00000000-0005-0000-0000-00005C1B0000}"/>
    <cellStyle name="Normal 2 2 2 2 6 3 2 4 2" xfId="26664" xr:uid="{00000000-0005-0000-0000-00005D1B0000}"/>
    <cellStyle name="Normal 2 2 2 2 6 3 2 5" xfId="18518" xr:uid="{00000000-0005-0000-0000-00005E1B0000}"/>
    <cellStyle name="Normal 2 2 2 2 6 3 3" xfId="3540" xr:uid="{00000000-0005-0000-0000-00005F1B0000}"/>
    <cellStyle name="Normal 2 2 2 2 6 3 3 2" xfId="11686" xr:uid="{00000000-0005-0000-0000-0000601B0000}"/>
    <cellStyle name="Normal 2 2 2 2 6 3 3 2 2" xfId="27982" xr:uid="{00000000-0005-0000-0000-0000611B0000}"/>
    <cellStyle name="Normal 2 2 2 2 6 3 3 3" xfId="19836" xr:uid="{00000000-0005-0000-0000-0000621B0000}"/>
    <cellStyle name="Normal 2 2 2 2 6 3 4" xfId="6111" xr:uid="{00000000-0005-0000-0000-0000631B0000}"/>
    <cellStyle name="Normal 2 2 2 2 6 3 4 2" xfId="14257" xr:uid="{00000000-0005-0000-0000-0000641B0000}"/>
    <cellStyle name="Normal 2 2 2 2 6 3 4 2 2" xfId="30553" xr:uid="{00000000-0005-0000-0000-0000651B0000}"/>
    <cellStyle name="Normal 2 2 2 2 6 3 4 3" xfId="22407" xr:uid="{00000000-0005-0000-0000-0000661B0000}"/>
    <cellStyle name="Normal 2 2 2 2 6 3 5" xfId="8958" xr:uid="{00000000-0005-0000-0000-0000671B0000}"/>
    <cellStyle name="Normal 2 2 2 2 6 3 5 2" xfId="25254" xr:uid="{00000000-0005-0000-0000-0000681B0000}"/>
    <cellStyle name="Normal 2 2 2 2 6 3 6" xfId="17108" xr:uid="{00000000-0005-0000-0000-0000691B0000}"/>
    <cellStyle name="Normal 2 2 2 2 6 4" xfId="1517" xr:uid="{00000000-0005-0000-0000-00006A1B0000}"/>
    <cellStyle name="Normal 2 2 2 2 6 4 2" xfId="4149" xr:uid="{00000000-0005-0000-0000-00006B1B0000}"/>
    <cellStyle name="Normal 2 2 2 2 6 4 2 2" xfId="12295" xr:uid="{00000000-0005-0000-0000-00006C1B0000}"/>
    <cellStyle name="Normal 2 2 2 2 6 4 2 2 2" xfId="28591" xr:uid="{00000000-0005-0000-0000-00006D1B0000}"/>
    <cellStyle name="Normal 2 2 2 2 6 4 2 3" xfId="20445" xr:uid="{00000000-0005-0000-0000-00006E1B0000}"/>
    <cellStyle name="Normal 2 2 2 2 6 4 3" xfId="6816" xr:uid="{00000000-0005-0000-0000-00006F1B0000}"/>
    <cellStyle name="Normal 2 2 2 2 6 4 3 2" xfId="14962" xr:uid="{00000000-0005-0000-0000-0000701B0000}"/>
    <cellStyle name="Normal 2 2 2 2 6 4 3 2 2" xfId="31258" xr:uid="{00000000-0005-0000-0000-0000711B0000}"/>
    <cellStyle name="Normal 2 2 2 2 6 4 3 3" xfId="23112" xr:uid="{00000000-0005-0000-0000-0000721B0000}"/>
    <cellStyle name="Normal 2 2 2 2 6 4 4" xfId="9663" xr:uid="{00000000-0005-0000-0000-0000731B0000}"/>
    <cellStyle name="Normal 2 2 2 2 6 4 4 2" xfId="25959" xr:uid="{00000000-0005-0000-0000-0000741B0000}"/>
    <cellStyle name="Normal 2 2 2 2 6 4 5" xfId="17813" xr:uid="{00000000-0005-0000-0000-0000751B0000}"/>
    <cellStyle name="Normal 2 2 2 2 6 5" xfId="2931" xr:uid="{00000000-0005-0000-0000-0000761B0000}"/>
    <cellStyle name="Normal 2 2 2 2 6 5 2" xfId="11077" xr:uid="{00000000-0005-0000-0000-0000771B0000}"/>
    <cellStyle name="Normal 2 2 2 2 6 5 2 2" xfId="27373" xr:uid="{00000000-0005-0000-0000-0000781B0000}"/>
    <cellStyle name="Normal 2 2 2 2 6 5 3" xfId="19227" xr:uid="{00000000-0005-0000-0000-0000791B0000}"/>
    <cellStyle name="Normal 2 2 2 2 6 6" xfId="5406" xr:uid="{00000000-0005-0000-0000-00007A1B0000}"/>
    <cellStyle name="Normal 2 2 2 2 6 6 2" xfId="13552" xr:uid="{00000000-0005-0000-0000-00007B1B0000}"/>
    <cellStyle name="Normal 2 2 2 2 6 6 2 2" xfId="29848" xr:uid="{00000000-0005-0000-0000-00007C1B0000}"/>
    <cellStyle name="Normal 2 2 2 2 6 6 3" xfId="21702" xr:uid="{00000000-0005-0000-0000-00007D1B0000}"/>
    <cellStyle name="Normal 2 2 2 2 6 7" xfId="8253" xr:uid="{00000000-0005-0000-0000-00007E1B0000}"/>
    <cellStyle name="Normal 2 2 2 2 6 7 2" xfId="24549" xr:uid="{00000000-0005-0000-0000-00007F1B0000}"/>
    <cellStyle name="Normal 2 2 2 2 6 8" xfId="16403" xr:uid="{00000000-0005-0000-0000-0000801B0000}"/>
    <cellStyle name="Normal 2 2 2 2 7" xfId="194" xr:uid="{00000000-0005-0000-0000-0000811B0000}"/>
    <cellStyle name="Normal 2 2 2 2 7 2" xfId="538" xr:uid="{00000000-0005-0000-0000-0000821B0000}"/>
    <cellStyle name="Normal 2 2 2 2 7 2 2" xfId="1244" xr:uid="{00000000-0005-0000-0000-0000831B0000}"/>
    <cellStyle name="Normal 2 2 2 2 7 2 2 2" xfId="2654" xr:uid="{00000000-0005-0000-0000-0000841B0000}"/>
    <cellStyle name="Normal 2 2 2 2 7 2 2 2 2" xfId="5128" xr:uid="{00000000-0005-0000-0000-0000851B0000}"/>
    <cellStyle name="Normal 2 2 2 2 7 2 2 2 2 2" xfId="13274" xr:uid="{00000000-0005-0000-0000-0000861B0000}"/>
    <cellStyle name="Normal 2 2 2 2 7 2 2 2 2 2 2" xfId="29570" xr:uid="{00000000-0005-0000-0000-0000871B0000}"/>
    <cellStyle name="Normal 2 2 2 2 7 2 2 2 2 3" xfId="21424" xr:uid="{00000000-0005-0000-0000-0000881B0000}"/>
    <cellStyle name="Normal 2 2 2 2 7 2 2 2 3" xfId="7953" xr:uid="{00000000-0005-0000-0000-0000891B0000}"/>
    <cellStyle name="Normal 2 2 2 2 7 2 2 2 3 2" xfId="16099" xr:uid="{00000000-0005-0000-0000-00008A1B0000}"/>
    <cellStyle name="Normal 2 2 2 2 7 2 2 2 3 2 2" xfId="32395" xr:uid="{00000000-0005-0000-0000-00008B1B0000}"/>
    <cellStyle name="Normal 2 2 2 2 7 2 2 2 3 3" xfId="24249" xr:uid="{00000000-0005-0000-0000-00008C1B0000}"/>
    <cellStyle name="Normal 2 2 2 2 7 2 2 2 4" xfId="10800" xr:uid="{00000000-0005-0000-0000-00008D1B0000}"/>
    <cellStyle name="Normal 2 2 2 2 7 2 2 2 4 2" xfId="27096" xr:uid="{00000000-0005-0000-0000-00008E1B0000}"/>
    <cellStyle name="Normal 2 2 2 2 7 2 2 2 5" xfId="18950" xr:uid="{00000000-0005-0000-0000-00008F1B0000}"/>
    <cellStyle name="Normal 2 2 2 2 7 2 2 3" xfId="3910" xr:uid="{00000000-0005-0000-0000-0000901B0000}"/>
    <cellStyle name="Normal 2 2 2 2 7 2 2 3 2" xfId="12056" xr:uid="{00000000-0005-0000-0000-0000911B0000}"/>
    <cellStyle name="Normal 2 2 2 2 7 2 2 3 2 2" xfId="28352" xr:uid="{00000000-0005-0000-0000-0000921B0000}"/>
    <cellStyle name="Normal 2 2 2 2 7 2 2 3 3" xfId="20206" xr:uid="{00000000-0005-0000-0000-0000931B0000}"/>
    <cellStyle name="Normal 2 2 2 2 7 2 2 4" xfId="6543" xr:uid="{00000000-0005-0000-0000-0000941B0000}"/>
    <cellStyle name="Normal 2 2 2 2 7 2 2 4 2" xfId="14689" xr:uid="{00000000-0005-0000-0000-0000951B0000}"/>
    <cellStyle name="Normal 2 2 2 2 7 2 2 4 2 2" xfId="30985" xr:uid="{00000000-0005-0000-0000-0000961B0000}"/>
    <cellStyle name="Normal 2 2 2 2 7 2 2 4 3" xfId="22839" xr:uid="{00000000-0005-0000-0000-0000971B0000}"/>
    <cellStyle name="Normal 2 2 2 2 7 2 2 5" xfId="9390" xr:uid="{00000000-0005-0000-0000-0000981B0000}"/>
    <cellStyle name="Normal 2 2 2 2 7 2 2 5 2" xfId="25686" xr:uid="{00000000-0005-0000-0000-0000991B0000}"/>
    <cellStyle name="Normal 2 2 2 2 7 2 2 6" xfId="17540" xr:uid="{00000000-0005-0000-0000-00009A1B0000}"/>
    <cellStyle name="Normal 2 2 2 2 7 2 3" xfId="1949" xr:uid="{00000000-0005-0000-0000-00009B1B0000}"/>
    <cellStyle name="Normal 2 2 2 2 7 2 3 2" xfId="4519" xr:uid="{00000000-0005-0000-0000-00009C1B0000}"/>
    <cellStyle name="Normal 2 2 2 2 7 2 3 2 2" xfId="12665" xr:uid="{00000000-0005-0000-0000-00009D1B0000}"/>
    <cellStyle name="Normal 2 2 2 2 7 2 3 2 2 2" xfId="28961" xr:uid="{00000000-0005-0000-0000-00009E1B0000}"/>
    <cellStyle name="Normal 2 2 2 2 7 2 3 2 3" xfId="20815" xr:uid="{00000000-0005-0000-0000-00009F1B0000}"/>
    <cellStyle name="Normal 2 2 2 2 7 2 3 3" xfId="7248" xr:uid="{00000000-0005-0000-0000-0000A01B0000}"/>
    <cellStyle name="Normal 2 2 2 2 7 2 3 3 2" xfId="15394" xr:uid="{00000000-0005-0000-0000-0000A11B0000}"/>
    <cellStyle name="Normal 2 2 2 2 7 2 3 3 2 2" xfId="31690" xr:uid="{00000000-0005-0000-0000-0000A21B0000}"/>
    <cellStyle name="Normal 2 2 2 2 7 2 3 3 3" xfId="23544" xr:uid="{00000000-0005-0000-0000-0000A31B0000}"/>
    <cellStyle name="Normal 2 2 2 2 7 2 3 4" xfId="10095" xr:uid="{00000000-0005-0000-0000-0000A41B0000}"/>
    <cellStyle name="Normal 2 2 2 2 7 2 3 4 2" xfId="26391" xr:uid="{00000000-0005-0000-0000-0000A51B0000}"/>
    <cellStyle name="Normal 2 2 2 2 7 2 3 5" xfId="18245" xr:uid="{00000000-0005-0000-0000-0000A61B0000}"/>
    <cellStyle name="Normal 2 2 2 2 7 2 4" xfId="3301" xr:uid="{00000000-0005-0000-0000-0000A71B0000}"/>
    <cellStyle name="Normal 2 2 2 2 7 2 4 2" xfId="11447" xr:uid="{00000000-0005-0000-0000-0000A81B0000}"/>
    <cellStyle name="Normal 2 2 2 2 7 2 4 2 2" xfId="27743" xr:uid="{00000000-0005-0000-0000-0000A91B0000}"/>
    <cellStyle name="Normal 2 2 2 2 7 2 4 3" xfId="19597" xr:uid="{00000000-0005-0000-0000-0000AA1B0000}"/>
    <cellStyle name="Normal 2 2 2 2 7 2 5" xfId="5838" xr:uid="{00000000-0005-0000-0000-0000AB1B0000}"/>
    <cellStyle name="Normal 2 2 2 2 7 2 5 2" xfId="13984" xr:uid="{00000000-0005-0000-0000-0000AC1B0000}"/>
    <cellStyle name="Normal 2 2 2 2 7 2 5 2 2" xfId="30280" xr:uid="{00000000-0005-0000-0000-0000AD1B0000}"/>
    <cellStyle name="Normal 2 2 2 2 7 2 5 3" xfId="22134" xr:uid="{00000000-0005-0000-0000-0000AE1B0000}"/>
    <cellStyle name="Normal 2 2 2 2 7 2 6" xfId="8685" xr:uid="{00000000-0005-0000-0000-0000AF1B0000}"/>
    <cellStyle name="Normal 2 2 2 2 7 2 6 2" xfId="24981" xr:uid="{00000000-0005-0000-0000-0000B01B0000}"/>
    <cellStyle name="Normal 2 2 2 2 7 2 7" xfId="16835" xr:uid="{00000000-0005-0000-0000-0000B11B0000}"/>
    <cellStyle name="Normal 2 2 2 2 7 3" xfId="900" xr:uid="{00000000-0005-0000-0000-0000B21B0000}"/>
    <cellStyle name="Normal 2 2 2 2 7 3 2" xfId="2310" xr:uid="{00000000-0005-0000-0000-0000B31B0000}"/>
    <cellStyle name="Normal 2 2 2 2 7 3 2 2" xfId="4832" xr:uid="{00000000-0005-0000-0000-0000B41B0000}"/>
    <cellStyle name="Normal 2 2 2 2 7 3 2 2 2" xfId="12978" xr:uid="{00000000-0005-0000-0000-0000B51B0000}"/>
    <cellStyle name="Normal 2 2 2 2 7 3 2 2 2 2" xfId="29274" xr:uid="{00000000-0005-0000-0000-0000B61B0000}"/>
    <cellStyle name="Normal 2 2 2 2 7 3 2 2 3" xfId="21128" xr:uid="{00000000-0005-0000-0000-0000B71B0000}"/>
    <cellStyle name="Normal 2 2 2 2 7 3 2 3" xfId="7609" xr:uid="{00000000-0005-0000-0000-0000B81B0000}"/>
    <cellStyle name="Normal 2 2 2 2 7 3 2 3 2" xfId="15755" xr:uid="{00000000-0005-0000-0000-0000B91B0000}"/>
    <cellStyle name="Normal 2 2 2 2 7 3 2 3 2 2" xfId="32051" xr:uid="{00000000-0005-0000-0000-0000BA1B0000}"/>
    <cellStyle name="Normal 2 2 2 2 7 3 2 3 3" xfId="23905" xr:uid="{00000000-0005-0000-0000-0000BB1B0000}"/>
    <cellStyle name="Normal 2 2 2 2 7 3 2 4" xfId="10456" xr:uid="{00000000-0005-0000-0000-0000BC1B0000}"/>
    <cellStyle name="Normal 2 2 2 2 7 3 2 4 2" xfId="26752" xr:uid="{00000000-0005-0000-0000-0000BD1B0000}"/>
    <cellStyle name="Normal 2 2 2 2 7 3 2 5" xfId="18606" xr:uid="{00000000-0005-0000-0000-0000BE1B0000}"/>
    <cellStyle name="Normal 2 2 2 2 7 3 3" xfId="3614" xr:uid="{00000000-0005-0000-0000-0000BF1B0000}"/>
    <cellStyle name="Normal 2 2 2 2 7 3 3 2" xfId="11760" xr:uid="{00000000-0005-0000-0000-0000C01B0000}"/>
    <cellStyle name="Normal 2 2 2 2 7 3 3 2 2" xfId="28056" xr:uid="{00000000-0005-0000-0000-0000C11B0000}"/>
    <cellStyle name="Normal 2 2 2 2 7 3 3 3" xfId="19910" xr:uid="{00000000-0005-0000-0000-0000C21B0000}"/>
    <cellStyle name="Normal 2 2 2 2 7 3 4" xfId="6199" xr:uid="{00000000-0005-0000-0000-0000C31B0000}"/>
    <cellStyle name="Normal 2 2 2 2 7 3 4 2" xfId="14345" xr:uid="{00000000-0005-0000-0000-0000C41B0000}"/>
    <cellStyle name="Normal 2 2 2 2 7 3 4 2 2" xfId="30641" xr:uid="{00000000-0005-0000-0000-0000C51B0000}"/>
    <cellStyle name="Normal 2 2 2 2 7 3 4 3" xfId="22495" xr:uid="{00000000-0005-0000-0000-0000C61B0000}"/>
    <cellStyle name="Normal 2 2 2 2 7 3 5" xfId="9046" xr:uid="{00000000-0005-0000-0000-0000C71B0000}"/>
    <cellStyle name="Normal 2 2 2 2 7 3 5 2" xfId="25342" xr:uid="{00000000-0005-0000-0000-0000C81B0000}"/>
    <cellStyle name="Normal 2 2 2 2 7 3 6" xfId="17196" xr:uid="{00000000-0005-0000-0000-0000C91B0000}"/>
    <cellStyle name="Normal 2 2 2 2 7 4" xfId="1605" xr:uid="{00000000-0005-0000-0000-0000CA1B0000}"/>
    <cellStyle name="Normal 2 2 2 2 7 4 2" xfId="4223" xr:uid="{00000000-0005-0000-0000-0000CB1B0000}"/>
    <cellStyle name="Normal 2 2 2 2 7 4 2 2" xfId="12369" xr:uid="{00000000-0005-0000-0000-0000CC1B0000}"/>
    <cellStyle name="Normal 2 2 2 2 7 4 2 2 2" xfId="28665" xr:uid="{00000000-0005-0000-0000-0000CD1B0000}"/>
    <cellStyle name="Normal 2 2 2 2 7 4 2 3" xfId="20519" xr:uid="{00000000-0005-0000-0000-0000CE1B0000}"/>
    <cellStyle name="Normal 2 2 2 2 7 4 3" xfId="6904" xr:uid="{00000000-0005-0000-0000-0000CF1B0000}"/>
    <cellStyle name="Normal 2 2 2 2 7 4 3 2" xfId="15050" xr:uid="{00000000-0005-0000-0000-0000D01B0000}"/>
    <cellStyle name="Normal 2 2 2 2 7 4 3 2 2" xfId="31346" xr:uid="{00000000-0005-0000-0000-0000D11B0000}"/>
    <cellStyle name="Normal 2 2 2 2 7 4 3 3" xfId="23200" xr:uid="{00000000-0005-0000-0000-0000D21B0000}"/>
    <cellStyle name="Normal 2 2 2 2 7 4 4" xfId="9751" xr:uid="{00000000-0005-0000-0000-0000D31B0000}"/>
    <cellStyle name="Normal 2 2 2 2 7 4 4 2" xfId="26047" xr:uid="{00000000-0005-0000-0000-0000D41B0000}"/>
    <cellStyle name="Normal 2 2 2 2 7 4 5" xfId="17901" xr:uid="{00000000-0005-0000-0000-0000D51B0000}"/>
    <cellStyle name="Normal 2 2 2 2 7 5" xfId="3005" xr:uid="{00000000-0005-0000-0000-0000D61B0000}"/>
    <cellStyle name="Normal 2 2 2 2 7 5 2" xfId="11151" xr:uid="{00000000-0005-0000-0000-0000D71B0000}"/>
    <cellStyle name="Normal 2 2 2 2 7 5 2 2" xfId="27447" xr:uid="{00000000-0005-0000-0000-0000D81B0000}"/>
    <cellStyle name="Normal 2 2 2 2 7 5 3" xfId="19301" xr:uid="{00000000-0005-0000-0000-0000D91B0000}"/>
    <cellStyle name="Normal 2 2 2 2 7 6" xfId="5494" xr:uid="{00000000-0005-0000-0000-0000DA1B0000}"/>
    <cellStyle name="Normal 2 2 2 2 7 6 2" xfId="13640" xr:uid="{00000000-0005-0000-0000-0000DB1B0000}"/>
    <cellStyle name="Normal 2 2 2 2 7 6 2 2" xfId="29936" xr:uid="{00000000-0005-0000-0000-0000DC1B0000}"/>
    <cellStyle name="Normal 2 2 2 2 7 6 3" xfId="21790" xr:uid="{00000000-0005-0000-0000-0000DD1B0000}"/>
    <cellStyle name="Normal 2 2 2 2 7 7" xfId="8341" xr:uid="{00000000-0005-0000-0000-0000DE1B0000}"/>
    <cellStyle name="Normal 2 2 2 2 7 7 2" xfId="24637" xr:uid="{00000000-0005-0000-0000-0000DF1B0000}"/>
    <cellStyle name="Normal 2 2 2 2 7 8" xfId="16491" xr:uid="{00000000-0005-0000-0000-0000E01B0000}"/>
    <cellStyle name="Normal 2 2 2 2 8" xfId="270" xr:uid="{00000000-0005-0000-0000-0000E11B0000}"/>
    <cellStyle name="Normal 2 2 2 2 8 2" xfId="614" xr:uid="{00000000-0005-0000-0000-0000E21B0000}"/>
    <cellStyle name="Normal 2 2 2 2 8 2 2" xfId="1320" xr:uid="{00000000-0005-0000-0000-0000E31B0000}"/>
    <cellStyle name="Normal 2 2 2 2 8 2 2 2" xfId="2730" xr:uid="{00000000-0005-0000-0000-0000E41B0000}"/>
    <cellStyle name="Normal 2 2 2 2 8 2 2 2 2" xfId="5202" xr:uid="{00000000-0005-0000-0000-0000E51B0000}"/>
    <cellStyle name="Normal 2 2 2 2 8 2 2 2 2 2" xfId="13348" xr:uid="{00000000-0005-0000-0000-0000E61B0000}"/>
    <cellStyle name="Normal 2 2 2 2 8 2 2 2 2 2 2" xfId="29644" xr:uid="{00000000-0005-0000-0000-0000E71B0000}"/>
    <cellStyle name="Normal 2 2 2 2 8 2 2 2 2 3" xfId="21498" xr:uid="{00000000-0005-0000-0000-0000E81B0000}"/>
    <cellStyle name="Normal 2 2 2 2 8 2 2 2 3" xfId="8029" xr:uid="{00000000-0005-0000-0000-0000E91B0000}"/>
    <cellStyle name="Normal 2 2 2 2 8 2 2 2 3 2" xfId="16175" xr:uid="{00000000-0005-0000-0000-0000EA1B0000}"/>
    <cellStyle name="Normal 2 2 2 2 8 2 2 2 3 2 2" xfId="32471" xr:uid="{00000000-0005-0000-0000-0000EB1B0000}"/>
    <cellStyle name="Normal 2 2 2 2 8 2 2 2 3 3" xfId="24325" xr:uid="{00000000-0005-0000-0000-0000EC1B0000}"/>
    <cellStyle name="Normal 2 2 2 2 8 2 2 2 4" xfId="10876" xr:uid="{00000000-0005-0000-0000-0000ED1B0000}"/>
    <cellStyle name="Normal 2 2 2 2 8 2 2 2 4 2" xfId="27172" xr:uid="{00000000-0005-0000-0000-0000EE1B0000}"/>
    <cellStyle name="Normal 2 2 2 2 8 2 2 2 5" xfId="19026" xr:uid="{00000000-0005-0000-0000-0000EF1B0000}"/>
    <cellStyle name="Normal 2 2 2 2 8 2 2 3" xfId="3984" xr:uid="{00000000-0005-0000-0000-0000F01B0000}"/>
    <cellStyle name="Normal 2 2 2 2 8 2 2 3 2" xfId="12130" xr:uid="{00000000-0005-0000-0000-0000F11B0000}"/>
    <cellStyle name="Normal 2 2 2 2 8 2 2 3 2 2" xfId="28426" xr:uid="{00000000-0005-0000-0000-0000F21B0000}"/>
    <cellStyle name="Normal 2 2 2 2 8 2 2 3 3" xfId="20280" xr:uid="{00000000-0005-0000-0000-0000F31B0000}"/>
    <cellStyle name="Normal 2 2 2 2 8 2 2 4" xfId="6619" xr:uid="{00000000-0005-0000-0000-0000F41B0000}"/>
    <cellStyle name="Normal 2 2 2 2 8 2 2 4 2" xfId="14765" xr:uid="{00000000-0005-0000-0000-0000F51B0000}"/>
    <cellStyle name="Normal 2 2 2 2 8 2 2 4 2 2" xfId="31061" xr:uid="{00000000-0005-0000-0000-0000F61B0000}"/>
    <cellStyle name="Normal 2 2 2 2 8 2 2 4 3" xfId="22915" xr:uid="{00000000-0005-0000-0000-0000F71B0000}"/>
    <cellStyle name="Normal 2 2 2 2 8 2 2 5" xfId="9466" xr:uid="{00000000-0005-0000-0000-0000F81B0000}"/>
    <cellStyle name="Normal 2 2 2 2 8 2 2 5 2" xfId="25762" xr:uid="{00000000-0005-0000-0000-0000F91B0000}"/>
    <cellStyle name="Normal 2 2 2 2 8 2 2 6" xfId="17616" xr:uid="{00000000-0005-0000-0000-0000FA1B0000}"/>
    <cellStyle name="Normal 2 2 2 2 8 2 3" xfId="2025" xr:uid="{00000000-0005-0000-0000-0000FB1B0000}"/>
    <cellStyle name="Normal 2 2 2 2 8 2 3 2" xfId="4593" xr:uid="{00000000-0005-0000-0000-0000FC1B0000}"/>
    <cellStyle name="Normal 2 2 2 2 8 2 3 2 2" xfId="12739" xr:uid="{00000000-0005-0000-0000-0000FD1B0000}"/>
    <cellStyle name="Normal 2 2 2 2 8 2 3 2 2 2" xfId="29035" xr:uid="{00000000-0005-0000-0000-0000FE1B0000}"/>
    <cellStyle name="Normal 2 2 2 2 8 2 3 2 3" xfId="20889" xr:uid="{00000000-0005-0000-0000-0000FF1B0000}"/>
    <cellStyle name="Normal 2 2 2 2 8 2 3 3" xfId="7324" xr:uid="{00000000-0005-0000-0000-0000001C0000}"/>
    <cellStyle name="Normal 2 2 2 2 8 2 3 3 2" xfId="15470" xr:uid="{00000000-0005-0000-0000-0000011C0000}"/>
    <cellStyle name="Normal 2 2 2 2 8 2 3 3 2 2" xfId="31766" xr:uid="{00000000-0005-0000-0000-0000021C0000}"/>
    <cellStyle name="Normal 2 2 2 2 8 2 3 3 3" xfId="23620" xr:uid="{00000000-0005-0000-0000-0000031C0000}"/>
    <cellStyle name="Normal 2 2 2 2 8 2 3 4" xfId="10171" xr:uid="{00000000-0005-0000-0000-0000041C0000}"/>
    <cellStyle name="Normal 2 2 2 2 8 2 3 4 2" xfId="26467" xr:uid="{00000000-0005-0000-0000-0000051C0000}"/>
    <cellStyle name="Normal 2 2 2 2 8 2 3 5" xfId="18321" xr:uid="{00000000-0005-0000-0000-0000061C0000}"/>
    <cellStyle name="Normal 2 2 2 2 8 2 4" xfId="3375" xr:uid="{00000000-0005-0000-0000-0000071C0000}"/>
    <cellStyle name="Normal 2 2 2 2 8 2 4 2" xfId="11521" xr:uid="{00000000-0005-0000-0000-0000081C0000}"/>
    <cellStyle name="Normal 2 2 2 2 8 2 4 2 2" xfId="27817" xr:uid="{00000000-0005-0000-0000-0000091C0000}"/>
    <cellStyle name="Normal 2 2 2 2 8 2 4 3" xfId="19671" xr:uid="{00000000-0005-0000-0000-00000A1C0000}"/>
    <cellStyle name="Normal 2 2 2 2 8 2 5" xfId="5914" xr:uid="{00000000-0005-0000-0000-00000B1C0000}"/>
    <cellStyle name="Normal 2 2 2 2 8 2 5 2" xfId="14060" xr:uid="{00000000-0005-0000-0000-00000C1C0000}"/>
    <cellStyle name="Normal 2 2 2 2 8 2 5 2 2" xfId="30356" xr:uid="{00000000-0005-0000-0000-00000D1C0000}"/>
    <cellStyle name="Normal 2 2 2 2 8 2 5 3" xfId="22210" xr:uid="{00000000-0005-0000-0000-00000E1C0000}"/>
    <cellStyle name="Normal 2 2 2 2 8 2 6" xfId="8761" xr:uid="{00000000-0005-0000-0000-00000F1C0000}"/>
    <cellStyle name="Normal 2 2 2 2 8 2 6 2" xfId="25057" xr:uid="{00000000-0005-0000-0000-0000101C0000}"/>
    <cellStyle name="Normal 2 2 2 2 8 2 7" xfId="16911" xr:uid="{00000000-0005-0000-0000-0000111C0000}"/>
    <cellStyle name="Normal 2 2 2 2 8 3" xfId="976" xr:uid="{00000000-0005-0000-0000-0000121C0000}"/>
    <cellStyle name="Normal 2 2 2 2 8 3 2" xfId="2386" xr:uid="{00000000-0005-0000-0000-0000131C0000}"/>
    <cellStyle name="Normal 2 2 2 2 8 3 2 2" xfId="4906" xr:uid="{00000000-0005-0000-0000-0000141C0000}"/>
    <cellStyle name="Normal 2 2 2 2 8 3 2 2 2" xfId="13052" xr:uid="{00000000-0005-0000-0000-0000151C0000}"/>
    <cellStyle name="Normal 2 2 2 2 8 3 2 2 2 2" xfId="29348" xr:uid="{00000000-0005-0000-0000-0000161C0000}"/>
    <cellStyle name="Normal 2 2 2 2 8 3 2 2 3" xfId="21202" xr:uid="{00000000-0005-0000-0000-0000171C0000}"/>
    <cellStyle name="Normal 2 2 2 2 8 3 2 3" xfId="7685" xr:uid="{00000000-0005-0000-0000-0000181C0000}"/>
    <cellStyle name="Normal 2 2 2 2 8 3 2 3 2" xfId="15831" xr:uid="{00000000-0005-0000-0000-0000191C0000}"/>
    <cellStyle name="Normal 2 2 2 2 8 3 2 3 2 2" xfId="32127" xr:uid="{00000000-0005-0000-0000-00001A1C0000}"/>
    <cellStyle name="Normal 2 2 2 2 8 3 2 3 3" xfId="23981" xr:uid="{00000000-0005-0000-0000-00001B1C0000}"/>
    <cellStyle name="Normal 2 2 2 2 8 3 2 4" xfId="10532" xr:uid="{00000000-0005-0000-0000-00001C1C0000}"/>
    <cellStyle name="Normal 2 2 2 2 8 3 2 4 2" xfId="26828" xr:uid="{00000000-0005-0000-0000-00001D1C0000}"/>
    <cellStyle name="Normal 2 2 2 2 8 3 2 5" xfId="18682" xr:uid="{00000000-0005-0000-0000-00001E1C0000}"/>
    <cellStyle name="Normal 2 2 2 2 8 3 3" xfId="3688" xr:uid="{00000000-0005-0000-0000-00001F1C0000}"/>
    <cellStyle name="Normal 2 2 2 2 8 3 3 2" xfId="11834" xr:uid="{00000000-0005-0000-0000-0000201C0000}"/>
    <cellStyle name="Normal 2 2 2 2 8 3 3 2 2" xfId="28130" xr:uid="{00000000-0005-0000-0000-0000211C0000}"/>
    <cellStyle name="Normal 2 2 2 2 8 3 3 3" xfId="19984" xr:uid="{00000000-0005-0000-0000-0000221C0000}"/>
    <cellStyle name="Normal 2 2 2 2 8 3 4" xfId="6275" xr:uid="{00000000-0005-0000-0000-0000231C0000}"/>
    <cellStyle name="Normal 2 2 2 2 8 3 4 2" xfId="14421" xr:uid="{00000000-0005-0000-0000-0000241C0000}"/>
    <cellStyle name="Normal 2 2 2 2 8 3 4 2 2" xfId="30717" xr:uid="{00000000-0005-0000-0000-0000251C0000}"/>
    <cellStyle name="Normal 2 2 2 2 8 3 4 3" xfId="22571" xr:uid="{00000000-0005-0000-0000-0000261C0000}"/>
    <cellStyle name="Normal 2 2 2 2 8 3 5" xfId="9122" xr:uid="{00000000-0005-0000-0000-0000271C0000}"/>
    <cellStyle name="Normal 2 2 2 2 8 3 5 2" xfId="25418" xr:uid="{00000000-0005-0000-0000-0000281C0000}"/>
    <cellStyle name="Normal 2 2 2 2 8 3 6" xfId="17272" xr:uid="{00000000-0005-0000-0000-0000291C0000}"/>
    <cellStyle name="Normal 2 2 2 2 8 4" xfId="1681" xr:uid="{00000000-0005-0000-0000-00002A1C0000}"/>
    <cellStyle name="Normal 2 2 2 2 8 4 2" xfId="4297" xr:uid="{00000000-0005-0000-0000-00002B1C0000}"/>
    <cellStyle name="Normal 2 2 2 2 8 4 2 2" xfId="12443" xr:uid="{00000000-0005-0000-0000-00002C1C0000}"/>
    <cellStyle name="Normal 2 2 2 2 8 4 2 2 2" xfId="28739" xr:uid="{00000000-0005-0000-0000-00002D1C0000}"/>
    <cellStyle name="Normal 2 2 2 2 8 4 2 3" xfId="20593" xr:uid="{00000000-0005-0000-0000-00002E1C0000}"/>
    <cellStyle name="Normal 2 2 2 2 8 4 3" xfId="6980" xr:uid="{00000000-0005-0000-0000-00002F1C0000}"/>
    <cellStyle name="Normal 2 2 2 2 8 4 3 2" xfId="15126" xr:uid="{00000000-0005-0000-0000-0000301C0000}"/>
    <cellStyle name="Normal 2 2 2 2 8 4 3 2 2" xfId="31422" xr:uid="{00000000-0005-0000-0000-0000311C0000}"/>
    <cellStyle name="Normal 2 2 2 2 8 4 3 3" xfId="23276" xr:uid="{00000000-0005-0000-0000-0000321C0000}"/>
    <cellStyle name="Normal 2 2 2 2 8 4 4" xfId="9827" xr:uid="{00000000-0005-0000-0000-0000331C0000}"/>
    <cellStyle name="Normal 2 2 2 2 8 4 4 2" xfId="26123" xr:uid="{00000000-0005-0000-0000-0000341C0000}"/>
    <cellStyle name="Normal 2 2 2 2 8 4 5" xfId="17977" xr:uid="{00000000-0005-0000-0000-0000351C0000}"/>
    <cellStyle name="Normal 2 2 2 2 8 5" xfId="3079" xr:uid="{00000000-0005-0000-0000-0000361C0000}"/>
    <cellStyle name="Normal 2 2 2 2 8 5 2" xfId="11225" xr:uid="{00000000-0005-0000-0000-0000371C0000}"/>
    <cellStyle name="Normal 2 2 2 2 8 5 2 2" xfId="27521" xr:uid="{00000000-0005-0000-0000-0000381C0000}"/>
    <cellStyle name="Normal 2 2 2 2 8 5 3" xfId="19375" xr:uid="{00000000-0005-0000-0000-0000391C0000}"/>
    <cellStyle name="Normal 2 2 2 2 8 6" xfId="5570" xr:uid="{00000000-0005-0000-0000-00003A1C0000}"/>
    <cellStyle name="Normal 2 2 2 2 8 6 2" xfId="13716" xr:uid="{00000000-0005-0000-0000-00003B1C0000}"/>
    <cellStyle name="Normal 2 2 2 2 8 6 2 2" xfId="30012" xr:uid="{00000000-0005-0000-0000-00003C1C0000}"/>
    <cellStyle name="Normal 2 2 2 2 8 6 3" xfId="21866" xr:uid="{00000000-0005-0000-0000-00003D1C0000}"/>
    <cellStyle name="Normal 2 2 2 2 8 7" xfId="8417" xr:uid="{00000000-0005-0000-0000-00003E1C0000}"/>
    <cellStyle name="Normal 2 2 2 2 8 7 2" xfId="24713" xr:uid="{00000000-0005-0000-0000-00003F1C0000}"/>
    <cellStyle name="Normal 2 2 2 2 8 8" xfId="16567" xr:uid="{00000000-0005-0000-0000-0000401C0000}"/>
    <cellStyle name="Normal 2 2 2 2 9" xfId="360" xr:uid="{00000000-0005-0000-0000-0000411C0000}"/>
    <cellStyle name="Normal 2 2 2 2 9 2" xfId="1066" xr:uid="{00000000-0005-0000-0000-0000421C0000}"/>
    <cellStyle name="Normal 2 2 2 2 9 2 2" xfId="2476" xr:uid="{00000000-0005-0000-0000-0000431C0000}"/>
    <cellStyle name="Normal 2 2 2 2 9 2 2 2" xfId="4980" xr:uid="{00000000-0005-0000-0000-0000441C0000}"/>
    <cellStyle name="Normal 2 2 2 2 9 2 2 2 2" xfId="13126" xr:uid="{00000000-0005-0000-0000-0000451C0000}"/>
    <cellStyle name="Normal 2 2 2 2 9 2 2 2 2 2" xfId="29422" xr:uid="{00000000-0005-0000-0000-0000461C0000}"/>
    <cellStyle name="Normal 2 2 2 2 9 2 2 2 3" xfId="21276" xr:uid="{00000000-0005-0000-0000-0000471C0000}"/>
    <cellStyle name="Normal 2 2 2 2 9 2 2 3" xfId="7775" xr:uid="{00000000-0005-0000-0000-0000481C0000}"/>
    <cellStyle name="Normal 2 2 2 2 9 2 2 3 2" xfId="15921" xr:uid="{00000000-0005-0000-0000-0000491C0000}"/>
    <cellStyle name="Normal 2 2 2 2 9 2 2 3 2 2" xfId="32217" xr:uid="{00000000-0005-0000-0000-00004A1C0000}"/>
    <cellStyle name="Normal 2 2 2 2 9 2 2 3 3" xfId="24071" xr:uid="{00000000-0005-0000-0000-00004B1C0000}"/>
    <cellStyle name="Normal 2 2 2 2 9 2 2 4" xfId="10622" xr:uid="{00000000-0005-0000-0000-00004C1C0000}"/>
    <cellStyle name="Normal 2 2 2 2 9 2 2 4 2" xfId="26918" xr:uid="{00000000-0005-0000-0000-00004D1C0000}"/>
    <cellStyle name="Normal 2 2 2 2 9 2 2 5" xfId="18772" xr:uid="{00000000-0005-0000-0000-00004E1C0000}"/>
    <cellStyle name="Normal 2 2 2 2 9 2 3" xfId="3762" xr:uid="{00000000-0005-0000-0000-00004F1C0000}"/>
    <cellStyle name="Normal 2 2 2 2 9 2 3 2" xfId="11908" xr:uid="{00000000-0005-0000-0000-0000501C0000}"/>
    <cellStyle name="Normal 2 2 2 2 9 2 3 2 2" xfId="28204" xr:uid="{00000000-0005-0000-0000-0000511C0000}"/>
    <cellStyle name="Normal 2 2 2 2 9 2 3 3" xfId="20058" xr:uid="{00000000-0005-0000-0000-0000521C0000}"/>
    <cellStyle name="Normal 2 2 2 2 9 2 4" xfId="6365" xr:uid="{00000000-0005-0000-0000-0000531C0000}"/>
    <cellStyle name="Normal 2 2 2 2 9 2 4 2" xfId="14511" xr:uid="{00000000-0005-0000-0000-0000541C0000}"/>
    <cellStyle name="Normal 2 2 2 2 9 2 4 2 2" xfId="30807" xr:uid="{00000000-0005-0000-0000-0000551C0000}"/>
    <cellStyle name="Normal 2 2 2 2 9 2 4 3" xfId="22661" xr:uid="{00000000-0005-0000-0000-0000561C0000}"/>
    <cellStyle name="Normal 2 2 2 2 9 2 5" xfId="9212" xr:uid="{00000000-0005-0000-0000-0000571C0000}"/>
    <cellStyle name="Normal 2 2 2 2 9 2 5 2" xfId="25508" xr:uid="{00000000-0005-0000-0000-0000581C0000}"/>
    <cellStyle name="Normal 2 2 2 2 9 2 6" xfId="17362" xr:uid="{00000000-0005-0000-0000-0000591C0000}"/>
    <cellStyle name="Normal 2 2 2 2 9 3" xfId="1771" xr:uid="{00000000-0005-0000-0000-00005A1C0000}"/>
    <cellStyle name="Normal 2 2 2 2 9 3 2" xfId="4371" xr:uid="{00000000-0005-0000-0000-00005B1C0000}"/>
    <cellStyle name="Normal 2 2 2 2 9 3 2 2" xfId="12517" xr:uid="{00000000-0005-0000-0000-00005C1C0000}"/>
    <cellStyle name="Normal 2 2 2 2 9 3 2 2 2" xfId="28813" xr:uid="{00000000-0005-0000-0000-00005D1C0000}"/>
    <cellStyle name="Normal 2 2 2 2 9 3 2 3" xfId="20667" xr:uid="{00000000-0005-0000-0000-00005E1C0000}"/>
    <cellStyle name="Normal 2 2 2 2 9 3 3" xfId="7070" xr:uid="{00000000-0005-0000-0000-00005F1C0000}"/>
    <cellStyle name="Normal 2 2 2 2 9 3 3 2" xfId="15216" xr:uid="{00000000-0005-0000-0000-0000601C0000}"/>
    <cellStyle name="Normal 2 2 2 2 9 3 3 2 2" xfId="31512" xr:uid="{00000000-0005-0000-0000-0000611C0000}"/>
    <cellStyle name="Normal 2 2 2 2 9 3 3 3" xfId="23366" xr:uid="{00000000-0005-0000-0000-0000621C0000}"/>
    <cellStyle name="Normal 2 2 2 2 9 3 4" xfId="9917" xr:uid="{00000000-0005-0000-0000-0000631C0000}"/>
    <cellStyle name="Normal 2 2 2 2 9 3 4 2" xfId="26213" xr:uid="{00000000-0005-0000-0000-0000641C0000}"/>
    <cellStyle name="Normal 2 2 2 2 9 3 5" xfId="18067" xr:uid="{00000000-0005-0000-0000-0000651C0000}"/>
    <cellStyle name="Normal 2 2 2 2 9 4" xfId="3153" xr:uid="{00000000-0005-0000-0000-0000661C0000}"/>
    <cellStyle name="Normal 2 2 2 2 9 4 2" xfId="11299" xr:uid="{00000000-0005-0000-0000-0000671C0000}"/>
    <cellStyle name="Normal 2 2 2 2 9 4 2 2" xfId="27595" xr:uid="{00000000-0005-0000-0000-0000681C0000}"/>
    <cellStyle name="Normal 2 2 2 2 9 4 3" xfId="19449" xr:uid="{00000000-0005-0000-0000-0000691C0000}"/>
    <cellStyle name="Normal 2 2 2 2 9 5" xfId="5660" xr:uid="{00000000-0005-0000-0000-00006A1C0000}"/>
    <cellStyle name="Normal 2 2 2 2 9 5 2" xfId="13806" xr:uid="{00000000-0005-0000-0000-00006B1C0000}"/>
    <cellStyle name="Normal 2 2 2 2 9 5 2 2" xfId="30102" xr:uid="{00000000-0005-0000-0000-00006C1C0000}"/>
    <cellStyle name="Normal 2 2 2 2 9 5 3" xfId="21956" xr:uid="{00000000-0005-0000-0000-00006D1C0000}"/>
    <cellStyle name="Normal 2 2 2 2 9 6" xfId="8507" xr:uid="{00000000-0005-0000-0000-00006E1C0000}"/>
    <cellStyle name="Normal 2 2 2 2 9 6 2" xfId="24803" xr:uid="{00000000-0005-0000-0000-00006F1C0000}"/>
    <cellStyle name="Normal 2 2 2 2 9 7" xfId="16657" xr:uid="{00000000-0005-0000-0000-0000701C0000}"/>
    <cellStyle name="Normal 2 2 2 3" xfId="26" xr:uid="{00000000-0005-0000-0000-0000711C0000}"/>
    <cellStyle name="Normal 2 2 2 3 10" xfId="2865" xr:uid="{00000000-0005-0000-0000-0000721C0000}"/>
    <cellStyle name="Normal 2 2 2 3 10 2" xfId="11011" xr:uid="{00000000-0005-0000-0000-0000731C0000}"/>
    <cellStyle name="Normal 2 2 2 3 10 2 2" xfId="27307" xr:uid="{00000000-0005-0000-0000-0000741C0000}"/>
    <cellStyle name="Normal 2 2 2 3 10 3" xfId="19161" xr:uid="{00000000-0005-0000-0000-0000751C0000}"/>
    <cellStyle name="Normal 2 2 2 3 11" xfId="5326" xr:uid="{00000000-0005-0000-0000-0000761C0000}"/>
    <cellStyle name="Normal 2 2 2 3 11 2" xfId="13472" xr:uid="{00000000-0005-0000-0000-0000771C0000}"/>
    <cellStyle name="Normal 2 2 2 3 11 2 2" xfId="29768" xr:uid="{00000000-0005-0000-0000-0000781C0000}"/>
    <cellStyle name="Normal 2 2 2 3 11 3" xfId="21622" xr:uid="{00000000-0005-0000-0000-0000791C0000}"/>
    <cellStyle name="Normal 2 2 2 3 12" xfId="8173" xr:uid="{00000000-0005-0000-0000-00007A1C0000}"/>
    <cellStyle name="Normal 2 2 2 3 12 2" xfId="24469" xr:uid="{00000000-0005-0000-0000-00007B1C0000}"/>
    <cellStyle name="Normal 2 2 2 3 13" xfId="16323" xr:uid="{00000000-0005-0000-0000-00007C1C0000}"/>
    <cellStyle name="Normal 2 2 2 3 2" xfId="48" xr:uid="{00000000-0005-0000-0000-00007D1C0000}"/>
    <cellStyle name="Normal 2 2 2 3 2 10" xfId="5348" xr:uid="{00000000-0005-0000-0000-00007E1C0000}"/>
    <cellStyle name="Normal 2 2 2 3 2 10 2" xfId="13494" xr:uid="{00000000-0005-0000-0000-00007F1C0000}"/>
    <cellStyle name="Normal 2 2 2 3 2 10 2 2" xfId="29790" xr:uid="{00000000-0005-0000-0000-0000801C0000}"/>
    <cellStyle name="Normal 2 2 2 3 2 10 3" xfId="21644" xr:uid="{00000000-0005-0000-0000-0000811C0000}"/>
    <cellStyle name="Normal 2 2 2 3 2 11" xfId="8195" xr:uid="{00000000-0005-0000-0000-0000821C0000}"/>
    <cellStyle name="Normal 2 2 2 3 2 11 2" xfId="24491" xr:uid="{00000000-0005-0000-0000-0000831C0000}"/>
    <cellStyle name="Normal 2 2 2 3 2 12" xfId="16345" xr:uid="{00000000-0005-0000-0000-0000841C0000}"/>
    <cellStyle name="Normal 2 2 2 3 2 2" xfId="92" xr:uid="{00000000-0005-0000-0000-0000851C0000}"/>
    <cellStyle name="Normal 2 2 2 3 2 2 10" xfId="8239" xr:uid="{00000000-0005-0000-0000-0000861C0000}"/>
    <cellStyle name="Normal 2 2 2 3 2 2 10 2" xfId="24535" xr:uid="{00000000-0005-0000-0000-0000871C0000}"/>
    <cellStyle name="Normal 2 2 2 3 2 2 11" xfId="16389" xr:uid="{00000000-0005-0000-0000-0000881C0000}"/>
    <cellStyle name="Normal 2 2 2 3 2 2 2" xfId="182" xr:uid="{00000000-0005-0000-0000-0000891C0000}"/>
    <cellStyle name="Normal 2 2 2 3 2 2 2 2" xfId="526" xr:uid="{00000000-0005-0000-0000-00008A1C0000}"/>
    <cellStyle name="Normal 2 2 2 3 2 2 2 2 2" xfId="1232" xr:uid="{00000000-0005-0000-0000-00008B1C0000}"/>
    <cellStyle name="Normal 2 2 2 3 2 2 2 2 2 2" xfId="2642" xr:uid="{00000000-0005-0000-0000-00008C1C0000}"/>
    <cellStyle name="Normal 2 2 2 3 2 2 2 2 2 2 2" xfId="5116" xr:uid="{00000000-0005-0000-0000-00008D1C0000}"/>
    <cellStyle name="Normal 2 2 2 3 2 2 2 2 2 2 2 2" xfId="13262" xr:uid="{00000000-0005-0000-0000-00008E1C0000}"/>
    <cellStyle name="Normal 2 2 2 3 2 2 2 2 2 2 2 2 2" xfId="29558" xr:uid="{00000000-0005-0000-0000-00008F1C0000}"/>
    <cellStyle name="Normal 2 2 2 3 2 2 2 2 2 2 2 3" xfId="21412" xr:uid="{00000000-0005-0000-0000-0000901C0000}"/>
    <cellStyle name="Normal 2 2 2 3 2 2 2 2 2 2 3" xfId="7941" xr:uid="{00000000-0005-0000-0000-0000911C0000}"/>
    <cellStyle name="Normal 2 2 2 3 2 2 2 2 2 2 3 2" xfId="16087" xr:uid="{00000000-0005-0000-0000-0000921C0000}"/>
    <cellStyle name="Normal 2 2 2 3 2 2 2 2 2 2 3 2 2" xfId="32383" xr:uid="{00000000-0005-0000-0000-0000931C0000}"/>
    <cellStyle name="Normal 2 2 2 3 2 2 2 2 2 2 3 3" xfId="24237" xr:uid="{00000000-0005-0000-0000-0000941C0000}"/>
    <cellStyle name="Normal 2 2 2 3 2 2 2 2 2 2 4" xfId="10788" xr:uid="{00000000-0005-0000-0000-0000951C0000}"/>
    <cellStyle name="Normal 2 2 2 3 2 2 2 2 2 2 4 2" xfId="27084" xr:uid="{00000000-0005-0000-0000-0000961C0000}"/>
    <cellStyle name="Normal 2 2 2 3 2 2 2 2 2 2 5" xfId="18938" xr:uid="{00000000-0005-0000-0000-0000971C0000}"/>
    <cellStyle name="Normal 2 2 2 3 2 2 2 2 2 3" xfId="3898" xr:uid="{00000000-0005-0000-0000-0000981C0000}"/>
    <cellStyle name="Normal 2 2 2 3 2 2 2 2 2 3 2" xfId="12044" xr:uid="{00000000-0005-0000-0000-0000991C0000}"/>
    <cellStyle name="Normal 2 2 2 3 2 2 2 2 2 3 2 2" xfId="28340" xr:uid="{00000000-0005-0000-0000-00009A1C0000}"/>
    <cellStyle name="Normal 2 2 2 3 2 2 2 2 2 3 3" xfId="20194" xr:uid="{00000000-0005-0000-0000-00009B1C0000}"/>
    <cellStyle name="Normal 2 2 2 3 2 2 2 2 2 4" xfId="6531" xr:uid="{00000000-0005-0000-0000-00009C1C0000}"/>
    <cellStyle name="Normal 2 2 2 3 2 2 2 2 2 4 2" xfId="14677" xr:uid="{00000000-0005-0000-0000-00009D1C0000}"/>
    <cellStyle name="Normal 2 2 2 3 2 2 2 2 2 4 2 2" xfId="30973" xr:uid="{00000000-0005-0000-0000-00009E1C0000}"/>
    <cellStyle name="Normal 2 2 2 3 2 2 2 2 2 4 3" xfId="22827" xr:uid="{00000000-0005-0000-0000-00009F1C0000}"/>
    <cellStyle name="Normal 2 2 2 3 2 2 2 2 2 5" xfId="9378" xr:uid="{00000000-0005-0000-0000-0000A01C0000}"/>
    <cellStyle name="Normal 2 2 2 3 2 2 2 2 2 5 2" xfId="25674" xr:uid="{00000000-0005-0000-0000-0000A11C0000}"/>
    <cellStyle name="Normal 2 2 2 3 2 2 2 2 2 6" xfId="17528" xr:uid="{00000000-0005-0000-0000-0000A21C0000}"/>
    <cellStyle name="Normal 2 2 2 3 2 2 2 2 3" xfId="1937" xr:uid="{00000000-0005-0000-0000-0000A31C0000}"/>
    <cellStyle name="Normal 2 2 2 3 2 2 2 2 3 2" xfId="4507" xr:uid="{00000000-0005-0000-0000-0000A41C0000}"/>
    <cellStyle name="Normal 2 2 2 3 2 2 2 2 3 2 2" xfId="12653" xr:uid="{00000000-0005-0000-0000-0000A51C0000}"/>
    <cellStyle name="Normal 2 2 2 3 2 2 2 2 3 2 2 2" xfId="28949" xr:uid="{00000000-0005-0000-0000-0000A61C0000}"/>
    <cellStyle name="Normal 2 2 2 3 2 2 2 2 3 2 3" xfId="20803" xr:uid="{00000000-0005-0000-0000-0000A71C0000}"/>
    <cellStyle name="Normal 2 2 2 3 2 2 2 2 3 3" xfId="7236" xr:uid="{00000000-0005-0000-0000-0000A81C0000}"/>
    <cellStyle name="Normal 2 2 2 3 2 2 2 2 3 3 2" xfId="15382" xr:uid="{00000000-0005-0000-0000-0000A91C0000}"/>
    <cellStyle name="Normal 2 2 2 3 2 2 2 2 3 3 2 2" xfId="31678" xr:uid="{00000000-0005-0000-0000-0000AA1C0000}"/>
    <cellStyle name="Normal 2 2 2 3 2 2 2 2 3 3 3" xfId="23532" xr:uid="{00000000-0005-0000-0000-0000AB1C0000}"/>
    <cellStyle name="Normal 2 2 2 3 2 2 2 2 3 4" xfId="10083" xr:uid="{00000000-0005-0000-0000-0000AC1C0000}"/>
    <cellStyle name="Normal 2 2 2 3 2 2 2 2 3 4 2" xfId="26379" xr:uid="{00000000-0005-0000-0000-0000AD1C0000}"/>
    <cellStyle name="Normal 2 2 2 3 2 2 2 2 3 5" xfId="18233" xr:uid="{00000000-0005-0000-0000-0000AE1C0000}"/>
    <cellStyle name="Normal 2 2 2 3 2 2 2 2 4" xfId="3289" xr:uid="{00000000-0005-0000-0000-0000AF1C0000}"/>
    <cellStyle name="Normal 2 2 2 3 2 2 2 2 4 2" xfId="11435" xr:uid="{00000000-0005-0000-0000-0000B01C0000}"/>
    <cellStyle name="Normal 2 2 2 3 2 2 2 2 4 2 2" xfId="27731" xr:uid="{00000000-0005-0000-0000-0000B11C0000}"/>
    <cellStyle name="Normal 2 2 2 3 2 2 2 2 4 3" xfId="19585" xr:uid="{00000000-0005-0000-0000-0000B21C0000}"/>
    <cellStyle name="Normal 2 2 2 3 2 2 2 2 5" xfId="5826" xr:uid="{00000000-0005-0000-0000-0000B31C0000}"/>
    <cellStyle name="Normal 2 2 2 3 2 2 2 2 5 2" xfId="13972" xr:uid="{00000000-0005-0000-0000-0000B41C0000}"/>
    <cellStyle name="Normal 2 2 2 3 2 2 2 2 5 2 2" xfId="30268" xr:uid="{00000000-0005-0000-0000-0000B51C0000}"/>
    <cellStyle name="Normal 2 2 2 3 2 2 2 2 5 3" xfId="22122" xr:uid="{00000000-0005-0000-0000-0000B61C0000}"/>
    <cellStyle name="Normal 2 2 2 3 2 2 2 2 6" xfId="8673" xr:uid="{00000000-0005-0000-0000-0000B71C0000}"/>
    <cellStyle name="Normal 2 2 2 3 2 2 2 2 6 2" xfId="24969" xr:uid="{00000000-0005-0000-0000-0000B81C0000}"/>
    <cellStyle name="Normal 2 2 2 3 2 2 2 2 7" xfId="16823" xr:uid="{00000000-0005-0000-0000-0000B91C0000}"/>
    <cellStyle name="Normal 2 2 2 3 2 2 2 3" xfId="888" xr:uid="{00000000-0005-0000-0000-0000BA1C0000}"/>
    <cellStyle name="Normal 2 2 2 3 2 2 2 3 2" xfId="2298" xr:uid="{00000000-0005-0000-0000-0000BB1C0000}"/>
    <cellStyle name="Normal 2 2 2 3 2 2 2 3 2 2" xfId="4820" xr:uid="{00000000-0005-0000-0000-0000BC1C0000}"/>
    <cellStyle name="Normal 2 2 2 3 2 2 2 3 2 2 2" xfId="12966" xr:uid="{00000000-0005-0000-0000-0000BD1C0000}"/>
    <cellStyle name="Normal 2 2 2 3 2 2 2 3 2 2 2 2" xfId="29262" xr:uid="{00000000-0005-0000-0000-0000BE1C0000}"/>
    <cellStyle name="Normal 2 2 2 3 2 2 2 3 2 2 3" xfId="21116" xr:uid="{00000000-0005-0000-0000-0000BF1C0000}"/>
    <cellStyle name="Normal 2 2 2 3 2 2 2 3 2 3" xfId="7597" xr:uid="{00000000-0005-0000-0000-0000C01C0000}"/>
    <cellStyle name="Normal 2 2 2 3 2 2 2 3 2 3 2" xfId="15743" xr:uid="{00000000-0005-0000-0000-0000C11C0000}"/>
    <cellStyle name="Normal 2 2 2 3 2 2 2 3 2 3 2 2" xfId="32039" xr:uid="{00000000-0005-0000-0000-0000C21C0000}"/>
    <cellStyle name="Normal 2 2 2 3 2 2 2 3 2 3 3" xfId="23893" xr:uid="{00000000-0005-0000-0000-0000C31C0000}"/>
    <cellStyle name="Normal 2 2 2 3 2 2 2 3 2 4" xfId="10444" xr:uid="{00000000-0005-0000-0000-0000C41C0000}"/>
    <cellStyle name="Normal 2 2 2 3 2 2 2 3 2 4 2" xfId="26740" xr:uid="{00000000-0005-0000-0000-0000C51C0000}"/>
    <cellStyle name="Normal 2 2 2 3 2 2 2 3 2 5" xfId="18594" xr:uid="{00000000-0005-0000-0000-0000C61C0000}"/>
    <cellStyle name="Normal 2 2 2 3 2 2 2 3 3" xfId="3602" xr:uid="{00000000-0005-0000-0000-0000C71C0000}"/>
    <cellStyle name="Normal 2 2 2 3 2 2 2 3 3 2" xfId="11748" xr:uid="{00000000-0005-0000-0000-0000C81C0000}"/>
    <cellStyle name="Normal 2 2 2 3 2 2 2 3 3 2 2" xfId="28044" xr:uid="{00000000-0005-0000-0000-0000C91C0000}"/>
    <cellStyle name="Normal 2 2 2 3 2 2 2 3 3 3" xfId="19898" xr:uid="{00000000-0005-0000-0000-0000CA1C0000}"/>
    <cellStyle name="Normal 2 2 2 3 2 2 2 3 4" xfId="6187" xr:uid="{00000000-0005-0000-0000-0000CB1C0000}"/>
    <cellStyle name="Normal 2 2 2 3 2 2 2 3 4 2" xfId="14333" xr:uid="{00000000-0005-0000-0000-0000CC1C0000}"/>
    <cellStyle name="Normal 2 2 2 3 2 2 2 3 4 2 2" xfId="30629" xr:uid="{00000000-0005-0000-0000-0000CD1C0000}"/>
    <cellStyle name="Normal 2 2 2 3 2 2 2 3 4 3" xfId="22483" xr:uid="{00000000-0005-0000-0000-0000CE1C0000}"/>
    <cellStyle name="Normal 2 2 2 3 2 2 2 3 5" xfId="9034" xr:uid="{00000000-0005-0000-0000-0000CF1C0000}"/>
    <cellStyle name="Normal 2 2 2 3 2 2 2 3 5 2" xfId="25330" xr:uid="{00000000-0005-0000-0000-0000D01C0000}"/>
    <cellStyle name="Normal 2 2 2 3 2 2 2 3 6" xfId="17184" xr:uid="{00000000-0005-0000-0000-0000D11C0000}"/>
    <cellStyle name="Normal 2 2 2 3 2 2 2 4" xfId="1593" xr:uid="{00000000-0005-0000-0000-0000D21C0000}"/>
    <cellStyle name="Normal 2 2 2 3 2 2 2 4 2" xfId="4211" xr:uid="{00000000-0005-0000-0000-0000D31C0000}"/>
    <cellStyle name="Normal 2 2 2 3 2 2 2 4 2 2" xfId="12357" xr:uid="{00000000-0005-0000-0000-0000D41C0000}"/>
    <cellStyle name="Normal 2 2 2 3 2 2 2 4 2 2 2" xfId="28653" xr:uid="{00000000-0005-0000-0000-0000D51C0000}"/>
    <cellStyle name="Normal 2 2 2 3 2 2 2 4 2 3" xfId="20507" xr:uid="{00000000-0005-0000-0000-0000D61C0000}"/>
    <cellStyle name="Normal 2 2 2 3 2 2 2 4 3" xfId="6892" xr:uid="{00000000-0005-0000-0000-0000D71C0000}"/>
    <cellStyle name="Normal 2 2 2 3 2 2 2 4 3 2" xfId="15038" xr:uid="{00000000-0005-0000-0000-0000D81C0000}"/>
    <cellStyle name="Normal 2 2 2 3 2 2 2 4 3 2 2" xfId="31334" xr:uid="{00000000-0005-0000-0000-0000D91C0000}"/>
    <cellStyle name="Normal 2 2 2 3 2 2 2 4 3 3" xfId="23188" xr:uid="{00000000-0005-0000-0000-0000DA1C0000}"/>
    <cellStyle name="Normal 2 2 2 3 2 2 2 4 4" xfId="9739" xr:uid="{00000000-0005-0000-0000-0000DB1C0000}"/>
    <cellStyle name="Normal 2 2 2 3 2 2 2 4 4 2" xfId="26035" xr:uid="{00000000-0005-0000-0000-0000DC1C0000}"/>
    <cellStyle name="Normal 2 2 2 3 2 2 2 4 5" xfId="17889" xr:uid="{00000000-0005-0000-0000-0000DD1C0000}"/>
    <cellStyle name="Normal 2 2 2 3 2 2 2 5" xfId="2993" xr:uid="{00000000-0005-0000-0000-0000DE1C0000}"/>
    <cellStyle name="Normal 2 2 2 3 2 2 2 5 2" xfId="11139" xr:uid="{00000000-0005-0000-0000-0000DF1C0000}"/>
    <cellStyle name="Normal 2 2 2 3 2 2 2 5 2 2" xfId="27435" xr:uid="{00000000-0005-0000-0000-0000E01C0000}"/>
    <cellStyle name="Normal 2 2 2 3 2 2 2 5 3" xfId="19289" xr:uid="{00000000-0005-0000-0000-0000E11C0000}"/>
    <cellStyle name="Normal 2 2 2 3 2 2 2 6" xfId="5482" xr:uid="{00000000-0005-0000-0000-0000E21C0000}"/>
    <cellStyle name="Normal 2 2 2 3 2 2 2 6 2" xfId="13628" xr:uid="{00000000-0005-0000-0000-0000E31C0000}"/>
    <cellStyle name="Normal 2 2 2 3 2 2 2 6 2 2" xfId="29924" xr:uid="{00000000-0005-0000-0000-0000E41C0000}"/>
    <cellStyle name="Normal 2 2 2 3 2 2 2 6 3" xfId="21778" xr:uid="{00000000-0005-0000-0000-0000E51C0000}"/>
    <cellStyle name="Normal 2 2 2 3 2 2 2 7" xfId="8329" xr:uid="{00000000-0005-0000-0000-0000E61C0000}"/>
    <cellStyle name="Normal 2 2 2 3 2 2 2 7 2" xfId="24625" xr:uid="{00000000-0005-0000-0000-0000E71C0000}"/>
    <cellStyle name="Normal 2 2 2 3 2 2 2 8" xfId="16479" xr:uid="{00000000-0005-0000-0000-0000E81C0000}"/>
    <cellStyle name="Normal 2 2 2 3 2 2 3" xfId="256" xr:uid="{00000000-0005-0000-0000-0000E91C0000}"/>
    <cellStyle name="Normal 2 2 2 3 2 2 3 2" xfId="600" xr:uid="{00000000-0005-0000-0000-0000EA1C0000}"/>
    <cellStyle name="Normal 2 2 2 3 2 2 3 2 2" xfId="1306" xr:uid="{00000000-0005-0000-0000-0000EB1C0000}"/>
    <cellStyle name="Normal 2 2 2 3 2 2 3 2 2 2" xfId="2716" xr:uid="{00000000-0005-0000-0000-0000EC1C0000}"/>
    <cellStyle name="Normal 2 2 2 3 2 2 3 2 2 2 2" xfId="5190" xr:uid="{00000000-0005-0000-0000-0000ED1C0000}"/>
    <cellStyle name="Normal 2 2 2 3 2 2 3 2 2 2 2 2" xfId="13336" xr:uid="{00000000-0005-0000-0000-0000EE1C0000}"/>
    <cellStyle name="Normal 2 2 2 3 2 2 3 2 2 2 2 2 2" xfId="29632" xr:uid="{00000000-0005-0000-0000-0000EF1C0000}"/>
    <cellStyle name="Normal 2 2 2 3 2 2 3 2 2 2 2 3" xfId="21486" xr:uid="{00000000-0005-0000-0000-0000F01C0000}"/>
    <cellStyle name="Normal 2 2 2 3 2 2 3 2 2 2 3" xfId="8015" xr:uid="{00000000-0005-0000-0000-0000F11C0000}"/>
    <cellStyle name="Normal 2 2 2 3 2 2 3 2 2 2 3 2" xfId="16161" xr:uid="{00000000-0005-0000-0000-0000F21C0000}"/>
    <cellStyle name="Normal 2 2 2 3 2 2 3 2 2 2 3 2 2" xfId="32457" xr:uid="{00000000-0005-0000-0000-0000F31C0000}"/>
    <cellStyle name="Normal 2 2 2 3 2 2 3 2 2 2 3 3" xfId="24311" xr:uid="{00000000-0005-0000-0000-0000F41C0000}"/>
    <cellStyle name="Normal 2 2 2 3 2 2 3 2 2 2 4" xfId="10862" xr:uid="{00000000-0005-0000-0000-0000F51C0000}"/>
    <cellStyle name="Normal 2 2 2 3 2 2 3 2 2 2 4 2" xfId="27158" xr:uid="{00000000-0005-0000-0000-0000F61C0000}"/>
    <cellStyle name="Normal 2 2 2 3 2 2 3 2 2 2 5" xfId="19012" xr:uid="{00000000-0005-0000-0000-0000F71C0000}"/>
    <cellStyle name="Normal 2 2 2 3 2 2 3 2 2 3" xfId="3972" xr:uid="{00000000-0005-0000-0000-0000F81C0000}"/>
    <cellStyle name="Normal 2 2 2 3 2 2 3 2 2 3 2" xfId="12118" xr:uid="{00000000-0005-0000-0000-0000F91C0000}"/>
    <cellStyle name="Normal 2 2 2 3 2 2 3 2 2 3 2 2" xfId="28414" xr:uid="{00000000-0005-0000-0000-0000FA1C0000}"/>
    <cellStyle name="Normal 2 2 2 3 2 2 3 2 2 3 3" xfId="20268" xr:uid="{00000000-0005-0000-0000-0000FB1C0000}"/>
    <cellStyle name="Normal 2 2 2 3 2 2 3 2 2 4" xfId="6605" xr:uid="{00000000-0005-0000-0000-0000FC1C0000}"/>
    <cellStyle name="Normal 2 2 2 3 2 2 3 2 2 4 2" xfId="14751" xr:uid="{00000000-0005-0000-0000-0000FD1C0000}"/>
    <cellStyle name="Normal 2 2 2 3 2 2 3 2 2 4 2 2" xfId="31047" xr:uid="{00000000-0005-0000-0000-0000FE1C0000}"/>
    <cellStyle name="Normal 2 2 2 3 2 2 3 2 2 4 3" xfId="22901" xr:uid="{00000000-0005-0000-0000-0000FF1C0000}"/>
    <cellStyle name="Normal 2 2 2 3 2 2 3 2 2 5" xfId="9452" xr:uid="{00000000-0005-0000-0000-0000001D0000}"/>
    <cellStyle name="Normal 2 2 2 3 2 2 3 2 2 5 2" xfId="25748" xr:uid="{00000000-0005-0000-0000-0000011D0000}"/>
    <cellStyle name="Normal 2 2 2 3 2 2 3 2 2 6" xfId="17602" xr:uid="{00000000-0005-0000-0000-0000021D0000}"/>
    <cellStyle name="Normal 2 2 2 3 2 2 3 2 3" xfId="2011" xr:uid="{00000000-0005-0000-0000-0000031D0000}"/>
    <cellStyle name="Normal 2 2 2 3 2 2 3 2 3 2" xfId="4581" xr:uid="{00000000-0005-0000-0000-0000041D0000}"/>
    <cellStyle name="Normal 2 2 2 3 2 2 3 2 3 2 2" xfId="12727" xr:uid="{00000000-0005-0000-0000-0000051D0000}"/>
    <cellStyle name="Normal 2 2 2 3 2 2 3 2 3 2 2 2" xfId="29023" xr:uid="{00000000-0005-0000-0000-0000061D0000}"/>
    <cellStyle name="Normal 2 2 2 3 2 2 3 2 3 2 3" xfId="20877" xr:uid="{00000000-0005-0000-0000-0000071D0000}"/>
    <cellStyle name="Normal 2 2 2 3 2 2 3 2 3 3" xfId="7310" xr:uid="{00000000-0005-0000-0000-0000081D0000}"/>
    <cellStyle name="Normal 2 2 2 3 2 2 3 2 3 3 2" xfId="15456" xr:uid="{00000000-0005-0000-0000-0000091D0000}"/>
    <cellStyle name="Normal 2 2 2 3 2 2 3 2 3 3 2 2" xfId="31752" xr:uid="{00000000-0005-0000-0000-00000A1D0000}"/>
    <cellStyle name="Normal 2 2 2 3 2 2 3 2 3 3 3" xfId="23606" xr:uid="{00000000-0005-0000-0000-00000B1D0000}"/>
    <cellStyle name="Normal 2 2 2 3 2 2 3 2 3 4" xfId="10157" xr:uid="{00000000-0005-0000-0000-00000C1D0000}"/>
    <cellStyle name="Normal 2 2 2 3 2 2 3 2 3 4 2" xfId="26453" xr:uid="{00000000-0005-0000-0000-00000D1D0000}"/>
    <cellStyle name="Normal 2 2 2 3 2 2 3 2 3 5" xfId="18307" xr:uid="{00000000-0005-0000-0000-00000E1D0000}"/>
    <cellStyle name="Normal 2 2 2 3 2 2 3 2 4" xfId="3363" xr:uid="{00000000-0005-0000-0000-00000F1D0000}"/>
    <cellStyle name="Normal 2 2 2 3 2 2 3 2 4 2" xfId="11509" xr:uid="{00000000-0005-0000-0000-0000101D0000}"/>
    <cellStyle name="Normal 2 2 2 3 2 2 3 2 4 2 2" xfId="27805" xr:uid="{00000000-0005-0000-0000-0000111D0000}"/>
    <cellStyle name="Normal 2 2 2 3 2 2 3 2 4 3" xfId="19659" xr:uid="{00000000-0005-0000-0000-0000121D0000}"/>
    <cellStyle name="Normal 2 2 2 3 2 2 3 2 5" xfId="5900" xr:uid="{00000000-0005-0000-0000-0000131D0000}"/>
    <cellStyle name="Normal 2 2 2 3 2 2 3 2 5 2" xfId="14046" xr:uid="{00000000-0005-0000-0000-0000141D0000}"/>
    <cellStyle name="Normal 2 2 2 3 2 2 3 2 5 2 2" xfId="30342" xr:uid="{00000000-0005-0000-0000-0000151D0000}"/>
    <cellStyle name="Normal 2 2 2 3 2 2 3 2 5 3" xfId="22196" xr:uid="{00000000-0005-0000-0000-0000161D0000}"/>
    <cellStyle name="Normal 2 2 2 3 2 2 3 2 6" xfId="8747" xr:uid="{00000000-0005-0000-0000-0000171D0000}"/>
    <cellStyle name="Normal 2 2 2 3 2 2 3 2 6 2" xfId="25043" xr:uid="{00000000-0005-0000-0000-0000181D0000}"/>
    <cellStyle name="Normal 2 2 2 3 2 2 3 2 7" xfId="16897" xr:uid="{00000000-0005-0000-0000-0000191D0000}"/>
    <cellStyle name="Normal 2 2 2 3 2 2 3 3" xfId="962" xr:uid="{00000000-0005-0000-0000-00001A1D0000}"/>
    <cellStyle name="Normal 2 2 2 3 2 2 3 3 2" xfId="2372" xr:uid="{00000000-0005-0000-0000-00001B1D0000}"/>
    <cellStyle name="Normal 2 2 2 3 2 2 3 3 2 2" xfId="4894" xr:uid="{00000000-0005-0000-0000-00001C1D0000}"/>
    <cellStyle name="Normal 2 2 2 3 2 2 3 3 2 2 2" xfId="13040" xr:uid="{00000000-0005-0000-0000-00001D1D0000}"/>
    <cellStyle name="Normal 2 2 2 3 2 2 3 3 2 2 2 2" xfId="29336" xr:uid="{00000000-0005-0000-0000-00001E1D0000}"/>
    <cellStyle name="Normal 2 2 2 3 2 2 3 3 2 2 3" xfId="21190" xr:uid="{00000000-0005-0000-0000-00001F1D0000}"/>
    <cellStyle name="Normal 2 2 2 3 2 2 3 3 2 3" xfId="7671" xr:uid="{00000000-0005-0000-0000-0000201D0000}"/>
    <cellStyle name="Normal 2 2 2 3 2 2 3 3 2 3 2" xfId="15817" xr:uid="{00000000-0005-0000-0000-0000211D0000}"/>
    <cellStyle name="Normal 2 2 2 3 2 2 3 3 2 3 2 2" xfId="32113" xr:uid="{00000000-0005-0000-0000-0000221D0000}"/>
    <cellStyle name="Normal 2 2 2 3 2 2 3 3 2 3 3" xfId="23967" xr:uid="{00000000-0005-0000-0000-0000231D0000}"/>
    <cellStyle name="Normal 2 2 2 3 2 2 3 3 2 4" xfId="10518" xr:uid="{00000000-0005-0000-0000-0000241D0000}"/>
    <cellStyle name="Normal 2 2 2 3 2 2 3 3 2 4 2" xfId="26814" xr:uid="{00000000-0005-0000-0000-0000251D0000}"/>
    <cellStyle name="Normal 2 2 2 3 2 2 3 3 2 5" xfId="18668" xr:uid="{00000000-0005-0000-0000-0000261D0000}"/>
    <cellStyle name="Normal 2 2 2 3 2 2 3 3 3" xfId="3676" xr:uid="{00000000-0005-0000-0000-0000271D0000}"/>
    <cellStyle name="Normal 2 2 2 3 2 2 3 3 3 2" xfId="11822" xr:uid="{00000000-0005-0000-0000-0000281D0000}"/>
    <cellStyle name="Normal 2 2 2 3 2 2 3 3 3 2 2" xfId="28118" xr:uid="{00000000-0005-0000-0000-0000291D0000}"/>
    <cellStyle name="Normal 2 2 2 3 2 2 3 3 3 3" xfId="19972" xr:uid="{00000000-0005-0000-0000-00002A1D0000}"/>
    <cellStyle name="Normal 2 2 2 3 2 2 3 3 4" xfId="6261" xr:uid="{00000000-0005-0000-0000-00002B1D0000}"/>
    <cellStyle name="Normal 2 2 2 3 2 2 3 3 4 2" xfId="14407" xr:uid="{00000000-0005-0000-0000-00002C1D0000}"/>
    <cellStyle name="Normal 2 2 2 3 2 2 3 3 4 2 2" xfId="30703" xr:uid="{00000000-0005-0000-0000-00002D1D0000}"/>
    <cellStyle name="Normal 2 2 2 3 2 2 3 3 4 3" xfId="22557" xr:uid="{00000000-0005-0000-0000-00002E1D0000}"/>
    <cellStyle name="Normal 2 2 2 3 2 2 3 3 5" xfId="9108" xr:uid="{00000000-0005-0000-0000-00002F1D0000}"/>
    <cellStyle name="Normal 2 2 2 3 2 2 3 3 5 2" xfId="25404" xr:uid="{00000000-0005-0000-0000-0000301D0000}"/>
    <cellStyle name="Normal 2 2 2 3 2 2 3 3 6" xfId="17258" xr:uid="{00000000-0005-0000-0000-0000311D0000}"/>
    <cellStyle name="Normal 2 2 2 3 2 2 3 4" xfId="1667" xr:uid="{00000000-0005-0000-0000-0000321D0000}"/>
    <cellStyle name="Normal 2 2 2 3 2 2 3 4 2" xfId="4285" xr:uid="{00000000-0005-0000-0000-0000331D0000}"/>
    <cellStyle name="Normal 2 2 2 3 2 2 3 4 2 2" xfId="12431" xr:uid="{00000000-0005-0000-0000-0000341D0000}"/>
    <cellStyle name="Normal 2 2 2 3 2 2 3 4 2 2 2" xfId="28727" xr:uid="{00000000-0005-0000-0000-0000351D0000}"/>
    <cellStyle name="Normal 2 2 2 3 2 2 3 4 2 3" xfId="20581" xr:uid="{00000000-0005-0000-0000-0000361D0000}"/>
    <cellStyle name="Normal 2 2 2 3 2 2 3 4 3" xfId="6966" xr:uid="{00000000-0005-0000-0000-0000371D0000}"/>
    <cellStyle name="Normal 2 2 2 3 2 2 3 4 3 2" xfId="15112" xr:uid="{00000000-0005-0000-0000-0000381D0000}"/>
    <cellStyle name="Normal 2 2 2 3 2 2 3 4 3 2 2" xfId="31408" xr:uid="{00000000-0005-0000-0000-0000391D0000}"/>
    <cellStyle name="Normal 2 2 2 3 2 2 3 4 3 3" xfId="23262" xr:uid="{00000000-0005-0000-0000-00003A1D0000}"/>
    <cellStyle name="Normal 2 2 2 3 2 2 3 4 4" xfId="9813" xr:uid="{00000000-0005-0000-0000-00003B1D0000}"/>
    <cellStyle name="Normal 2 2 2 3 2 2 3 4 4 2" xfId="26109" xr:uid="{00000000-0005-0000-0000-00003C1D0000}"/>
    <cellStyle name="Normal 2 2 2 3 2 2 3 4 5" xfId="17963" xr:uid="{00000000-0005-0000-0000-00003D1D0000}"/>
    <cellStyle name="Normal 2 2 2 3 2 2 3 5" xfId="3067" xr:uid="{00000000-0005-0000-0000-00003E1D0000}"/>
    <cellStyle name="Normal 2 2 2 3 2 2 3 5 2" xfId="11213" xr:uid="{00000000-0005-0000-0000-00003F1D0000}"/>
    <cellStyle name="Normal 2 2 2 3 2 2 3 5 2 2" xfId="27509" xr:uid="{00000000-0005-0000-0000-0000401D0000}"/>
    <cellStyle name="Normal 2 2 2 3 2 2 3 5 3" xfId="19363" xr:uid="{00000000-0005-0000-0000-0000411D0000}"/>
    <cellStyle name="Normal 2 2 2 3 2 2 3 6" xfId="5556" xr:uid="{00000000-0005-0000-0000-0000421D0000}"/>
    <cellStyle name="Normal 2 2 2 3 2 2 3 6 2" xfId="13702" xr:uid="{00000000-0005-0000-0000-0000431D0000}"/>
    <cellStyle name="Normal 2 2 2 3 2 2 3 6 2 2" xfId="29998" xr:uid="{00000000-0005-0000-0000-0000441D0000}"/>
    <cellStyle name="Normal 2 2 2 3 2 2 3 6 3" xfId="21852" xr:uid="{00000000-0005-0000-0000-0000451D0000}"/>
    <cellStyle name="Normal 2 2 2 3 2 2 3 7" xfId="8403" xr:uid="{00000000-0005-0000-0000-0000461D0000}"/>
    <cellStyle name="Normal 2 2 2 3 2 2 3 7 2" xfId="24699" xr:uid="{00000000-0005-0000-0000-0000471D0000}"/>
    <cellStyle name="Normal 2 2 2 3 2 2 3 8" xfId="16553" xr:uid="{00000000-0005-0000-0000-0000481D0000}"/>
    <cellStyle name="Normal 2 2 2 3 2 2 4" xfId="346" xr:uid="{00000000-0005-0000-0000-0000491D0000}"/>
    <cellStyle name="Normal 2 2 2 3 2 2 4 2" xfId="690" xr:uid="{00000000-0005-0000-0000-00004A1D0000}"/>
    <cellStyle name="Normal 2 2 2 3 2 2 4 2 2" xfId="1396" xr:uid="{00000000-0005-0000-0000-00004B1D0000}"/>
    <cellStyle name="Normal 2 2 2 3 2 2 4 2 2 2" xfId="2806" xr:uid="{00000000-0005-0000-0000-00004C1D0000}"/>
    <cellStyle name="Normal 2 2 2 3 2 2 4 2 2 2 2" xfId="5264" xr:uid="{00000000-0005-0000-0000-00004D1D0000}"/>
    <cellStyle name="Normal 2 2 2 3 2 2 4 2 2 2 2 2" xfId="13410" xr:uid="{00000000-0005-0000-0000-00004E1D0000}"/>
    <cellStyle name="Normal 2 2 2 3 2 2 4 2 2 2 2 2 2" xfId="29706" xr:uid="{00000000-0005-0000-0000-00004F1D0000}"/>
    <cellStyle name="Normal 2 2 2 3 2 2 4 2 2 2 2 3" xfId="21560" xr:uid="{00000000-0005-0000-0000-0000501D0000}"/>
    <cellStyle name="Normal 2 2 2 3 2 2 4 2 2 2 3" xfId="8105" xr:uid="{00000000-0005-0000-0000-0000511D0000}"/>
    <cellStyle name="Normal 2 2 2 3 2 2 4 2 2 2 3 2" xfId="16251" xr:uid="{00000000-0005-0000-0000-0000521D0000}"/>
    <cellStyle name="Normal 2 2 2 3 2 2 4 2 2 2 3 2 2" xfId="32547" xr:uid="{00000000-0005-0000-0000-0000531D0000}"/>
    <cellStyle name="Normal 2 2 2 3 2 2 4 2 2 2 3 3" xfId="24401" xr:uid="{00000000-0005-0000-0000-0000541D0000}"/>
    <cellStyle name="Normal 2 2 2 3 2 2 4 2 2 2 4" xfId="10952" xr:uid="{00000000-0005-0000-0000-0000551D0000}"/>
    <cellStyle name="Normal 2 2 2 3 2 2 4 2 2 2 4 2" xfId="27248" xr:uid="{00000000-0005-0000-0000-0000561D0000}"/>
    <cellStyle name="Normal 2 2 2 3 2 2 4 2 2 2 5" xfId="19102" xr:uid="{00000000-0005-0000-0000-0000571D0000}"/>
    <cellStyle name="Normal 2 2 2 3 2 2 4 2 2 3" xfId="4046" xr:uid="{00000000-0005-0000-0000-0000581D0000}"/>
    <cellStyle name="Normal 2 2 2 3 2 2 4 2 2 3 2" xfId="12192" xr:uid="{00000000-0005-0000-0000-0000591D0000}"/>
    <cellStyle name="Normal 2 2 2 3 2 2 4 2 2 3 2 2" xfId="28488" xr:uid="{00000000-0005-0000-0000-00005A1D0000}"/>
    <cellStyle name="Normal 2 2 2 3 2 2 4 2 2 3 3" xfId="20342" xr:uid="{00000000-0005-0000-0000-00005B1D0000}"/>
    <cellStyle name="Normal 2 2 2 3 2 2 4 2 2 4" xfId="6695" xr:uid="{00000000-0005-0000-0000-00005C1D0000}"/>
    <cellStyle name="Normal 2 2 2 3 2 2 4 2 2 4 2" xfId="14841" xr:uid="{00000000-0005-0000-0000-00005D1D0000}"/>
    <cellStyle name="Normal 2 2 2 3 2 2 4 2 2 4 2 2" xfId="31137" xr:uid="{00000000-0005-0000-0000-00005E1D0000}"/>
    <cellStyle name="Normal 2 2 2 3 2 2 4 2 2 4 3" xfId="22991" xr:uid="{00000000-0005-0000-0000-00005F1D0000}"/>
    <cellStyle name="Normal 2 2 2 3 2 2 4 2 2 5" xfId="9542" xr:uid="{00000000-0005-0000-0000-0000601D0000}"/>
    <cellStyle name="Normal 2 2 2 3 2 2 4 2 2 5 2" xfId="25838" xr:uid="{00000000-0005-0000-0000-0000611D0000}"/>
    <cellStyle name="Normal 2 2 2 3 2 2 4 2 2 6" xfId="17692" xr:uid="{00000000-0005-0000-0000-0000621D0000}"/>
    <cellStyle name="Normal 2 2 2 3 2 2 4 2 3" xfId="2101" xr:uid="{00000000-0005-0000-0000-0000631D0000}"/>
    <cellStyle name="Normal 2 2 2 3 2 2 4 2 3 2" xfId="4655" xr:uid="{00000000-0005-0000-0000-0000641D0000}"/>
    <cellStyle name="Normal 2 2 2 3 2 2 4 2 3 2 2" xfId="12801" xr:uid="{00000000-0005-0000-0000-0000651D0000}"/>
    <cellStyle name="Normal 2 2 2 3 2 2 4 2 3 2 2 2" xfId="29097" xr:uid="{00000000-0005-0000-0000-0000661D0000}"/>
    <cellStyle name="Normal 2 2 2 3 2 2 4 2 3 2 3" xfId="20951" xr:uid="{00000000-0005-0000-0000-0000671D0000}"/>
    <cellStyle name="Normal 2 2 2 3 2 2 4 2 3 3" xfId="7400" xr:uid="{00000000-0005-0000-0000-0000681D0000}"/>
    <cellStyle name="Normal 2 2 2 3 2 2 4 2 3 3 2" xfId="15546" xr:uid="{00000000-0005-0000-0000-0000691D0000}"/>
    <cellStyle name="Normal 2 2 2 3 2 2 4 2 3 3 2 2" xfId="31842" xr:uid="{00000000-0005-0000-0000-00006A1D0000}"/>
    <cellStyle name="Normal 2 2 2 3 2 2 4 2 3 3 3" xfId="23696" xr:uid="{00000000-0005-0000-0000-00006B1D0000}"/>
    <cellStyle name="Normal 2 2 2 3 2 2 4 2 3 4" xfId="10247" xr:uid="{00000000-0005-0000-0000-00006C1D0000}"/>
    <cellStyle name="Normal 2 2 2 3 2 2 4 2 3 4 2" xfId="26543" xr:uid="{00000000-0005-0000-0000-00006D1D0000}"/>
    <cellStyle name="Normal 2 2 2 3 2 2 4 2 3 5" xfId="18397" xr:uid="{00000000-0005-0000-0000-00006E1D0000}"/>
    <cellStyle name="Normal 2 2 2 3 2 2 4 2 4" xfId="3437" xr:uid="{00000000-0005-0000-0000-00006F1D0000}"/>
    <cellStyle name="Normal 2 2 2 3 2 2 4 2 4 2" xfId="11583" xr:uid="{00000000-0005-0000-0000-0000701D0000}"/>
    <cellStyle name="Normal 2 2 2 3 2 2 4 2 4 2 2" xfId="27879" xr:uid="{00000000-0005-0000-0000-0000711D0000}"/>
    <cellStyle name="Normal 2 2 2 3 2 2 4 2 4 3" xfId="19733" xr:uid="{00000000-0005-0000-0000-0000721D0000}"/>
    <cellStyle name="Normal 2 2 2 3 2 2 4 2 5" xfId="5990" xr:uid="{00000000-0005-0000-0000-0000731D0000}"/>
    <cellStyle name="Normal 2 2 2 3 2 2 4 2 5 2" xfId="14136" xr:uid="{00000000-0005-0000-0000-0000741D0000}"/>
    <cellStyle name="Normal 2 2 2 3 2 2 4 2 5 2 2" xfId="30432" xr:uid="{00000000-0005-0000-0000-0000751D0000}"/>
    <cellStyle name="Normal 2 2 2 3 2 2 4 2 5 3" xfId="22286" xr:uid="{00000000-0005-0000-0000-0000761D0000}"/>
    <cellStyle name="Normal 2 2 2 3 2 2 4 2 6" xfId="8837" xr:uid="{00000000-0005-0000-0000-0000771D0000}"/>
    <cellStyle name="Normal 2 2 2 3 2 2 4 2 6 2" xfId="25133" xr:uid="{00000000-0005-0000-0000-0000781D0000}"/>
    <cellStyle name="Normal 2 2 2 3 2 2 4 2 7" xfId="16987" xr:uid="{00000000-0005-0000-0000-0000791D0000}"/>
    <cellStyle name="Normal 2 2 2 3 2 2 4 3" xfId="1052" xr:uid="{00000000-0005-0000-0000-00007A1D0000}"/>
    <cellStyle name="Normal 2 2 2 3 2 2 4 3 2" xfId="2462" xr:uid="{00000000-0005-0000-0000-00007B1D0000}"/>
    <cellStyle name="Normal 2 2 2 3 2 2 4 3 2 2" xfId="4968" xr:uid="{00000000-0005-0000-0000-00007C1D0000}"/>
    <cellStyle name="Normal 2 2 2 3 2 2 4 3 2 2 2" xfId="13114" xr:uid="{00000000-0005-0000-0000-00007D1D0000}"/>
    <cellStyle name="Normal 2 2 2 3 2 2 4 3 2 2 2 2" xfId="29410" xr:uid="{00000000-0005-0000-0000-00007E1D0000}"/>
    <cellStyle name="Normal 2 2 2 3 2 2 4 3 2 2 3" xfId="21264" xr:uid="{00000000-0005-0000-0000-00007F1D0000}"/>
    <cellStyle name="Normal 2 2 2 3 2 2 4 3 2 3" xfId="7761" xr:uid="{00000000-0005-0000-0000-0000801D0000}"/>
    <cellStyle name="Normal 2 2 2 3 2 2 4 3 2 3 2" xfId="15907" xr:uid="{00000000-0005-0000-0000-0000811D0000}"/>
    <cellStyle name="Normal 2 2 2 3 2 2 4 3 2 3 2 2" xfId="32203" xr:uid="{00000000-0005-0000-0000-0000821D0000}"/>
    <cellStyle name="Normal 2 2 2 3 2 2 4 3 2 3 3" xfId="24057" xr:uid="{00000000-0005-0000-0000-0000831D0000}"/>
    <cellStyle name="Normal 2 2 2 3 2 2 4 3 2 4" xfId="10608" xr:uid="{00000000-0005-0000-0000-0000841D0000}"/>
    <cellStyle name="Normal 2 2 2 3 2 2 4 3 2 4 2" xfId="26904" xr:uid="{00000000-0005-0000-0000-0000851D0000}"/>
    <cellStyle name="Normal 2 2 2 3 2 2 4 3 2 5" xfId="18758" xr:uid="{00000000-0005-0000-0000-0000861D0000}"/>
    <cellStyle name="Normal 2 2 2 3 2 2 4 3 3" xfId="3750" xr:uid="{00000000-0005-0000-0000-0000871D0000}"/>
    <cellStyle name="Normal 2 2 2 3 2 2 4 3 3 2" xfId="11896" xr:uid="{00000000-0005-0000-0000-0000881D0000}"/>
    <cellStyle name="Normal 2 2 2 3 2 2 4 3 3 2 2" xfId="28192" xr:uid="{00000000-0005-0000-0000-0000891D0000}"/>
    <cellStyle name="Normal 2 2 2 3 2 2 4 3 3 3" xfId="20046" xr:uid="{00000000-0005-0000-0000-00008A1D0000}"/>
    <cellStyle name="Normal 2 2 2 3 2 2 4 3 4" xfId="6351" xr:uid="{00000000-0005-0000-0000-00008B1D0000}"/>
    <cellStyle name="Normal 2 2 2 3 2 2 4 3 4 2" xfId="14497" xr:uid="{00000000-0005-0000-0000-00008C1D0000}"/>
    <cellStyle name="Normal 2 2 2 3 2 2 4 3 4 2 2" xfId="30793" xr:uid="{00000000-0005-0000-0000-00008D1D0000}"/>
    <cellStyle name="Normal 2 2 2 3 2 2 4 3 4 3" xfId="22647" xr:uid="{00000000-0005-0000-0000-00008E1D0000}"/>
    <cellStyle name="Normal 2 2 2 3 2 2 4 3 5" xfId="9198" xr:uid="{00000000-0005-0000-0000-00008F1D0000}"/>
    <cellStyle name="Normal 2 2 2 3 2 2 4 3 5 2" xfId="25494" xr:uid="{00000000-0005-0000-0000-0000901D0000}"/>
    <cellStyle name="Normal 2 2 2 3 2 2 4 3 6" xfId="17348" xr:uid="{00000000-0005-0000-0000-0000911D0000}"/>
    <cellStyle name="Normal 2 2 2 3 2 2 4 4" xfId="1757" xr:uid="{00000000-0005-0000-0000-0000921D0000}"/>
    <cellStyle name="Normal 2 2 2 3 2 2 4 4 2" xfId="4359" xr:uid="{00000000-0005-0000-0000-0000931D0000}"/>
    <cellStyle name="Normal 2 2 2 3 2 2 4 4 2 2" xfId="12505" xr:uid="{00000000-0005-0000-0000-0000941D0000}"/>
    <cellStyle name="Normal 2 2 2 3 2 2 4 4 2 2 2" xfId="28801" xr:uid="{00000000-0005-0000-0000-0000951D0000}"/>
    <cellStyle name="Normal 2 2 2 3 2 2 4 4 2 3" xfId="20655" xr:uid="{00000000-0005-0000-0000-0000961D0000}"/>
    <cellStyle name="Normal 2 2 2 3 2 2 4 4 3" xfId="7056" xr:uid="{00000000-0005-0000-0000-0000971D0000}"/>
    <cellStyle name="Normal 2 2 2 3 2 2 4 4 3 2" xfId="15202" xr:uid="{00000000-0005-0000-0000-0000981D0000}"/>
    <cellStyle name="Normal 2 2 2 3 2 2 4 4 3 2 2" xfId="31498" xr:uid="{00000000-0005-0000-0000-0000991D0000}"/>
    <cellStyle name="Normal 2 2 2 3 2 2 4 4 3 3" xfId="23352" xr:uid="{00000000-0005-0000-0000-00009A1D0000}"/>
    <cellStyle name="Normal 2 2 2 3 2 2 4 4 4" xfId="9903" xr:uid="{00000000-0005-0000-0000-00009B1D0000}"/>
    <cellStyle name="Normal 2 2 2 3 2 2 4 4 4 2" xfId="26199" xr:uid="{00000000-0005-0000-0000-00009C1D0000}"/>
    <cellStyle name="Normal 2 2 2 3 2 2 4 4 5" xfId="18053" xr:uid="{00000000-0005-0000-0000-00009D1D0000}"/>
    <cellStyle name="Normal 2 2 2 3 2 2 4 5" xfId="3141" xr:uid="{00000000-0005-0000-0000-00009E1D0000}"/>
    <cellStyle name="Normal 2 2 2 3 2 2 4 5 2" xfId="11287" xr:uid="{00000000-0005-0000-0000-00009F1D0000}"/>
    <cellStyle name="Normal 2 2 2 3 2 2 4 5 2 2" xfId="27583" xr:uid="{00000000-0005-0000-0000-0000A01D0000}"/>
    <cellStyle name="Normal 2 2 2 3 2 2 4 5 3" xfId="19437" xr:uid="{00000000-0005-0000-0000-0000A11D0000}"/>
    <cellStyle name="Normal 2 2 2 3 2 2 4 6" xfId="5646" xr:uid="{00000000-0005-0000-0000-0000A21D0000}"/>
    <cellStyle name="Normal 2 2 2 3 2 2 4 6 2" xfId="13792" xr:uid="{00000000-0005-0000-0000-0000A31D0000}"/>
    <cellStyle name="Normal 2 2 2 3 2 2 4 6 2 2" xfId="30088" xr:uid="{00000000-0005-0000-0000-0000A41D0000}"/>
    <cellStyle name="Normal 2 2 2 3 2 2 4 6 3" xfId="21942" xr:uid="{00000000-0005-0000-0000-0000A51D0000}"/>
    <cellStyle name="Normal 2 2 2 3 2 2 4 7" xfId="8493" xr:uid="{00000000-0005-0000-0000-0000A61D0000}"/>
    <cellStyle name="Normal 2 2 2 3 2 2 4 7 2" xfId="24789" xr:uid="{00000000-0005-0000-0000-0000A71D0000}"/>
    <cellStyle name="Normal 2 2 2 3 2 2 4 8" xfId="16643" xr:uid="{00000000-0005-0000-0000-0000A81D0000}"/>
    <cellStyle name="Normal 2 2 2 3 2 2 5" xfId="436" xr:uid="{00000000-0005-0000-0000-0000A91D0000}"/>
    <cellStyle name="Normal 2 2 2 3 2 2 5 2" xfId="1142" xr:uid="{00000000-0005-0000-0000-0000AA1D0000}"/>
    <cellStyle name="Normal 2 2 2 3 2 2 5 2 2" xfId="2552" xr:uid="{00000000-0005-0000-0000-0000AB1D0000}"/>
    <cellStyle name="Normal 2 2 2 3 2 2 5 2 2 2" xfId="5042" xr:uid="{00000000-0005-0000-0000-0000AC1D0000}"/>
    <cellStyle name="Normal 2 2 2 3 2 2 5 2 2 2 2" xfId="13188" xr:uid="{00000000-0005-0000-0000-0000AD1D0000}"/>
    <cellStyle name="Normal 2 2 2 3 2 2 5 2 2 2 2 2" xfId="29484" xr:uid="{00000000-0005-0000-0000-0000AE1D0000}"/>
    <cellStyle name="Normal 2 2 2 3 2 2 5 2 2 2 3" xfId="21338" xr:uid="{00000000-0005-0000-0000-0000AF1D0000}"/>
    <cellStyle name="Normal 2 2 2 3 2 2 5 2 2 3" xfId="7851" xr:uid="{00000000-0005-0000-0000-0000B01D0000}"/>
    <cellStyle name="Normal 2 2 2 3 2 2 5 2 2 3 2" xfId="15997" xr:uid="{00000000-0005-0000-0000-0000B11D0000}"/>
    <cellStyle name="Normal 2 2 2 3 2 2 5 2 2 3 2 2" xfId="32293" xr:uid="{00000000-0005-0000-0000-0000B21D0000}"/>
    <cellStyle name="Normal 2 2 2 3 2 2 5 2 2 3 3" xfId="24147" xr:uid="{00000000-0005-0000-0000-0000B31D0000}"/>
    <cellStyle name="Normal 2 2 2 3 2 2 5 2 2 4" xfId="10698" xr:uid="{00000000-0005-0000-0000-0000B41D0000}"/>
    <cellStyle name="Normal 2 2 2 3 2 2 5 2 2 4 2" xfId="26994" xr:uid="{00000000-0005-0000-0000-0000B51D0000}"/>
    <cellStyle name="Normal 2 2 2 3 2 2 5 2 2 5" xfId="18848" xr:uid="{00000000-0005-0000-0000-0000B61D0000}"/>
    <cellStyle name="Normal 2 2 2 3 2 2 5 2 3" xfId="3824" xr:uid="{00000000-0005-0000-0000-0000B71D0000}"/>
    <cellStyle name="Normal 2 2 2 3 2 2 5 2 3 2" xfId="11970" xr:uid="{00000000-0005-0000-0000-0000B81D0000}"/>
    <cellStyle name="Normal 2 2 2 3 2 2 5 2 3 2 2" xfId="28266" xr:uid="{00000000-0005-0000-0000-0000B91D0000}"/>
    <cellStyle name="Normal 2 2 2 3 2 2 5 2 3 3" xfId="20120" xr:uid="{00000000-0005-0000-0000-0000BA1D0000}"/>
    <cellStyle name="Normal 2 2 2 3 2 2 5 2 4" xfId="6441" xr:uid="{00000000-0005-0000-0000-0000BB1D0000}"/>
    <cellStyle name="Normal 2 2 2 3 2 2 5 2 4 2" xfId="14587" xr:uid="{00000000-0005-0000-0000-0000BC1D0000}"/>
    <cellStyle name="Normal 2 2 2 3 2 2 5 2 4 2 2" xfId="30883" xr:uid="{00000000-0005-0000-0000-0000BD1D0000}"/>
    <cellStyle name="Normal 2 2 2 3 2 2 5 2 4 3" xfId="22737" xr:uid="{00000000-0005-0000-0000-0000BE1D0000}"/>
    <cellStyle name="Normal 2 2 2 3 2 2 5 2 5" xfId="9288" xr:uid="{00000000-0005-0000-0000-0000BF1D0000}"/>
    <cellStyle name="Normal 2 2 2 3 2 2 5 2 5 2" xfId="25584" xr:uid="{00000000-0005-0000-0000-0000C01D0000}"/>
    <cellStyle name="Normal 2 2 2 3 2 2 5 2 6" xfId="17438" xr:uid="{00000000-0005-0000-0000-0000C11D0000}"/>
    <cellStyle name="Normal 2 2 2 3 2 2 5 3" xfId="1847" xr:uid="{00000000-0005-0000-0000-0000C21D0000}"/>
    <cellStyle name="Normal 2 2 2 3 2 2 5 3 2" xfId="4433" xr:uid="{00000000-0005-0000-0000-0000C31D0000}"/>
    <cellStyle name="Normal 2 2 2 3 2 2 5 3 2 2" xfId="12579" xr:uid="{00000000-0005-0000-0000-0000C41D0000}"/>
    <cellStyle name="Normal 2 2 2 3 2 2 5 3 2 2 2" xfId="28875" xr:uid="{00000000-0005-0000-0000-0000C51D0000}"/>
    <cellStyle name="Normal 2 2 2 3 2 2 5 3 2 3" xfId="20729" xr:uid="{00000000-0005-0000-0000-0000C61D0000}"/>
    <cellStyle name="Normal 2 2 2 3 2 2 5 3 3" xfId="7146" xr:uid="{00000000-0005-0000-0000-0000C71D0000}"/>
    <cellStyle name="Normal 2 2 2 3 2 2 5 3 3 2" xfId="15292" xr:uid="{00000000-0005-0000-0000-0000C81D0000}"/>
    <cellStyle name="Normal 2 2 2 3 2 2 5 3 3 2 2" xfId="31588" xr:uid="{00000000-0005-0000-0000-0000C91D0000}"/>
    <cellStyle name="Normal 2 2 2 3 2 2 5 3 3 3" xfId="23442" xr:uid="{00000000-0005-0000-0000-0000CA1D0000}"/>
    <cellStyle name="Normal 2 2 2 3 2 2 5 3 4" xfId="9993" xr:uid="{00000000-0005-0000-0000-0000CB1D0000}"/>
    <cellStyle name="Normal 2 2 2 3 2 2 5 3 4 2" xfId="26289" xr:uid="{00000000-0005-0000-0000-0000CC1D0000}"/>
    <cellStyle name="Normal 2 2 2 3 2 2 5 3 5" xfId="18143" xr:uid="{00000000-0005-0000-0000-0000CD1D0000}"/>
    <cellStyle name="Normal 2 2 2 3 2 2 5 4" xfId="3215" xr:uid="{00000000-0005-0000-0000-0000CE1D0000}"/>
    <cellStyle name="Normal 2 2 2 3 2 2 5 4 2" xfId="11361" xr:uid="{00000000-0005-0000-0000-0000CF1D0000}"/>
    <cellStyle name="Normal 2 2 2 3 2 2 5 4 2 2" xfId="27657" xr:uid="{00000000-0005-0000-0000-0000D01D0000}"/>
    <cellStyle name="Normal 2 2 2 3 2 2 5 4 3" xfId="19511" xr:uid="{00000000-0005-0000-0000-0000D11D0000}"/>
    <cellStyle name="Normal 2 2 2 3 2 2 5 5" xfId="5736" xr:uid="{00000000-0005-0000-0000-0000D21D0000}"/>
    <cellStyle name="Normal 2 2 2 3 2 2 5 5 2" xfId="13882" xr:uid="{00000000-0005-0000-0000-0000D31D0000}"/>
    <cellStyle name="Normal 2 2 2 3 2 2 5 5 2 2" xfId="30178" xr:uid="{00000000-0005-0000-0000-0000D41D0000}"/>
    <cellStyle name="Normal 2 2 2 3 2 2 5 5 3" xfId="22032" xr:uid="{00000000-0005-0000-0000-0000D51D0000}"/>
    <cellStyle name="Normal 2 2 2 3 2 2 5 6" xfId="8583" xr:uid="{00000000-0005-0000-0000-0000D61D0000}"/>
    <cellStyle name="Normal 2 2 2 3 2 2 5 6 2" xfId="24879" xr:uid="{00000000-0005-0000-0000-0000D71D0000}"/>
    <cellStyle name="Normal 2 2 2 3 2 2 5 7" xfId="16733" xr:uid="{00000000-0005-0000-0000-0000D81D0000}"/>
    <cellStyle name="Normal 2 2 2 3 2 2 6" xfId="798" xr:uid="{00000000-0005-0000-0000-0000D91D0000}"/>
    <cellStyle name="Normal 2 2 2 3 2 2 6 2" xfId="2208" xr:uid="{00000000-0005-0000-0000-0000DA1D0000}"/>
    <cellStyle name="Normal 2 2 2 3 2 2 6 2 2" xfId="4746" xr:uid="{00000000-0005-0000-0000-0000DB1D0000}"/>
    <cellStyle name="Normal 2 2 2 3 2 2 6 2 2 2" xfId="12892" xr:uid="{00000000-0005-0000-0000-0000DC1D0000}"/>
    <cellStyle name="Normal 2 2 2 3 2 2 6 2 2 2 2" xfId="29188" xr:uid="{00000000-0005-0000-0000-0000DD1D0000}"/>
    <cellStyle name="Normal 2 2 2 3 2 2 6 2 2 3" xfId="21042" xr:uid="{00000000-0005-0000-0000-0000DE1D0000}"/>
    <cellStyle name="Normal 2 2 2 3 2 2 6 2 3" xfId="7507" xr:uid="{00000000-0005-0000-0000-0000DF1D0000}"/>
    <cellStyle name="Normal 2 2 2 3 2 2 6 2 3 2" xfId="15653" xr:uid="{00000000-0005-0000-0000-0000E01D0000}"/>
    <cellStyle name="Normal 2 2 2 3 2 2 6 2 3 2 2" xfId="31949" xr:uid="{00000000-0005-0000-0000-0000E11D0000}"/>
    <cellStyle name="Normal 2 2 2 3 2 2 6 2 3 3" xfId="23803" xr:uid="{00000000-0005-0000-0000-0000E21D0000}"/>
    <cellStyle name="Normal 2 2 2 3 2 2 6 2 4" xfId="10354" xr:uid="{00000000-0005-0000-0000-0000E31D0000}"/>
    <cellStyle name="Normal 2 2 2 3 2 2 6 2 4 2" xfId="26650" xr:uid="{00000000-0005-0000-0000-0000E41D0000}"/>
    <cellStyle name="Normal 2 2 2 3 2 2 6 2 5" xfId="18504" xr:uid="{00000000-0005-0000-0000-0000E51D0000}"/>
    <cellStyle name="Normal 2 2 2 3 2 2 6 3" xfId="3528" xr:uid="{00000000-0005-0000-0000-0000E61D0000}"/>
    <cellStyle name="Normal 2 2 2 3 2 2 6 3 2" xfId="11674" xr:uid="{00000000-0005-0000-0000-0000E71D0000}"/>
    <cellStyle name="Normal 2 2 2 3 2 2 6 3 2 2" xfId="27970" xr:uid="{00000000-0005-0000-0000-0000E81D0000}"/>
    <cellStyle name="Normal 2 2 2 3 2 2 6 3 3" xfId="19824" xr:uid="{00000000-0005-0000-0000-0000E91D0000}"/>
    <cellStyle name="Normal 2 2 2 3 2 2 6 4" xfId="6097" xr:uid="{00000000-0005-0000-0000-0000EA1D0000}"/>
    <cellStyle name="Normal 2 2 2 3 2 2 6 4 2" xfId="14243" xr:uid="{00000000-0005-0000-0000-0000EB1D0000}"/>
    <cellStyle name="Normal 2 2 2 3 2 2 6 4 2 2" xfId="30539" xr:uid="{00000000-0005-0000-0000-0000EC1D0000}"/>
    <cellStyle name="Normal 2 2 2 3 2 2 6 4 3" xfId="22393" xr:uid="{00000000-0005-0000-0000-0000ED1D0000}"/>
    <cellStyle name="Normal 2 2 2 3 2 2 6 5" xfId="8944" xr:uid="{00000000-0005-0000-0000-0000EE1D0000}"/>
    <cellStyle name="Normal 2 2 2 3 2 2 6 5 2" xfId="25240" xr:uid="{00000000-0005-0000-0000-0000EF1D0000}"/>
    <cellStyle name="Normal 2 2 2 3 2 2 6 6" xfId="17094" xr:uid="{00000000-0005-0000-0000-0000F01D0000}"/>
    <cellStyle name="Normal 2 2 2 3 2 2 7" xfId="1503" xr:uid="{00000000-0005-0000-0000-0000F11D0000}"/>
    <cellStyle name="Normal 2 2 2 3 2 2 7 2" xfId="4137" xr:uid="{00000000-0005-0000-0000-0000F21D0000}"/>
    <cellStyle name="Normal 2 2 2 3 2 2 7 2 2" xfId="12283" xr:uid="{00000000-0005-0000-0000-0000F31D0000}"/>
    <cellStyle name="Normal 2 2 2 3 2 2 7 2 2 2" xfId="28579" xr:uid="{00000000-0005-0000-0000-0000F41D0000}"/>
    <cellStyle name="Normal 2 2 2 3 2 2 7 2 3" xfId="20433" xr:uid="{00000000-0005-0000-0000-0000F51D0000}"/>
    <cellStyle name="Normal 2 2 2 3 2 2 7 3" xfId="6802" xr:uid="{00000000-0005-0000-0000-0000F61D0000}"/>
    <cellStyle name="Normal 2 2 2 3 2 2 7 3 2" xfId="14948" xr:uid="{00000000-0005-0000-0000-0000F71D0000}"/>
    <cellStyle name="Normal 2 2 2 3 2 2 7 3 2 2" xfId="31244" xr:uid="{00000000-0005-0000-0000-0000F81D0000}"/>
    <cellStyle name="Normal 2 2 2 3 2 2 7 3 3" xfId="23098" xr:uid="{00000000-0005-0000-0000-0000F91D0000}"/>
    <cellStyle name="Normal 2 2 2 3 2 2 7 4" xfId="9649" xr:uid="{00000000-0005-0000-0000-0000FA1D0000}"/>
    <cellStyle name="Normal 2 2 2 3 2 2 7 4 2" xfId="25945" xr:uid="{00000000-0005-0000-0000-0000FB1D0000}"/>
    <cellStyle name="Normal 2 2 2 3 2 2 7 5" xfId="17799" xr:uid="{00000000-0005-0000-0000-0000FC1D0000}"/>
    <cellStyle name="Normal 2 2 2 3 2 2 8" xfId="2919" xr:uid="{00000000-0005-0000-0000-0000FD1D0000}"/>
    <cellStyle name="Normal 2 2 2 3 2 2 8 2" xfId="11065" xr:uid="{00000000-0005-0000-0000-0000FE1D0000}"/>
    <cellStyle name="Normal 2 2 2 3 2 2 8 2 2" xfId="27361" xr:uid="{00000000-0005-0000-0000-0000FF1D0000}"/>
    <cellStyle name="Normal 2 2 2 3 2 2 8 3" xfId="19215" xr:uid="{00000000-0005-0000-0000-0000001E0000}"/>
    <cellStyle name="Normal 2 2 2 3 2 2 9" xfId="5392" xr:uid="{00000000-0005-0000-0000-0000011E0000}"/>
    <cellStyle name="Normal 2 2 2 3 2 2 9 2" xfId="13538" xr:uid="{00000000-0005-0000-0000-0000021E0000}"/>
    <cellStyle name="Normal 2 2 2 3 2 2 9 2 2" xfId="29834" xr:uid="{00000000-0005-0000-0000-0000031E0000}"/>
    <cellStyle name="Normal 2 2 2 3 2 2 9 3" xfId="21688" xr:uid="{00000000-0005-0000-0000-0000041E0000}"/>
    <cellStyle name="Normal 2 2 2 3 2 3" xfId="138" xr:uid="{00000000-0005-0000-0000-0000051E0000}"/>
    <cellStyle name="Normal 2 2 2 3 2 3 2" xfId="482" xr:uid="{00000000-0005-0000-0000-0000061E0000}"/>
    <cellStyle name="Normal 2 2 2 3 2 3 2 2" xfId="1188" xr:uid="{00000000-0005-0000-0000-0000071E0000}"/>
    <cellStyle name="Normal 2 2 2 3 2 3 2 2 2" xfId="2598" xr:uid="{00000000-0005-0000-0000-0000081E0000}"/>
    <cellStyle name="Normal 2 2 2 3 2 3 2 2 2 2" xfId="5080" xr:uid="{00000000-0005-0000-0000-0000091E0000}"/>
    <cellStyle name="Normal 2 2 2 3 2 3 2 2 2 2 2" xfId="13226" xr:uid="{00000000-0005-0000-0000-00000A1E0000}"/>
    <cellStyle name="Normal 2 2 2 3 2 3 2 2 2 2 2 2" xfId="29522" xr:uid="{00000000-0005-0000-0000-00000B1E0000}"/>
    <cellStyle name="Normal 2 2 2 3 2 3 2 2 2 2 3" xfId="21376" xr:uid="{00000000-0005-0000-0000-00000C1E0000}"/>
    <cellStyle name="Normal 2 2 2 3 2 3 2 2 2 3" xfId="7897" xr:uid="{00000000-0005-0000-0000-00000D1E0000}"/>
    <cellStyle name="Normal 2 2 2 3 2 3 2 2 2 3 2" xfId="16043" xr:uid="{00000000-0005-0000-0000-00000E1E0000}"/>
    <cellStyle name="Normal 2 2 2 3 2 3 2 2 2 3 2 2" xfId="32339" xr:uid="{00000000-0005-0000-0000-00000F1E0000}"/>
    <cellStyle name="Normal 2 2 2 3 2 3 2 2 2 3 3" xfId="24193" xr:uid="{00000000-0005-0000-0000-0000101E0000}"/>
    <cellStyle name="Normal 2 2 2 3 2 3 2 2 2 4" xfId="10744" xr:uid="{00000000-0005-0000-0000-0000111E0000}"/>
    <cellStyle name="Normal 2 2 2 3 2 3 2 2 2 4 2" xfId="27040" xr:uid="{00000000-0005-0000-0000-0000121E0000}"/>
    <cellStyle name="Normal 2 2 2 3 2 3 2 2 2 5" xfId="18894" xr:uid="{00000000-0005-0000-0000-0000131E0000}"/>
    <cellStyle name="Normal 2 2 2 3 2 3 2 2 3" xfId="3862" xr:uid="{00000000-0005-0000-0000-0000141E0000}"/>
    <cellStyle name="Normal 2 2 2 3 2 3 2 2 3 2" xfId="12008" xr:uid="{00000000-0005-0000-0000-0000151E0000}"/>
    <cellStyle name="Normal 2 2 2 3 2 3 2 2 3 2 2" xfId="28304" xr:uid="{00000000-0005-0000-0000-0000161E0000}"/>
    <cellStyle name="Normal 2 2 2 3 2 3 2 2 3 3" xfId="20158" xr:uid="{00000000-0005-0000-0000-0000171E0000}"/>
    <cellStyle name="Normal 2 2 2 3 2 3 2 2 4" xfId="6487" xr:uid="{00000000-0005-0000-0000-0000181E0000}"/>
    <cellStyle name="Normal 2 2 2 3 2 3 2 2 4 2" xfId="14633" xr:uid="{00000000-0005-0000-0000-0000191E0000}"/>
    <cellStyle name="Normal 2 2 2 3 2 3 2 2 4 2 2" xfId="30929" xr:uid="{00000000-0005-0000-0000-00001A1E0000}"/>
    <cellStyle name="Normal 2 2 2 3 2 3 2 2 4 3" xfId="22783" xr:uid="{00000000-0005-0000-0000-00001B1E0000}"/>
    <cellStyle name="Normal 2 2 2 3 2 3 2 2 5" xfId="9334" xr:uid="{00000000-0005-0000-0000-00001C1E0000}"/>
    <cellStyle name="Normal 2 2 2 3 2 3 2 2 5 2" xfId="25630" xr:uid="{00000000-0005-0000-0000-00001D1E0000}"/>
    <cellStyle name="Normal 2 2 2 3 2 3 2 2 6" xfId="17484" xr:uid="{00000000-0005-0000-0000-00001E1E0000}"/>
    <cellStyle name="Normal 2 2 2 3 2 3 2 3" xfId="1893" xr:uid="{00000000-0005-0000-0000-00001F1E0000}"/>
    <cellStyle name="Normal 2 2 2 3 2 3 2 3 2" xfId="4471" xr:uid="{00000000-0005-0000-0000-0000201E0000}"/>
    <cellStyle name="Normal 2 2 2 3 2 3 2 3 2 2" xfId="12617" xr:uid="{00000000-0005-0000-0000-0000211E0000}"/>
    <cellStyle name="Normal 2 2 2 3 2 3 2 3 2 2 2" xfId="28913" xr:uid="{00000000-0005-0000-0000-0000221E0000}"/>
    <cellStyle name="Normal 2 2 2 3 2 3 2 3 2 3" xfId="20767" xr:uid="{00000000-0005-0000-0000-0000231E0000}"/>
    <cellStyle name="Normal 2 2 2 3 2 3 2 3 3" xfId="7192" xr:uid="{00000000-0005-0000-0000-0000241E0000}"/>
    <cellStyle name="Normal 2 2 2 3 2 3 2 3 3 2" xfId="15338" xr:uid="{00000000-0005-0000-0000-0000251E0000}"/>
    <cellStyle name="Normal 2 2 2 3 2 3 2 3 3 2 2" xfId="31634" xr:uid="{00000000-0005-0000-0000-0000261E0000}"/>
    <cellStyle name="Normal 2 2 2 3 2 3 2 3 3 3" xfId="23488" xr:uid="{00000000-0005-0000-0000-0000271E0000}"/>
    <cellStyle name="Normal 2 2 2 3 2 3 2 3 4" xfId="10039" xr:uid="{00000000-0005-0000-0000-0000281E0000}"/>
    <cellStyle name="Normal 2 2 2 3 2 3 2 3 4 2" xfId="26335" xr:uid="{00000000-0005-0000-0000-0000291E0000}"/>
    <cellStyle name="Normal 2 2 2 3 2 3 2 3 5" xfId="18189" xr:uid="{00000000-0005-0000-0000-00002A1E0000}"/>
    <cellStyle name="Normal 2 2 2 3 2 3 2 4" xfId="3253" xr:uid="{00000000-0005-0000-0000-00002B1E0000}"/>
    <cellStyle name="Normal 2 2 2 3 2 3 2 4 2" xfId="11399" xr:uid="{00000000-0005-0000-0000-00002C1E0000}"/>
    <cellStyle name="Normal 2 2 2 3 2 3 2 4 2 2" xfId="27695" xr:uid="{00000000-0005-0000-0000-00002D1E0000}"/>
    <cellStyle name="Normal 2 2 2 3 2 3 2 4 3" xfId="19549" xr:uid="{00000000-0005-0000-0000-00002E1E0000}"/>
    <cellStyle name="Normal 2 2 2 3 2 3 2 5" xfId="5782" xr:uid="{00000000-0005-0000-0000-00002F1E0000}"/>
    <cellStyle name="Normal 2 2 2 3 2 3 2 5 2" xfId="13928" xr:uid="{00000000-0005-0000-0000-0000301E0000}"/>
    <cellStyle name="Normal 2 2 2 3 2 3 2 5 2 2" xfId="30224" xr:uid="{00000000-0005-0000-0000-0000311E0000}"/>
    <cellStyle name="Normal 2 2 2 3 2 3 2 5 3" xfId="22078" xr:uid="{00000000-0005-0000-0000-0000321E0000}"/>
    <cellStyle name="Normal 2 2 2 3 2 3 2 6" xfId="8629" xr:uid="{00000000-0005-0000-0000-0000331E0000}"/>
    <cellStyle name="Normal 2 2 2 3 2 3 2 6 2" xfId="24925" xr:uid="{00000000-0005-0000-0000-0000341E0000}"/>
    <cellStyle name="Normal 2 2 2 3 2 3 2 7" xfId="16779" xr:uid="{00000000-0005-0000-0000-0000351E0000}"/>
    <cellStyle name="Normal 2 2 2 3 2 3 3" xfId="844" xr:uid="{00000000-0005-0000-0000-0000361E0000}"/>
    <cellStyle name="Normal 2 2 2 3 2 3 3 2" xfId="2254" xr:uid="{00000000-0005-0000-0000-0000371E0000}"/>
    <cellStyle name="Normal 2 2 2 3 2 3 3 2 2" xfId="4784" xr:uid="{00000000-0005-0000-0000-0000381E0000}"/>
    <cellStyle name="Normal 2 2 2 3 2 3 3 2 2 2" xfId="12930" xr:uid="{00000000-0005-0000-0000-0000391E0000}"/>
    <cellStyle name="Normal 2 2 2 3 2 3 3 2 2 2 2" xfId="29226" xr:uid="{00000000-0005-0000-0000-00003A1E0000}"/>
    <cellStyle name="Normal 2 2 2 3 2 3 3 2 2 3" xfId="21080" xr:uid="{00000000-0005-0000-0000-00003B1E0000}"/>
    <cellStyle name="Normal 2 2 2 3 2 3 3 2 3" xfId="7553" xr:uid="{00000000-0005-0000-0000-00003C1E0000}"/>
    <cellStyle name="Normal 2 2 2 3 2 3 3 2 3 2" xfId="15699" xr:uid="{00000000-0005-0000-0000-00003D1E0000}"/>
    <cellStyle name="Normal 2 2 2 3 2 3 3 2 3 2 2" xfId="31995" xr:uid="{00000000-0005-0000-0000-00003E1E0000}"/>
    <cellStyle name="Normal 2 2 2 3 2 3 3 2 3 3" xfId="23849" xr:uid="{00000000-0005-0000-0000-00003F1E0000}"/>
    <cellStyle name="Normal 2 2 2 3 2 3 3 2 4" xfId="10400" xr:uid="{00000000-0005-0000-0000-0000401E0000}"/>
    <cellStyle name="Normal 2 2 2 3 2 3 3 2 4 2" xfId="26696" xr:uid="{00000000-0005-0000-0000-0000411E0000}"/>
    <cellStyle name="Normal 2 2 2 3 2 3 3 2 5" xfId="18550" xr:uid="{00000000-0005-0000-0000-0000421E0000}"/>
    <cellStyle name="Normal 2 2 2 3 2 3 3 3" xfId="3566" xr:uid="{00000000-0005-0000-0000-0000431E0000}"/>
    <cellStyle name="Normal 2 2 2 3 2 3 3 3 2" xfId="11712" xr:uid="{00000000-0005-0000-0000-0000441E0000}"/>
    <cellStyle name="Normal 2 2 2 3 2 3 3 3 2 2" xfId="28008" xr:uid="{00000000-0005-0000-0000-0000451E0000}"/>
    <cellStyle name="Normal 2 2 2 3 2 3 3 3 3" xfId="19862" xr:uid="{00000000-0005-0000-0000-0000461E0000}"/>
    <cellStyle name="Normal 2 2 2 3 2 3 3 4" xfId="6143" xr:uid="{00000000-0005-0000-0000-0000471E0000}"/>
    <cellStyle name="Normal 2 2 2 3 2 3 3 4 2" xfId="14289" xr:uid="{00000000-0005-0000-0000-0000481E0000}"/>
    <cellStyle name="Normal 2 2 2 3 2 3 3 4 2 2" xfId="30585" xr:uid="{00000000-0005-0000-0000-0000491E0000}"/>
    <cellStyle name="Normal 2 2 2 3 2 3 3 4 3" xfId="22439" xr:uid="{00000000-0005-0000-0000-00004A1E0000}"/>
    <cellStyle name="Normal 2 2 2 3 2 3 3 5" xfId="8990" xr:uid="{00000000-0005-0000-0000-00004B1E0000}"/>
    <cellStyle name="Normal 2 2 2 3 2 3 3 5 2" xfId="25286" xr:uid="{00000000-0005-0000-0000-00004C1E0000}"/>
    <cellStyle name="Normal 2 2 2 3 2 3 3 6" xfId="17140" xr:uid="{00000000-0005-0000-0000-00004D1E0000}"/>
    <cellStyle name="Normal 2 2 2 3 2 3 4" xfId="1549" xr:uid="{00000000-0005-0000-0000-00004E1E0000}"/>
    <cellStyle name="Normal 2 2 2 3 2 3 4 2" xfId="4175" xr:uid="{00000000-0005-0000-0000-00004F1E0000}"/>
    <cellStyle name="Normal 2 2 2 3 2 3 4 2 2" xfId="12321" xr:uid="{00000000-0005-0000-0000-0000501E0000}"/>
    <cellStyle name="Normal 2 2 2 3 2 3 4 2 2 2" xfId="28617" xr:uid="{00000000-0005-0000-0000-0000511E0000}"/>
    <cellStyle name="Normal 2 2 2 3 2 3 4 2 3" xfId="20471" xr:uid="{00000000-0005-0000-0000-0000521E0000}"/>
    <cellStyle name="Normal 2 2 2 3 2 3 4 3" xfId="6848" xr:uid="{00000000-0005-0000-0000-0000531E0000}"/>
    <cellStyle name="Normal 2 2 2 3 2 3 4 3 2" xfId="14994" xr:uid="{00000000-0005-0000-0000-0000541E0000}"/>
    <cellStyle name="Normal 2 2 2 3 2 3 4 3 2 2" xfId="31290" xr:uid="{00000000-0005-0000-0000-0000551E0000}"/>
    <cellStyle name="Normal 2 2 2 3 2 3 4 3 3" xfId="23144" xr:uid="{00000000-0005-0000-0000-0000561E0000}"/>
    <cellStyle name="Normal 2 2 2 3 2 3 4 4" xfId="9695" xr:uid="{00000000-0005-0000-0000-0000571E0000}"/>
    <cellStyle name="Normal 2 2 2 3 2 3 4 4 2" xfId="25991" xr:uid="{00000000-0005-0000-0000-0000581E0000}"/>
    <cellStyle name="Normal 2 2 2 3 2 3 4 5" xfId="17845" xr:uid="{00000000-0005-0000-0000-0000591E0000}"/>
    <cellStyle name="Normal 2 2 2 3 2 3 5" xfId="2957" xr:uid="{00000000-0005-0000-0000-00005A1E0000}"/>
    <cellStyle name="Normal 2 2 2 3 2 3 5 2" xfId="11103" xr:uid="{00000000-0005-0000-0000-00005B1E0000}"/>
    <cellStyle name="Normal 2 2 2 3 2 3 5 2 2" xfId="27399" xr:uid="{00000000-0005-0000-0000-00005C1E0000}"/>
    <cellStyle name="Normal 2 2 2 3 2 3 5 3" xfId="19253" xr:uid="{00000000-0005-0000-0000-00005D1E0000}"/>
    <cellStyle name="Normal 2 2 2 3 2 3 6" xfId="5438" xr:uid="{00000000-0005-0000-0000-00005E1E0000}"/>
    <cellStyle name="Normal 2 2 2 3 2 3 6 2" xfId="13584" xr:uid="{00000000-0005-0000-0000-00005F1E0000}"/>
    <cellStyle name="Normal 2 2 2 3 2 3 6 2 2" xfId="29880" xr:uid="{00000000-0005-0000-0000-0000601E0000}"/>
    <cellStyle name="Normal 2 2 2 3 2 3 6 3" xfId="21734" xr:uid="{00000000-0005-0000-0000-0000611E0000}"/>
    <cellStyle name="Normal 2 2 2 3 2 3 7" xfId="8285" xr:uid="{00000000-0005-0000-0000-0000621E0000}"/>
    <cellStyle name="Normal 2 2 2 3 2 3 7 2" xfId="24581" xr:uid="{00000000-0005-0000-0000-0000631E0000}"/>
    <cellStyle name="Normal 2 2 2 3 2 3 8" xfId="16435" xr:uid="{00000000-0005-0000-0000-0000641E0000}"/>
    <cellStyle name="Normal 2 2 2 3 2 4" xfId="220" xr:uid="{00000000-0005-0000-0000-0000651E0000}"/>
    <cellStyle name="Normal 2 2 2 3 2 4 2" xfId="564" xr:uid="{00000000-0005-0000-0000-0000661E0000}"/>
    <cellStyle name="Normal 2 2 2 3 2 4 2 2" xfId="1270" xr:uid="{00000000-0005-0000-0000-0000671E0000}"/>
    <cellStyle name="Normal 2 2 2 3 2 4 2 2 2" xfId="2680" xr:uid="{00000000-0005-0000-0000-0000681E0000}"/>
    <cellStyle name="Normal 2 2 2 3 2 4 2 2 2 2" xfId="5154" xr:uid="{00000000-0005-0000-0000-0000691E0000}"/>
    <cellStyle name="Normal 2 2 2 3 2 4 2 2 2 2 2" xfId="13300" xr:uid="{00000000-0005-0000-0000-00006A1E0000}"/>
    <cellStyle name="Normal 2 2 2 3 2 4 2 2 2 2 2 2" xfId="29596" xr:uid="{00000000-0005-0000-0000-00006B1E0000}"/>
    <cellStyle name="Normal 2 2 2 3 2 4 2 2 2 2 3" xfId="21450" xr:uid="{00000000-0005-0000-0000-00006C1E0000}"/>
    <cellStyle name="Normal 2 2 2 3 2 4 2 2 2 3" xfId="7979" xr:uid="{00000000-0005-0000-0000-00006D1E0000}"/>
    <cellStyle name="Normal 2 2 2 3 2 4 2 2 2 3 2" xfId="16125" xr:uid="{00000000-0005-0000-0000-00006E1E0000}"/>
    <cellStyle name="Normal 2 2 2 3 2 4 2 2 2 3 2 2" xfId="32421" xr:uid="{00000000-0005-0000-0000-00006F1E0000}"/>
    <cellStyle name="Normal 2 2 2 3 2 4 2 2 2 3 3" xfId="24275" xr:uid="{00000000-0005-0000-0000-0000701E0000}"/>
    <cellStyle name="Normal 2 2 2 3 2 4 2 2 2 4" xfId="10826" xr:uid="{00000000-0005-0000-0000-0000711E0000}"/>
    <cellStyle name="Normal 2 2 2 3 2 4 2 2 2 4 2" xfId="27122" xr:uid="{00000000-0005-0000-0000-0000721E0000}"/>
    <cellStyle name="Normal 2 2 2 3 2 4 2 2 2 5" xfId="18976" xr:uid="{00000000-0005-0000-0000-0000731E0000}"/>
    <cellStyle name="Normal 2 2 2 3 2 4 2 2 3" xfId="3936" xr:uid="{00000000-0005-0000-0000-0000741E0000}"/>
    <cellStyle name="Normal 2 2 2 3 2 4 2 2 3 2" xfId="12082" xr:uid="{00000000-0005-0000-0000-0000751E0000}"/>
    <cellStyle name="Normal 2 2 2 3 2 4 2 2 3 2 2" xfId="28378" xr:uid="{00000000-0005-0000-0000-0000761E0000}"/>
    <cellStyle name="Normal 2 2 2 3 2 4 2 2 3 3" xfId="20232" xr:uid="{00000000-0005-0000-0000-0000771E0000}"/>
    <cellStyle name="Normal 2 2 2 3 2 4 2 2 4" xfId="6569" xr:uid="{00000000-0005-0000-0000-0000781E0000}"/>
    <cellStyle name="Normal 2 2 2 3 2 4 2 2 4 2" xfId="14715" xr:uid="{00000000-0005-0000-0000-0000791E0000}"/>
    <cellStyle name="Normal 2 2 2 3 2 4 2 2 4 2 2" xfId="31011" xr:uid="{00000000-0005-0000-0000-00007A1E0000}"/>
    <cellStyle name="Normal 2 2 2 3 2 4 2 2 4 3" xfId="22865" xr:uid="{00000000-0005-0000-0000-00007B1E0000}"/>
    <cellStyle name="Normal 2 2 2 3 2 4 2 2 5" xfId="9416" xr:uid="{00000000-0005-0000-0000-00007C1E0000}"/>
    <cellStyle name="Normal 2 2 2 3 2 4 2 2 5 2" xfId="25712" xr:uid="{00000000-0005-0000-0000-00007D1E0000}"/>
    <cellStyle name="Normal 2 2 2 3 2 4 2 2 6" xfId="17566" xr:uid="{00000000-0005-0000-0000-00007E1E0000}"/>
    <cellStyle name="Normal 2 2 2 3 2 4 2 3" xfId="1975" xr:uid="{00000000-0005-0000-0000-00007F1E0000}"/>
    <cellStyle name="Normal 2 2 2 3 2 4 2 3 2" xfId="4545" xr:uid="{00000000-0005-0000-0000-0000801E0000}"/>
    <cellStyle name="Normal 2 2 2 3 2 4 2 3 2 2" xfId="12691" xr:uid="{00000000-0005-0000-0000-0000811E0000}"/>
    <cellStyle name="Normal 2 2 2 3 2 4 2 3 2 2 2" xfId="28987" xr:uid="{00000000-0005-0000-0000-0000821E0000}"/>
    <cellStyle name="Normal 2 2 2 3 2 4 2 3 2 3" xfId="20841" xr:uid="{00000000-0005-0000-0000-0000831E0000}"/>
    <cellStyle name="Normal 2 2 2 3 2 4 2 3 3" xfId="7274" xr:uid="{00000000-0005-0000-0000-0000841E0000}"/>
    <cellStyle name="Normal 2 2 2 3 2 4 2 3 3 2" xfId="15420" xr:uid="{00000000-0005-0000-0000-0000851E0000}"/>
    <cellStyle name="Normal 2 2 2 3 2 4 2 3 3 2 2" xfId="31716" xr:uid="{00000000-0005-0000-0000-0000861E0000}"/>
    <cellStyle name="Normal 2 2 2 3 2 4 2 3 3 3" xfId="23570" xr:uid="{00000000-0005-0000-0000-0000871E0000}"/>
    <cellStyle name="Normal 2 2 2 3 2 4 2 3 4" xfId="10121" xr:uid="{00000000-0005-0000-0000-0000881E0000}"/>
    <cellStyle name="Normal 2 2 2 3 2 4 2 3 4 2" xfId="26417" xr:uid="{00000000-0005-0000-0000-0000891E0000}"/>
    <cellStyle name="Normal 2 2 2 3 2 4 2 3 5" xfId="18271" xr:uid="{00000000-0005-0000-0000-00008A1E0000}"/>
    <cellStyle name="Normal 2 2 2 3 2 4 2 4" xfId="3327" xr:uid="{00000000-0005-0000-0000-00008B1E0000}"/>
    <cellStyle name="Normal 2 2 2 3 2 4 2 4 2" xfId="11473" xr:uid="{00000000-0005-0000-0000-00008C1E0000}"/>
    <cellStyle name="Normal 2 2 2 3 2 4 2 4 2 2" xfId="27769" xr:uid="{00000000-0005-0000-0000-00008D1E0000}"/>
    <cellStyle name="Normal 2 2 2 3 2 4 2 4 3" xfId="19623" xr:uid="{00000000-0005-0000-0000-00008E1E0000}"/>
    <cellStyle name="Normal 2 2 2 3 2 4 2 5" xfId="5864" xr:uid="{00000000-0005-0000-0000-00008F1E0000}"/>
    <cellStyle name="Normal 2 2 2 3 2 4 2 5 2" xfId="14010" xr:uid="{00000000-0005-0000-0000-0000901E0000}"/>
    <cellStyle name="Normal 2 2 2 3 2 4 2 5 2 2" xfId="30306" xr:uid="{00000000-0005-0000-0000-0000911E0000}"/>
    <cellStyle name="Normal 2 2 2 3 2 4 2 5 3" xfId="22160" xr:uid="{00000000-0005-0000-0000-0000921E0000}"/>
    <cellStyle name="Normal 2 2 2 3 2 4 2 6" xfId="8711" xr:uid="{00000000-0005-0000-0000-0000931E0000}"/>
    <cellStyle name="Normal 2 2 2 3 2 4 2 6 2" xfId="25007" xr:uid="{00000000-0005-0000-0000-0000941E0000}"/>
    <cellStyle name="Normal 2 2 2 3 2 4 2 7" xfId="16861" xr:uid="{00000000-0005-0000-0000-0000951E0000}"/>
    <cellStyle name="Normal 2 2 2 3 2 4 3" xfId="926" xr:uid="{00000000-0005-0000-0000-0000961E0000}"/>
    <cellStyle name="Normal 2 2 2 3 2 4 3 2" xfId="2336" xr:uid="{00000000-0005-0000-0000-0000971E0000}"/>
    <cellStyle name="Normal 2 2 2 3 2 4 3 2 2" xfId="4858" xr:uid="{00000000-0005-0000-0000-0000981E0000}"/>
    <cellStyle name="Normal 2 2 2 3 2 4 3 2 2 2" xfId="13004" xr:uid="{00000000-0005-0000-0000-0000991E0000}"/>
    <cellStyle name="Normal 2 2 2 3 2 4 3 2 2 2 2" xfId="29300" xr:uid="{00000000-0005-0000-0000-00009A1E0000}"/>
    <cellStyle name="Normal 2 2 2 3 2 4 3 2 2 3" xfId="21154" xr:uid="{00000000-0005-0000-0000-00009B1E0000}"/>
    <cellStyle name="Normal 2 2 2 3 2 4 3 2 3" xfId="7635" xr:uid="{00000000-0005-0000-0000-00009C1E0000}"/>
    <cellStyle name="Normal 2 2 2 3 2 4 3 2 3 2" xfId="15781" xr:uid="{00000000-0005-0000-0000-00009D1E0000}"/>
    <cellStyle name="Normal 2 2 2 3 2 4 3 2 3 2 2" xfId="32077" xr:uid="{00000000-0005-0000-0000-00009E1E0000}"/>
    <cellStyle name="Normal 2 2 2 3 2 4 3 2 3 3" xfId="23931" xr:uid="{00000000-0005-0000-0000-00009F1E0000}"/>
    <cellStyle name="Normal 2 2 2 3 2 4 3 2 4" xfId="10482" xr:uid="{00000000-0005-0000-0000-0000A01E0000}"/>
    <cellStyle name="Normal 2 2 2 3 2 4 3 2 4 2" xfId="26778" xr:uid="{00000000-0005-0000-0000-0000A11E0000}"/>
    <cellStyle name="Normal 2 2 2 3 2 4 3 2 5" xfId="18632" xr:uid="{00000000-0005-0000-0000-0000A21E0000}"/>
    <cellStyle name="Normal 2 2 2 3 2 4 3 3" xfId="3640" xr:uid="{00000000-0005-0000-0000-0000A31E0000}"/>
    <cellStyle name="Normal 2 2 2 3 2 4 3 3 2" xfId="11786" xr:uid="{00000000-0005-0000-0000-0000A41E0000}"/>
    <cellStyle name="Normal 2 2 2 3 2 4 3 3 2 2" xfId="28082" xr:uid="{00000000-0005-0000-0000-0000A51E0000}"/>
    <cellStyle name="Normal 2 2 2 3 2 4 3 3 3" xfId="19936" xr:uid="{00000000-0005-0000-0000-0000A61E0000}"/>
    <cellStyle name="Normal 2 2 2 3 2 4 3 4" xfId="6225" xr:uid="{00000000-0005-0000-0000-0000A71E0000}"/>
    <cellStyle name="Normal 2 2 2 3 2 4 3 4 2" xfId="14371" xr:uid="{00000000-0005-0000-0000-0000A81E0000}"/>
    <cellStyle name="Normal 2 2 2 3 2 4 3 4 2 2" xfId="30667" xr:uid="{00000000-0005-0000-0000-0000A91E0000}"/>
    <cellStyle name="Normal 2 2 2 3 2 4 3 4 3" xfId="22521" xr:uid="{00000000-0005-0000-0000-0000AA1E0000}"/>
    <cellStyle name="Normal 2 2 2 3 2 4 3 5" xfId="9072" xr:uid="{00000000-0005-0000-0000-0000AB1E0000}"/>
    <cellStyle name="Normal 2 2 2 3 2 4 3 5 2" xfId="25368" xr:uid="{00000000-0005-0000-0000-0000AC1E0000}"/>
    <cellStyle name="Normal 2 2 2 3 2 4 3 6" xfId="17222" xr:uid="{00000000-0005-0000-0000-0000AD1E0000}"/>
    <cellStyle name="Normal 2 2 2 3 2 4 4" xfId="1631" xr:uid="{00000000-0005-0000-0000-0000AE1E0000}"/>
    <cellStyle name="Normal 2 2 2 3 2 4 4 2" xfId="4249" xr:uid="{00000000-0005-0000-0000-0000AF1E0000}"/>
    <cellStyle name="Normal 2 2 2 3 2 4 4 2 2" xfId="12395" xr:uid="{00000000-0005-0000-0000-0000B01E0000}"/>
    <cellStyle name="Normal 2 2 2 3 2 4 4 2 2 2" xfId="28691" xr:uid="{00000000-0005-0000-0000-0000B11E0000}"/>
    <cellStyle name="Normal 2 2 2 3 2 4 4 2 3" xfId="20545" xr:uid="{00000000-0005-0000-0000-0000B21E0000}"/>
    <cellStyle name="Normal 2 2 2 3 2 4 4 3" xfId="6930" xr:uid="{00000000-0005-0000-0000-0000B31E0000}"/>
    <cellStyle name="Normal 2 2 2 3 2 4 4 3 2" xfId="15076" xr:uid="{00000000-0005-0000-0000-0000B41E0000}"/>
    <cellStyle name="Normal 2 2 2 3 2 4 4 3 2 2" xfId="31372" xr:uid="{00000000-0005-0000-0000-0000B51E0000}"/>
    <cellStyle name="Normal 2 2 2 3 2 4 4 3 3" xfId="23226" xr:uid="{00000000-0005-0000-0000-0000B61E0000}"/>
    <cellStyle name="Normal 2 2 2 3 2 4 4 4" xfId="9777" xr:uid="{00000000-0005-0000-0000-0000B71E0000}"/>
    <cellStyle name="Normal 2 2 2 3 2 4 4 4 2" xfId="26073" xr:uid="{00000000-0005-0000-0000-0000B81E0000}"/>
    <cellStyle name="Normal 2 2 2 3 2 4 4 5" xfId="17927" xr:uid="{00000000-0005-0000-0000-0000B91E0000}"/>
    <cellStyle name="Normal 2 2 2 3 2 4 5" xfId="3031" xr:uid="{00000000-0005-0000-0000-0000BA1E0000}"/>
    <cellStyle name="Normal 2 2 2 3 2 4 5 2" xfId="11177" xr:uid="{00000000-0005-0000-0000-0000BB1E0000}"/>
    <cellStyle name="Normal 2 2 2 3 2 4 5 2 2" xfId="27473" xr:uid="{00000000-0005-0000-0000-0000BC1E0000}"/>
    <cellStyle name="Normal 2 2 2 3 2 4 5 3" xfId="19327" xr:uid="{00000000-0005-0000-0000-0000BD1E0000}"/>
    <cellStyle name="Normal 2 2 2 3 2 4 6" xfId="5520" xr:uid="{00000000-0005-0000-0000-0000BE1E0000}"/>
    <cellStyle name="Normal 2 2 2 3 2 4 6 2" xfId="13666" xr:uid="{00000000-0005-0000-0000-0000BF1E0000}"/>
    <cellStyle name="Normal 2 2 2 3 2 4 6 2 2" xfId="29962" xr:uid="{00000000-0005-0000-0000-0000C01E0000}"/>
    <cellStyle name="Normal 2 2 2 3 2 4 6 3" xfId="21816" xr:uid="{00000000-0005-0000-0000-0000C11E0000}"/>
    <cellStyle name="Normal 2 2 2 3 2 4 7" xfId="8367" xr:uid="{00000000-0005-0000-0000-0000C21E0000}"/>
    <cellStyle name="Normal 2 2 2 3 2 4 7 2" xfId="24663" xr:uid="{00000000-0005-0000-0000-0000C31E0000}"/>
    <cellStyle name="Normal 2 2 2 3 2 4 8" xfId="16517" xr:uid="{00000000-0005-0000-0000-0000C41E0000}"/>
    <cellStyle name="Normal 2 2 2 3 2 5" xfId="302" xr:uid="{00000000-0005-0000-0000-0000C51E0000}"/>
    <cellStyle name="Normal 2 2 2 3 2 5 2" xfId="646" xr:uid="{00000000-0005-0000-0000-0000C61E0000}"/>
    <cellStyle name="Normal 2 2 2 3 2 5 2 2" xfId="1352" xr:uid="{00000000-0005-0000-0000-0000C71E0000}"/>
    <cellStyle name="Normal 2 2 2 3 2 5 2 2 2" xfId="2762" xr:uid="{00000000-0005-0000-0000-0000C81E0000}"/>
    <cellStyle name="Normal 2 2 2 3 2 5 2 2 2 2" xfId="5228" xr:uid="{00000000-0005-0000-0000-0000C91E0000}"/>
    <cellStyle name="Normal 2 2 2 3 2 5 2 2 2 2 2" xfId="13374" xr:uid="{00000000-0005-0000-0000-0000CA1E0000}"/>
    <cellStyle name="Normal 2 2 2 3 2 5 2 2 2 2 2 2" xfId="29670" xr:uid="{00000000-0005-0000-0000-0000CB1E0000}"/>
    <cellStyle name="Normal 2 2 2 3 2 5 2 2 2 2 3" xfId="21524" xr:uid="{00000000-0005-0000-0000-0000CC1E0000}"/>
    <cellStyle name="Normal 2 2 2 3 2 5 2 2 2 3" xfId="8061" xr:uid="{00000000-0005-0000-0000-0000CD1E0000}"/>
    <cellStyle name="Normal 2 2 2 3 2 5 2 2 2 3 2" xfId="16207" xr:uid="{00000000-0005-0000-0000-0000CE1E0000}"/>
    <cellStyle name="Normal 2 2 2 3 2 5 2 2 2 3 2 2" xfId="32503" xr:uid="{00000000-0005-0000-0000-0000CF1E0000}"/>
    <cellStyle name="Normal 2 2 2 3 2 5 2 2 2 3 3" xfId="24357" xr:uid="{00000000-0005-0000-0000-0000D01E0000}"/>
    <cellStyle name="Normal 2 2 2 3 2 5 2 2 2 4" xfId="10908" xr:uid="{00000000-0005-0000-0000-0000D11E0000}"/>
    <cellStyle name="Normal 2 2 2 3 2 5 2 2 2 4 2" xfId="27204" xr:uid="{00000000-0005-0000-0000-0000D21E0000}"/>
    <cellStyle name="Normal 2 2 2 3 2 5 2 2 2 5" xfId="19058" xr:uid="{00000000-0005-0000-0000-0000D31E0000}"/>
    <cellStyle name="Normal 2 2 2 3 2 5 2 2 3" xfId="4010" xr:uid="{00000000-0005-0000-0000-0000D41E0000}"/>
    <cellStyle name="Normal 2 2 2 3 2 5 2 2 3 2" xfId="12156" xr:uid="{00000000-0005-0000-0000-0000D51E0000}"/>
    <cellStyle name="Normal 2 2 2 3 2 5 2 2 3 2 2" xfId="28452" xr:uid="{00000000-0005-0000-0000-0000D61E0000}"/>
    <cellStyle name="Normal 2 2 2 3 2 5 2 2 3 3" xfId="20306" xr:uid="{00000000-0005-0000-0000-0000D71E0000}"/>
    <cellStyle name="Normal 2 2 2 3 2 5 2 2 4" xfId="6651" xr:uid="{00000000-0005-0000-0000-0000D81E0000}"/>
    <cellStyle name="Normal 2 2 2 3 2 5 2 2 4 2" xfId="14797" xr:uid="{00000000-0005-0000-0000-0000D91E0000}"/>
    <cellStyle name="Normal 2 2 2 3 2 5 2 2 4 2 2" xfId="31093" xr:uid="{00000000-0005-0000-0000-0000DA1E0000}"/>
    <cellStyle name="Normal 2 2 2 3 2 5 2 2 4 3" xfId="22947" xr:uid="{00000000-0005-0000-0000-0000DB1E0000}"/>
    <cellStyle name="Normal 2 2 2 3 2 5 2 2 5" xfId="9498" xr:uid="{00000000-0005-0000-0000-0000DC1E0000}"/>
    <cellStyle name="Normal 2 2 2 3 2 5 2 2 5 2" xfId="25794" xr:uid="{00000000-0005-0000-0000-0000DD1E0000}"/>
    <cellStyle name="Normal 2 2 2 3 2 5 2 2 6" xfId="17648" xr:uid="{00000000-0005-0000-0000-0000DE1E0000}"/>
    <cellStyle name="Normal 2 2 2 3 2 5 2 3" xfId="2057" xr:uid="{00000000-0005-0000-0000-0000DF1E0000}"/>
    <cellStyle name="Normal 2 2 2 3 2 5 2 3 2" xfId="4619" xr:uid="{00000000-0005-0000-0000-0000E01E0000}"/>
    <cellStyle name="Normal 2 2 2 3 2 5 2 3 2 2" xfId="12765" xr:uid="{00000000-0005-0000-0000-0000E11E0000}"/>
    <cellStyle name="Normal 2 2 2 3 2 5 2 3 2 2 2" xfId="29061" xr:uid="{00000000-0005-0000-0000-0000E21E0000}"/>
    <cellStyle name="Normal 2 2 2 3 2 5 2 3 2 3" xfId="20915" xr:uid="{00000000-0005-0000-0000-0000E31E0000}"/>
    <cellStyle name="Normal 2 2 2 3 2 5 2 3 3" xfId="7356" xr:uid="{00000000-0005-0000-0000-0000E41E0000}"/>
    <cellStyle name="Normal 2 2 2 3 2 5 2 3 3 2" xfId="15502" xr:uid="{00000000-0005-0000-0000-0000E51E0000}"/>
    <cellStyle name="Normal 2 2 2 3 2 5 2 3 3 2 2" xfId="31798" xr:uid="{00000000-0005-0000-0000-0000E61E0000}"/>
    <cellStyle name="Normal 2 2 2 3 2 5 2 3 3 3" xfId="23652" xr:uid="{00000000-0005-0000-0000-0000E71E0000}"/>
    <cellStyle name="Normal 2 2 2 3 2 5 2 3 4" xfId="10203" xr:uid="{00000000-0005-0000-0000-0000E81E0000}"/>
    <cellStyle name="Normal 2 2 2 3 2 5 2 3 4 2" xfId="26499" xr:uid="{00000000-0005-0000-0000-0000E91E0000}"/>
    <cellStyle name="Normal 2 2 2 3 2 5 2 3 5" xfId="18353" xr:uid="{00000000-0005-0000-0000-0000EA1E0000}"/>
    <cellStyle name="Normal 2 2 2 3 2 5 2 4" xfId="3401" xr:uid="{00000000-0005-0000-0000-0000EB1E0000}"/>
    <cellStyle name="Normal 2 2 2 3 2 5 2 4 2" xfId="11547" xr:uid="{00000000-0005-0000-0000-0000EC1E0000}"/>
    <cellStyle name="Normal 2 2 2 3 2 5 2 4 2 2" xfId="27843" xr:uid="{00000000-0005-0000-0000-0000ED1E0000}"/>
    <cellStyle name="Normal 2 2 2 3 2 5 2 4 3" xfId="19697" xr:uid="{00000000-0005-0000-0000-0000EE1E0000}"/>
    <cellStyle name="Normal 2 2 2 3 2 5 2 5" xfId="5946" xr:uid="{00000000-0005-0000-0000-0000EF1E0000}"/>
    <cellStyle name="Normal 2 2 2 3 2 5 2 5 2" xfId="14092" xr:uid="{00000000-0005-0000-0000-0000F01E0000}"/>
    <cellStyle name="Normal 2 2 2 3 2 5 2 5 2 2" xfId="30388" xr:uid="{00000000-0005-0000-0000-0000F11E0000}"/>
    <cellStyle name="Normal 2 2 2 3 2 5 2 5 3" xfId="22242" xr:uid="{00000000-0005-0000-0000-0000F21E0000}"/>
    <cellStyle name="Normal 2 2 2 3 2 5 2 6" xfId="8793" xr:uid="{00000000-0005-0000-0000-0000F31E0000}"/>
    <cellStyle name="Normal 2 2 2 3 2 5 2 6 2" xfId="25089" xr:uid="{00000000-0005-0000-0000-0000F41E0000}"/>
    <cellStyle name="Normal 2 2 2 3 2 5 2 7" xfId="16943" xr:uid="{00000000-0005-0000-0000-0000F51E0000}"/>
    <cellStyle name="Normal 2 2 2 3 2 5 3" xfId="1008" xr:uid="{00000000-0005-0000-0000-0000F61E0000}"/>
    <cellStyle name="Normal 2 2 2 3 2 5 3 2" xfId="2418" xr:uid="{00000000-0005-0000-0000-0000F71E0000}"/>
    <cellStyle name="Normal 2 2 2 3 2 5 3 2 2" xfId="4932" xr:uid="{00000000-0005-0000-0000-0000F81E0000}"/>
    <cellStyle name="Normal 2 2 2 3 2 5 3 2 2 2" xfId="13078" xr:uid="{00000000-0005-0000-0000-0000F91E0000}"/>
    <cellStyle name="Normal 2 2 2 3 2 5 3 2 2 2 2" xfId="29374" xr:uid="{00000000-0005-0000-0000-0000FA1E0000}"/>
    <cellStyle name="Normal 2 2 2 3 2 5 3 2 2 3" xfId="21228" xr:uid="{00000000-0005-0000-0000-0000FB1E0000}"/>
    <cellStyle name="Normal 2 2 2 3 2 5 3 2 3" xfId="7717" xr:uid="{00000000-0005-0000-0000-0000FC1E0000}"/>
    <cellStyle name="Normal 2 2 2 3 2 5 3 2 3 2" xfId="15863" xr:uid="{00000000-0005-0000-0000-0000FD1E0000}"/>
    <cellStyle name="Normal 2 2 2 3 2 5 3 2 3 2 2" xfId="32159" xr:uid="{00000000-0005-0000-0000-0000FE1E0000}"/>
    <cellStyle name="Normal 2 2 2 3 2 5 3 2 3 3" xfId="24013" xr:uid="{00000000-0005-0000-0000-0000FF1E0000}"/>
    <cellStyle name="Normal 2 2 2 3 2 5 3 2 4" xfId="10564" xr:uid="{00000000-0005-0000-0000-0000001F0000}"/>
    <cellStyle name="Normal 2 2 2 3 2 5 3 2 4 2" xfId="26860" xr:uid="{00000000-0005-0000-0000-0000011F0000}"/>
    <cellStyle name="Normal 2 2 2 3 2 5 3 2 5" xfId="18714" xr:uid="{00000000-0005-0000-0000-0000021F0000}"/>
    <cellStyle name="Normal 2 2 2 3 2 5 3 3" xfId="3714" xr:uid="{00000000-0005-0000-0000-0000031F0000}"/>
    <cellStyle name="Normal 2 2 2 3 2 5 3 3 2" xfId="11860" xr:uid="{00000000-0005-0000-0000-0000041F0000}"/>
    <cellStyle name="Normal 2 2 2 3 2 5 3 3 2 2" xfId="28156" xr:uid="{00000000-0005-0000-0000-0000051F0000}"/>
    <cellStyle name="Normal 2 2 2 3 2 5 3 3 3" xfId="20010" xr:uid="{00000000-0005-0000-0000-0000061F0000}"/>
    <cellStyle name="Normal 2 2 2 3 2 5 3 4" xfId="6307" xr:uid="{00000000-0005-0000-0000-0000071F0000}"/>
    <cellStyle name="Normal 2 2 2 3 2 5 3 4 2" xfId="14453" xr:uid="{00000000-0005-0000-0000-0000081F0000}"/>
    <cellStyle name="Normal 2 2 2 3 2 5 3 4 2 2" xfId="30749" xr:uid="{00000000-0005-0000-0000-0000091F0000}"/>
    <cellStyle name="Normal 2 2 2 3 2 5 3 4 3" xfId="22603" xr:uid="{00000000-0005-0000-0000-00000A1F0000}"/>
    <cellStyle name="Normal 2 2 2 3 2 5 3 5" xfId="9154" xr:uid="{00000000-0005-0000-0000-00000B1F0000}"/>
    <cellStyle name="Normal 2 2 2 3 2 5 3 5 2" xfId="25450" xr:uid="{00000000-0005-0000-0000-00000C1F0000}"/>
    <cellStyle name="Normal 2 2 2 3 2 5 3 6" xfId="17304" xr:uid="{00000000-0005-0000-0000-00000D1F0000}"/>
    <cellStyle name="Normal 2 2 2 3 2 5 4" xfId="1713" xr:uid="{00000000-0005-0000-0000-00000E1F0000}"/>
    <cellStyle name="Normal 2 2 2 3 2 5 4 2" xfId="4323" xr:uid="{00000000-0005-0000-0000-00000F1F0000}"/>
    <cellStyle name="Normal 2 2 2 3 2 5 4 2 2" xfId="12469" xr:uid="{00000000-0005-0000-0000-0000101F0000}"/>
    <cellStyle name="Normal 2 2 2 3 2 5 4 2 2 2" xfId="28765" xr:uid="{00000000-0005-0000-0000-0000111F0000}"/>
    <cellStyle name="Normal 2 2 2 3 2 5 4 2 3" xfId="20619" xr:uid="{00000000-0005-0000-0000-0000121F0000}"/>
    <cellStyle name="Normal 2 2 2 3 2 5 4 3" xfId="7012" xr:uid="{00000000-0005-0000-0000-0000131F0000}"/>
    <cellStyle name="Normal 2 2 2 3 2 5 4 3 2" xfId="15158" xr:uid="{00000000-0005-0000-0000-0000141F0000}"/>
    <cellStyle name="Normal 2 2 2 3 2 5 4 3 2 2" xfId="31454" xr:uid="{00000000-0005-0000-0000-0000151F0000}"/>
    <cellStyle name="Normal 2 2 2 3 2 5 4 3 3" xfId="23308" xr:uid="{00000000-0005-0000-0000-0000161F0000}"/>
    <cellStyle name="Normal 2 2 2 3 2 5 4 4" xfId="9859" xr:uid="{00000000-0005-0000-0000-0000171F0000}"/>
    <cellStyle name="Normal 2 2 2 3 2 5 4 4 2" xfId="26155" xr:uid="{00000000-0005-0000-0000-0000181F0000}"/>
    <cellStyle name="Normal 2 2 2 3 2 5 4 5" xfId="18009" xr:uid="{00000000-0005-0000-0000-0000191F0000}"/>
    <cellStyle name="Normal 2 2 2 3 2 5 5" xfId="3105" xr:uid="{00000000-0005-0000-0000-00001A1F0000}"/>
    <cellStyle name="Normal 2 2 2 3 2 5 5 2" xfId="11251" xr:uid="{00000000-0005-0000-0000-00001B1F0000}"/>
    <cellStyle name="Normal 2 2 2 3 2 5 5 2 2" xfId="27547" xr:uid="{00000000-0005-0000-0000-00001C1F0000}"/>
    <cellStyle name="Normal 2 2 2 3 2 5 5 3" xfId="19401" xr:uid="{00000000-0005-0000-0000-00001D1F0000}"/>
    <cellStyle name="Normal 2 2 2 3 2 5 6" xfId="5602" xr:uid="{00000000-0005-0000-0000-00001E1F0000}"/>
    <cellStyle name="Normal 2 2 2 3 2 5 6 2" xfId="13748" xr:uid="{00000000-0005-0000-0000-00001F1F0000}"/>
    <cellStyle name="Normal 2 2 2 3 2 5 6 2 2" xfId="30044" xr:uid="{00000000-0005-0000-0000-0000201F0000}"/>
    <cellStyle name="Normal 2 2 2 3 2 5 6 3" xfId="21898" xr:uid="{00000000-0005-0000-0000-0000211F0000}"/>
    <cellStyle name="Normal 2 2 2 3 2 5 7" xfId="8449" xr:uid="{00000000-0005-0000-0000-0000221F0000}"/>
    <cellStyle name="Normal 2 2 2 3 2 5 7 2" xfId="24745" xr:uid="{00000000-0005-0000-0000-0000231F0000}"/>
    <cellStyle name="Normal 2 2 2 3 2 5 8" xfId="16599" xr:uid="{00000000-0005-0000-0000-0000241F0000}"/>
    <cellStyle name="Normal 2 2 2 3 2 6" xfId="392" xr:uid="{00000000-0005-0000-0000-0000251F0000}"/>
    <cellStyle name="Normal 2 2 2 3 2 6 2" xfId="1098" xr:uid="{00000000-0005-0000-0000-0000261F0000}"/>
    <cellStyle name="Normal 2 2 2 3 2 6 2 2" xfId="2508" xr:uid="{00000000-0005-0000-0000-0000271F0000}"/>
    <cellStyle name="Normal 2 2 2 3 2 6 2 2 2" xfId="5006" xr:uid="{00000000-0005-0000-0000-0000281F0000}"/>
    <cellStyle name="Normal 2 2 2 3 2 6 2 2 2 2" xfId="13152" xr:uid="{00000000-0005-0000-0000-0000291F0000}"/>
    <cellStyle name="Normal 2 2 2 3 2 6 2 2 2 2 2" xfId="29448" xr:uid="{00000000-0005-0000-0000-00002A1F0000}"/>
    <cellStyle name="Normal 2 2 2 3 2 6 2 2 2 3" xfId="21302" xr:uid="{00000000-0005-0000-0000-00002B1F0000}"/>
    <cellStyle name="Normal 2 2 2 3 2 6 2 2 3" xfId="7807" xr:uid="{00000000-0005-0000-0000-00002C1F0000}"/>
    <cellStyle name="Normal 2 2 2 3 2 6 2 2 3 2" xfId="15953" xr:uid="{00000000-0005-0000-0000-00002D1F0000}"/>
    <cellStyle name="Normal 2 2 2 3 2 6 2 2 3 2 2" xfId="32249" xr:uid="{00000000-0005-0000-0000-00002E1F0000}"/>
    <cellStyle name="Normal 2 2 2 3 2 6 2 2 3 3" xfId="24103" xr:uid="{00000000-0005-0000-0000-00002F1F0000}"/>
    <cellStyle name="Normal 2 2 2 3 2 6 2 2 4" xfId="10654" xr:uid="{00000000-0005-0000-0000-0000301F0000}"/>
    <cellStyle name="Normal 2 2 2 3 2 6 2 2 4 2" xfId="26950" xr:uid="{00000000-0005-0000-0000-0000311F0000}"/>
    <cellStyle name="Normal 2 2 2 3 2 6 2 2 5" xfId="18804" xr:uid="{00000000-0005-0000-0000-0000321F0000}"/>
    <cellStyle name="Normal 2 2 2 3 2 6 2 3" xfId="3788" xr:uid="{00000000-0005-0000-0000-0000331F0000}"/>
    <cellStyle name="Normal 2 2 2 3 2 6 2 3 2" xfId="11934" xr:uid="{00000000-0005-0000-0000-0000341F0000}"/>
    <cellStyle name="Normal 2 2 2 3 2 6 2 3 2 2" xfId="28230" xr:uid="{00000000-0005-0000-0000-0000351F0000}"/>
    <cellStyle name="Normal 2 2 2 3 2 6 2 3 3" xfId="20084" xr:uid="{00000000-0005-0000-0000-0000361F0000}"/>
    <cellStyle name="Normal 2 2 2 3 2 6 2 4" xfId="6397" xr:uid="{00000000-0005-0000-0000-0000371F0000}"/>
    <cellStyle name="Normal 2 2 2 3 2 6 2 4 2" xfId="14543" xr:uid="{00000000-0005-0000-0000-0000381F0000}"/>
    <cellStyle name="Normal 2 2 2 3 2 6 2 4 2 2" xfId="30839" xr:uid="{00000000-0005-0000-0000-0000391F0000}"/>
    <cellStyle name="Normal 2 2 2 3 2 6 2 4 3" xfId="22693" xr:uid="{00000000-0005-0000-0000-00003A1F0000}"/>
    <cellStyle name="Normal 2 2 2 3 2 6 2 5" xfId="9244" xr:uid="{00000000-0005-0000-0000-00003B1F0000}"/>
    <cellStyle name="Normal 2 2 2 3 2 6 2 5 2" xfId="25540" xr:uid="{00000000-0005-0000-0000-00003C1F0000}"/>
    <cellStyle name="Normal 2 2 2 3 2 6 2 6" xfId="17394" xr:uid="{00000000-0005-0000-0000-00003D1F0000}"/>
    <cellStyle name="Normal 2 2 2 3 2 6 3" xfId="1803" xr:uid="{00000000-0005-0000-0000-00003E1F0000}"/>
    <cellStyle name="Normal 2 2 2 3 2 6 3 2" xfId="4397" xr:uid="{00000000-0005-0000-0000-00003F1F0000}"/>
    <cellStyle name="Normal 2 2 2 3 2 6 3 2 2" xfId="12543" xr:uid="{00000000-0005-0000-0000-0000401F0000}"/>
    <cellStyle name="Normal 2 2 2 3 2 6 3 2 2 2" xfId="28839" xr:uid="{00000000-0005-0000-0000-0000411F0000}"/>
    <cellStyle name="Normal 2 2 2 3 2 6 3 2 3" xfId="20693" xr:uid="{00000000-0005-0000-0000-0000421F0000}"/>
    <cellStyle name="Normal 2 2 2 3 2 6 3 3" xfId="7102" xr:uid="{00000000-0005-0000-0000-0000431F0000}"/>
    <cellStyle name="Normal 2 2 2 3 2 6 3 3 2" xfId="15248" xr:uid="{00000000-0005-0000-0000-0000441F0000}"/>
    <cellStyle name="Normal 2 2 2 3 2 6 3 3 2 2" xfId="31544" xr:uid="{00000000-0005-0000-0000-0000451F0000}"/>
    <cellStyle name="Normal 2 2 2 3 2 6 3 3 3" xfId="23398" xr:uid="{00000000-0005-0000-0000-0000461F0000}"/>
    <cellStyle name="Normal 2 2 2 3 2 6 3 4" xfId="9949" xr:uid="{00000000-0005-0000-0000-0000471F0000}"/>
    <cellStyle name="Normal 2 2 2 3 2 6 3 4 2" xfId="26245" xr:uid="{00000000-0005-0000-0000-0000481F0000}"/>
    <cellStyle name="Normal 2 2 2 3 2 6 3 5" xfId="18099" xr:uid="{00000000-0005-0000-0000-0000491F0000}"/>
    <cellStyle name="Normal 2 2 2 3 2 6 4" xfId="3179" xr:uid="{00000000-0005-0000-0000-00004A1F0000}"/>
    <cellStyle name="Normal 2 2 2 3 2 6 4 2" xfId="11325" xr:uid="{00000000-0005-0000-0000-00004B1F0000}"/>
    <cellStyle name="Normal 2 2 2 3 2 6 4 2 2" xfId="27621" xr:uid="{00000000-0005-0000-0000-00004C1F0000}"/>
    <cellStyle name="Normal 2 2 2 3 2 6 4 3" xfId="19475" xr:uid="{00000000-0005-0000-0000-00004D1F0000}"/>
    <cellStyle name="Normal 2 2 2 3 2 6 5" xfId="5692" xr:uid="{00000000-0005-0000-0000-00004E1F0000}"/>
    <cellStyle name="Normal 2 2 2 3 2 6 5 2" xfId="13838" xr:uid="{00000000-0005-0000-0000-00004F1F0000}"/>
    <cellStyle name="Normal 2 2 2 3 2 6 5 2 2" xfId="30134" xr:uid="{00000000-0005-0000-0000-0000501F0000}"/>
    <cellStyle name="Normal 2 2 2 3 2 6 5 3" xfId="21988" xr:uid="{00000000-0005-0000-0000-0000511F0000}"/>
    <cellStyle name="Normal 2 2 2 3 2 6 6" xfId="8539" xr:uid="{00000000-0005-0000-0000-0000521F0000}"/>
    <cellStyle name="Normal 2 2 2 3 2 6 6 2" xfId="24835" xr:uid="{00000000-0005-0000-0000-0000531F0000}"/>
    <cellStyle name="Normal 2 2 2 3 2 6 7" xfId="16689" xr:uid="{00000000-0005-0000-0000-0000541F0000}"/>
    <cellStyle name="Normal 2 2 2 3 2 7" xfId="754" xr:uid="{00000000-0005-0000-0000-0000551F0000}"/>
    <cellStyle name="Normal 2 2 2 3 2 7 2" xfId="2164" xr:uid="{00000000-0005-0000-0000-0000561F0000}"/>
    <cellStyle name="Normal 2 2 2 3 2 7 2 2" xfId="4710" xr:uid="{00000000-0005-0000-0000-0000571F0000}"/>
    <cellStyle name="Normal 2 2 2 3 2 7 2 2 2" xfId="12856" xr:uid="{00000000-0005-0000-0000-0000581F0000}"/>
    <cellStyle name="Normal 2 2 2 3 2 7 2 2 2 2" xfId="29152" xr:uid="{00000000-0005-0000-0000-0000591F0000}"/>
    <cellStyle name="Normal 2 2 2 3 2 7 2 2 3" xfId="21006" xr:uid="{00000000-0005-0000-0000-00005A1F0000}"/>
    <cellStyle name="Normal 2 2 2 3 2 7 2 3" xfId="7463" xr:uid="{00000000-0005-0000-0000-00005B1F0000}"/>
    <cellStyle name="Normal 2 2 2 3 2 7 2 3 2" xfId="15609" xr:uid="{00000000-0005-0000-0000-00005C1F0000}"/>
    <cellStyle name="Normal 2 2 2 3 2 7 2 3 2 2" xfId="31905" xr:uid="{00000000-0005-0000-0000-00005D1F0000}"/>
    <cellStyle name="Normal 2 2 2 3 2 7 2 3 3" xfId="23759" xr:uid="{00000000-0005-0000-0000-00005E1F0000}"/>
    <cellStyle name="Normal 2 2 2 3 2 7 2 4" xfId="10310" xr:uid="{00000000-0005-0000-0000-00005F1F0000}"/>
    <cellStyle name="Normal 2 2 2 3 2 7 2 4 2" xfId="26606" xr:uid="{00000000-0005-0000-0000-0000601F0000}"/>
    <cellStyle name="Normal 2 2 2 3 2 7 2 5" xfId="18460" xr:uid="{00000000-0005-0000-0000-0000611F0000}"/>
    <cellStyle name="Normal 2 2 2 3 2 7 3" xfId="3492" xr:uid="{00000000-0005-0000-0000-0000621F0000}"/>
    <cellStyle name="Normal 2 2 2 3 2 7 3 2" xfId="11638" xr:uid="{00000000-0005-0000-0000-0000631F0000}"/>
    <cellStyle name="Normal 2 2 2 3 2 7 3 2 2" xfId="27934" xr:uid="{00000000-0005-0000-0000-0000641F0000}"/>
    <cellStyle name="Normal 2 2 2 3 2 7 3 3" xfId="19788" xr:uid="{00000000-0005-0000-0000-0000651F0000}"/>
    <cellStyle name="Normal 2 2 2 3 2 7 4" xfId="6053" xr:uid="{00000000-0005-0000-0000-0000661F0000}"/>
    <cellStyle name="Normal 2 2 2 3 2 7 4 2" xfId="14199" xr:uid="{00000000-0005-0000-0000-0000671F0000}"/>
    <cellStyle name="Normal 2 2 2 3 2 7 4 2 2" xfId="30495" xr:uid="{00000000-0005-0000-0000-0000681F0000}"/>
    <cellStyle name="Normal 2 2 2 3 2 7 4 3" xfId="22349" xr:uid="{00000000-0005-0000-0000-0000691F0000}"/>
    <cellStyle name="Normal 2 2 2 3 2 7 5" xfId="8900" xr:uid="{00000000-0005-0000-0000-00006A1F0000}"/>
    <cellStyle name="Normal 2 2 2 3 2 7 5 2" xfId="25196" xr:uid="{00000000-0005-0000-0000-00006B1F0000}"/>
    <cellStyle name="Normal 2 2 2 3 2 7 6" xfId="17050" xr:uid="{00000000-0005-0000-0000-00006C1F0000}"/>
    <cellStyle name="Normal 2 2 2 3 2 8" xfId="1459" xr:uid="{00000000-0005-0000-0000-00006D1F0000}"/>
    <cellStyle name="Normal 2 2 2 3 2 8 2" xfId="4101" xr:uid="{00000000-0005-0000-0000-00006E1F0000}"/>
    <cellStyle name="Normal 2 2 2 3 2 8 2 2" xfId="12247" xr:uid="{00000000-0005-0000-0000-00006F1F0000}"/>
    <cellStyle name="Normal 2 2 2 3 2 8 2 2 2" xfId="28543" xr:uid="{00000000-0005-0000-0000-0000701F0000}"/>
    <cellStyle name="Normal 2 2 2 3 2 8 2 3" xfId="20397" xr:uid="{00000000-0005-0000-0000-0000711F0000}"/>
    <cellStyle name="Normal 2 2 2 3 2 8 3" xfId="6758" xr:uid="{00000000-0005-0000-0000-0000721F0000}"/>
    <cellStyle name="Normal 2 2 2 3 2 8 3 2" xfId="14904" xr:uid="{00000000-0005-0000-0000-0000731F0000}"/>
    <cellStyle name="Normal 2 2 2 3 2 8 3 2 2" xfId="31200" xr:uid="{00000000-0005-0000-0000-0000741F0000}"/>
    <cellStyle name="Normal 2 2 2 3 2 8 3 3" xfId="23054" xr:uid="{00000000-0005-0000-0000-0000751F0000}"/>
    <cellStyle name="Normal 2 2 2 3 2 8 4" xfId="9605" xr:uid="{00000000-0005-0000-0000-0000761F0000}"/>
    <cellStyle name="Normal 2 2 2 3 2 8 4 2" xfId="25901" xr:uid="{00000000-0005-0000-0000-0000771F0000}"/>
    <cellStyle name="Normal 2 2 2 3 2 8 5" xfId="17755" xr:uid="{00000000-0005-0000-0000-0000781F0000}"/>
    <cellStyle name="Normal 2 2 2 3 2 9" xfId="2883" xr:uid="{00000000-0005-0000-0000-0000791F0000}"/>
    <cellStyle name="Normal 2 2 2 3 2 9 2" xfId="11029" xr:uid="{00000000-0005-0000-0000-00007A1F0000}"/>
    <cellStyle name="Normal 2 2 2 3 2 9 2 2" xfId="27325" xr:uid="{00000000-0005-0000-0000-00007B1F0000}"/>
    <cellStyle name="Normal 2 2 2 3 2 9 3" xfId="19179" xr:uid="{00000000-0005-0000-0000-00007C1F0000}"/>
    <cellStyle name="Normal 2 2 2 3 3" xfId="70" xr:uid="{00000000-0005-0000-0000-00007D1F0000}"/>
    <cellStyle name="Normal 2 2 2 3 3 10" xfId="8217" xr:uid="{00000000-0005-0000-0000-00007E1F0000}"/>
    <cellStyle name="Normal 2 2 2 3 3 10 2" xfId="24513" xr:uid="{00000000-0005-0000-0000-00007F1F0000}"/>
    <cellStyle name="Normal 2 2 2 3 3 11" xfId="16367" xr:uid="{00000000-0005-0000-0000-0000801F0000}"/>
    <cellStyle name="Normal 2 2 2 3 3 2" xfId="160" xr:uid="{00000000-0005-0000-0000-0000811F0000}"/>
    <cellStyle name="Normal 2 2 2 3 3 2 2" xfId="504" xr:uid="{00000000-0005-0000-0000-0000821F0000}"/>
    <cellStyle name="Normal 2 2 2 3 3 2 2 2" xfId="1210" xr:uid="{00000000-0005-0000-0000-0000831F0000}"/>
    <cellStyle name="Normal 2 2 2 3 3 2 2 2 2" xfId="2620" xr:uid="{00000000-0005-0000-0000-0000841F0000}"/>
    <cellStyle name="Normal 2 2 2 3 3 2 2 2 2 2" xfId="5098" xr:uid="{00000000-0005-0000-0000-0000851F0000}"/>
    <cellStyle name="Normal 2 2 2 3 3 2 2 2 2 2 2" xfId="13244" xr:uid="{00000000-0005-0000-0000-0000861F0000}"/>
    <cellStyle name="Normal 2 2 2 3 3 2 2 2 2 2 2 2" xfId="29540" xr:uid="{00000000-0005-0000-0000-0000871F0000}"/>
    <cellStyle name="Normal 2 2 2 3 3 2 2 2 2 2 3" xfId="21394" xr:uid="{00000000-0005-0000-0000-0000881F0000}"/>
    <cellStyle name="Normal 2 2 2 3 3 2 2 2 2 3" xfId="7919" xr:uid="{00000000-0005-0000-0000-0000891F0000}"/>
    <cellStyle name="Normal 2 2 2 3 3 2 2 2 2 3 2" xfId="16065" xr:uid="{00000000-0005-0000-0000-00008A1F0000}"/>
    <cellStyle name="Normal 2 2 2 3 3 2 2 2 2 3 2 2" xfId="32361" xr:uid="{00000000-0005-0000-0000-00008B1F0000}"/>
    <cellStyle name="Normal 2 2 2 3 3 2 2 2 2 3 3" xfId="24215" xr:uid="{00000000-0005-0000-0000-00008C1F0000}"/>
    <cellStyle name="Normal 2 2 2 3 3 2 2 2 2 4" xfId="10766" xr:uid="{00000000-0005-0000-0000-00008D1F0000}"/>
    <cellStyle name="Normal 2 2 2 3 3 2 2 2 2 4 2" xfId="27062" xr:uid="{00000000-0005-0000-0000-00008E1F0000}"/>
    <cellStyle name="Normal 2 2 2 3 3 2 2 2 2 5" xfId="18916" xr:uid="{00000000-0005-0000-0000-00008F1F0000}"/>
    <cellStyle name="Normal 2 2 2 3 3 2 2 2 3" xfId="3880" xr:uid="{00000000-0005-0000-0000-0000901F0000}"/>
    <cellStyle name="Normal 2 2 2 3 3 2 2 2 3 2" xfId="12026" xr:uid="{00000000-0005-0000-0000-0000911F0000}"/>
    <cellStyle name="Normal 2 2 2 3 3 2 2 2 3 2 2" xfId="28322" xr:uid="{00000000-0005-0000-0000-0000921F0000}"/>
    <cellStyle name="Normal 2 2 2 3 3 2 2 2 3 3" xfId="20176" xr:uid="{00000000-0005-0000-0000-0000931F0000}"/>
    <cellStyle name="Normal 2 2 2 3 3 2 2 2 4" xfId="6509" xr:uid="{00000000-0005-0000-0000-0000941F0000}"/>
    <cellStyle name="Normal 2 2 2 3 3 2 2 2 4 2" xfId="14655" xr:uid="{00000000-0005-0000-0000-0000951F0000}"/>
    <cellStyle name="Normal 2 2 2 3 3 2 2 2 4 2 2" xfId="30951" xr:uid="{00000000-0005-0000-0000-0000961F0000}"/>
    <cellStyle name="Normal 2 2 2 3 3 2 2 2 4 3" xfId="22805" xr:uid="{00000000-0005-0000-0000-0000971F0000}"/>
    <cellStyle name="Normal 2 2 2 3 3 2 2 2 5" xfId="9356" xr:uid="{00000000-0005-0000-0000-0000981F0000}"/>
    <cellStyle name="Normal 2 2 2 3 3 2 2 2 5 2" xfId="25652" xr:uid="{00000000-0005-0000-0000-0000991F0000}"/>
    <cellStyle name="Normal 2 2 2 3 3 2 2 2 6" xfId="17506" xr:uid="{00000000-0005-0000-0000-00009A1F0000}"/>
    <cellStyle name="Normal 2 2 2 3 3 2 2 3" xfId="1915" xr:uid="{00000000-0005-0000-0000-00009B1F0000}"/>
    <cellStyle name="Normal 2 2 2 3 3 2 2 3 2" xfId="4489" xr:uid="{00000000-0005-0000-0000-00009C1F0000}"/>
    <cellStyle name="Normal 2 2 2 3 3 2 2 3 2 2" xfId="12635" xr:uid="{00000000-0005-0000-0000-00009D1F0000}"/>
    <cellStyle name="Normal 2 2 2 3 3 2 2 3 2 2 2" xfId="28931" xr:uid="{00000000-0005-0000-0000-00009E1F0000}"/>
    <cellStyle name="Normal 2 2 2 3 3 2 2 3 2 3" xfId="20785" xr:uid="{00000000-0005-0000-0000-00009F1F0000}"/>
    <cellStyle name="Normal 2 2 2 3 3 2 2 3 3" xfId="7214" xr:uid="{00000000-0005-0000-0000-0000A01F0000}"/>
    <cellStyle name="Normal 2 2 2 3 3 2 2 3 3 2" xfId="15360" xr:uid="{00000000-0005-0000-0000-0000A11F0000}"/>
    <cellStyle name="Normal 2 2 2 3 3 2 2 3 3 2 2" xfId="31656" xr:uid="{00000000-0005-0000-0000-0000A21F0000}"/>
    <cellStyle name="Normal 2 2 2 3 3 2 2 3 3 3" xfId="23510" xr:uid="{00000000-0005-0000-0000-0000A31F0000}"/>
    <cellStyle name="Normal 2 2 2 3 3 2 2 3 4" xfId="10061" xr:uid="{00000000-0005-0000-0000-0000A41F0000}"/>
    <cellStyle name="Normal 2 2 2 3 3 2 2 3 4 2" xfId="26357" xr:uid="{00000000-0005-0000-0000-0000A51F0000}"/>
    <cellStyle name="Normal 2 2 2 3 3 2 2 3 5" xfId="18211" xr:uid="{00000000-0005-0000-0000-0000A61F0000}"/>
    <cellStyle name="Normal 2 2 2 3 3 2 2 4" xfId="3271" xr:uid="{00000000-0005-0000-0000-0000A71F0000}"/>
    <cellStyle name="Normal 2 2 2 3 3 2 2 4 2" xfId="11417" xr:uid="{00000000-0005-0000-0000-0000A81F0000}"/>
    <cellStyle name="Normal 2 2 2 3 3 2 2 4 2 2" xfId="27713" xr:uid="{00000000-0005-0000-0000-0000A91F0000}"/>
    <cellStyle name="Normal 2 2 2 3 3 2 2 4 3" xfId="19567" xr:uid="{00000000-0005-0000-0000-0000AA1F0000}"/>
    <cellStyle name="Normal 2 2 2 3 3 2 2 5" xfId="5804" xr:uid="{00000000-0005-0000-0000-0000AB1F0000}"/>
    <cellStyle name="Normal 2 2 2 3 3 2 2 5 2" xfId="13950" xr:uid="{00000000-0005-0000-0000-0000AC1F0000}"/>
    <cellStyle name="Normal 2 2 2 3 3 2 2 5 2 2" xfId="30246" xr:uid="{00000000-0005-0000-0000-0000AD1F0000}"/>
    <cellStyle name="Normal 2 2 2 3 3 2 2 5 3" xfId="22100" xr:uid="{00000000-0005-0000-0000-0000AE1F0000}"/>
    <cellStyle name="Normal 2 2 2 3 3 2 2 6" xfId="8651" xr:uid="{00000000-0005-0000-0000-0000AF1F0000}"/>
    <cellStyle name="Normal 2 2 2 3 3 2 2 6 2" xfId="24947" xr:uid="{00000000-0005-0000-0000-0000B01F0000}"/>
    <cellStyle name="Normal 2 2 2 3 3 2 2 7" xfId="16801" xr:uid="{00000000-0005-0000-0000-0000B11F0000}"/>
    <cellStyle name="Normal 2 2 2 3 3 2 3" xfId="866" xr:uid="{00000000-0005-0000-0000-0000B21F0000}"/>
    <cellStyle name="Normal 2 2 2 3 3 2 3 2" xfId="2276" xr:uid="{00000000-0005-0000-0000-0000B31F0000}"/>
    <cellStyle name="Normal 2 2 2 3 3 2 3 2 2" xfId="4802" xr:uid="{00000000-0005-0000-0000-0000B41F0000}"/>
    <cellStyle name="Normal 2 2 2 3 3 2 3 2 2 2" xfId="12948" xr:uid="{00000000-0005-0000-0000-0000B51F0000}"/>
    <cellStyle name="Normal 2 2 2 3 3 2 3 2 2 2 2" xfId="29244" xr:uid="{00000000-0005-0000-0000-0000B61F0000}"/>
    <cellStyle name="Normal 2 2 2 3 3 2 3 2 2 3" xfId="21098" xr:uid="{00000000-0005-0000-0000-0000B71F0000}"/>
    <cellStyle name="Normal 2 2 2 3 3 2 3 2 3" xfId="7575" xr:uid="{00000000-0005-0000-0000-0000B81F0000}"/>
    <cellStyle name="Normal 2 2 2 3 3 2 3 2 3 2" xfId="15721" xr:uid="{00000000-0005-0000-0000-0000B91F0000}"/>
    <cellStyle name="Normal 2 2 2 3 3 2 3 2 3 2 2" xfId="32017" xr:uid="{00000000-0005-0000-0000-0000BA1F0000}"/>
    <cellStyle name="Normal 2 2 2 3 3 2 3 2 3 3" xfId="23871" xr:uid="{00000000-0005-0000-0000-0000BB1F0000}"/>
    <cellStyle name="Normal 2 2 2 3 3 2 3 2 4" xfId="10422" xr:uid="{00000000-0005-0000-0000-0000BC1F0000}"/>
    <cellStyle name="Normal 2 2 2 3 3 2 3 2 4 2" xfId="26718" xr:uid="{00000000-0005-0000-0000-0000BD1F0000}"/>
    <cellStyle name="Normal 2 2 2 3 3 2 3 2 5" xfId="18572" xr:uid="{00000000-0005-0000-0000-0000BE1F0000}"/>
    <cellStyle name="Normal 2 2 2 3 3 2 3 3" xfId="3584" xr:uid="{00000000-0005-0000-0000-0000BF1F0000}"/>
    <cellStyle name="Normal 2 2 2 3 3 2 3 3 2" xfId="11730" xr:uid="{00000000-0005-0000-0000-0000C01F0000}"/>
    <cellStyle name="Normal 2 2 2 3 3 2 3 3 2 2" xfId="28026" xr:uid="{00000000-0005-0000-0000-0000C11F0000}"/>
    <cellStyle name="Normal 2 2 2 3 3 2 3 3 3" xfId="19880" xr:uid="{00000000-0005-0000-0000-0000C21F0000}"/>
    <cellStyle name="Normal 2 2 2 3 3 2 3 4" xfId="6165" xr:uid="{00000000-0005-0000-0000-0000C31F0000}"/>
    <cellStyle name="Normal 2 2 2 3 3 2 3 4 2" xfId="14311" xr:uid="{00000000-0005-0000-0000-0000C41F0000}"/>
    <cellStyle name="Normal 2 2 2 3 3 2 3 4 2 2" xfId="30607" xr:uid="{00000000-0005-0000-0000-0000C51F0000}"/>
    <cellStyle name="Normal 2 2 2 3 3 2 3 4 3" xfId="22461" xr:uid="{00000000-0005-0000-0000-0000C61F0000}"/>
    <cellStyle name="Normal 2 2 2 3 3 2 3 5" xfId="9012" xr:uid="{00000000-0005-0000-0000-0000C71F0000}"/>
    <cellStyle name="Normal 2 2 2 3 3 2 3 5 2" xfId="25308" xr:uid="{00000000-0005-0000-0000-0000C81F0000}"/>
    <cellStyle name="Normal 2 2 2 3 3 2 3 6" xfId="17162" xr:uid="{00000000-0005-0000-0000-0000C91F0000}"/>
    <cellStyle name="Normal 2 2 2 3 3 2 4" xfId="1571" xr:uid="{00000000-0005-0000-0000-0000CA1F0000}"/>
    <cellStyle name="Normal 2 2 2 3 3 2 4 2" xfId="4193" xr:uid="{00000000-0005-0000-0000-0000CB1F0000}"/>
    <cellStyle name="Normal 2 2 2 3 3 2 4 2 2" xfId="12339" xr:uid="{00000000-0005-0000-0000-0000CC1F0000}"/>
    <cellStyle name="Normal 2 2 2 3 3 2 4 2 2 2" xfId="28635" xr:uid="{00000000-0005-0000-0000-0000CD1F0000}"/>
    <cellStyle name="Normal 2 2 2 3 3 2 4 2 3" xfId="20489" xr:uid="{00000000-0005-0000-0000-0000CE1F0000}"/>
    <cellStyle name="Normal 2 2 2 3 3 2 4 3" xfId="6870" xr:uid="{00000000-0005-0000-0000-0000CF1F0000}"/>
    <cellStyle name="Normal 2 2 2 3 3 2 4 3 2" xfId="15016" xr:uid="{00000000-0005-0000-0000-0000D01F0000}"/>
    <cellStyle name="Normal 2 2 2 3 3 2 4 3 2 2" xfId="31312" xr:uid="{00000000-0005-0000-0000-0000D11F0000}"/>
    <cellStyle name="Normal 2 2 2 3 3 2 4 3 3" xfId="23166" xr:uid="{00000000-0005-0000-0000-0000D21F0000}"/>
    <cellStyle name="Normal 2 2 2 3 3 2 4 4" xfId="9717" xr:uid="{00000000-0005-0000-0000-0000D31F0000}"/>
    <cellStyle name="Normal 2 2 2 3 3 2 4 4 2" xfId="26013" xr:uid="{00000000-0005-0000-0000-0000D41F0000}"/>
    <cellStyle name="Normal 2 2 2 3 3 2 4 5" xfId="17867" xr:uid="{00000000-0005-0000-0000-0000D51F0000}"/>
    <cellStyle name="Normal 2 2 2 3 3 2 5" xfId="2975" xr:uid="{00000000-0005-0000-0000-0000D61F0000}"/>
    <cellStyle name="Normal 2 2 2 3 3 2 5 2" xfId="11121" xr:uid="{00000000-0005-0000-0000-0000D71F0000}"/>
    <cellStyle name="Normal 2 2 2 3 3 2 5 2 2" xfId="27417" xr:uid="{00000000-0005-0000-0000-0000D81F0000}"/>
    <cellStyle name="Normal 2 2 2 3 3 2 5 3" xfId="19271" xr:uid="{00000000-0005-0000-0000-0000D91F0000}"/>
    <cellStyle name="Normal 2 2 2 3 3 2 6" xfId="5460" xr:uid="{00000000-0005-0000-0000-0000DA1F0000}"/>
    <cellStyle name="Normal 2 2 2 3 3 2 6 2" xfId="13606" xr:uid="{00000000-0005-0000-0000-0000DB1F0000}"/>
    <cellStyle name="Normal 2 2 2 3 3 2 6 2 2" xfId="29902" xr:uid="{00000000-0005-0000-0000-0000DC1F0000}"/>
    <cellStyle name="Normal 2 2 2 3 3 2 6 3" xfId="21756" xr:uid="{00000000-0005-0000-0000-0000DD1F0000}"/>
    <cellStyle name="Normal 2 2 2 3 3 2 7" xfId="8307" xr:uid="{00000000-0005-0000-0000-0000DE1F0000}"/>
    <cellStyle name="Normal 2 2 2 3 3 2 7 2" xfId="24603" xr:uid="{00000000-0005-0000-0000-0000DF1F0000}"/>
    <cellStyle name="Normal 2 2 2 3 3 2 8" xfId="16457" xr:uid="{00000000-0005-0000-0000-0000E01F0000}"/>
    <cellStyle name="Normal 2 2 2 3 3 3" xfId="238" xr:uid="{00000000-0005-0000-0000-0000E11F0000}"/>
    <cellStyle name="Normal 2 2 2 3 3 3 2" xfId="582" xr:uid="{00000000-0005-0000-0000-0000E21F0000}"/>
    <cellStyle name="Normal 2 2 2 3 3 3 2 2" xfId="1288" xr:uid="{00000000-0005-0000-0000-0000E31F0000}"/>
    <cellStyle name="Normal 2 2 2 3 3 3 2 2 2" xfId="2698" xr:uid="{00000000-0005-0000-0000-0000E41F0000}"/>
    <cellStyle name="Normal 2 2 2 3 3 3 2 2 2 2" xfId="5172" xr:uid="{00000000-0005-0000-0000-0000E51F0000}"/>
    <cellStyle name="Normal 2 2 2 3 3 3 2 2 2 2 2" xfId="13318" xr:uid="{00000000-0005-0000-0000-0000E61F0000}"/>
    <cellStyle name="Normal 2 2 2 3 3 3 2 2 2 2 2 2" xfId="29614" xr:uid="{00000000-0005-0000-0000-0000E71F0000}"/>
    <cellStyle name="Normal 2 2 2 3 3 3 2 2 2 2 3" xfId="21468" xr:uid="{00000000-0005-0000-0000-0000E81F0000}"/>
    <cellStyle name="Normal 2 2 2 3 3 3 2 2 2 3" xfId="7997" xr:uid="{00000000-0005-0000-0000-0000E91F0000}"/>
    <cellStyle name="Normal 2 2 2 3 3 3 2 2 2 3 2" xfId="16143" xr:uid="{00000000-0005-0000-0000-0000EA1F0000}"/>
    <cellStyle name="Normal 2 2 2 3 3 3 2 2 2 3 2 2" xfId="32439" xr:uid="{00000000-0005-0000-0000-0000EB1F0000}"/>
    <cellStyle name="Normal 2 2 2 3 3 3 2 2 2 3 3" xfId="24293" xr:uid="{00000000-0005-0000-0000-0000EC1F0000}"/>
    <cellStyle name="Normal 2 2 2 3 3 3 2 2 2 4" xfId="10844" xr:uid="{00000000-0005-0000-0000-0000ED1F0000}"/>
    <cellStyle name="Normal 2 2 2 3 3 3 2 2 2 4 2" xfId="27140" xr:uid="{00000000-0005-0000-0000-0000EE1F0000}"/>
    <cellStyle name="Normal 2 2 2 3 3 3 2 2 2 5" xfId="18994" xr:uid="{00000000-0005-0000-0000-0000EF1F0000}"/>
    <cellStyle name="Normal 2 2 2 3 3 3 2 2 3" xfId="3954" xr:uid="{00000000-0005-0000-0000-0000F01F0000}"/>
    <cellStyle name="Normal 2 2 2 3 3 3 2 2 3 2" xfId="12100" xr:uid="{00000000-0005-0000-0000-0000F11F0000}"/>
    <cellStyle name="Normal 2 2 2 3 3 3 2 2 3 2 2" xfId="28396" xr:uid="{00000000-0005-0000-0000-0000F21F0000}"/>
    <cellStyle name="Normal 2 2 2 3 3 3 2 2 3 3" xfId="20250" xr:uid="{00000000-0005-0000-0000-0000F31F0000}"/>
    <cellStyle name="Normal 2 2 2 3 3 3 2 2 4" xfId="6587" xr:uid="{00000000-0005-0000-0000-0000F41F0000}"/>
    <cellStyle name="Normal 2 2 2 3 3 3 2 2 4 2" xfId="14733" xr:uid="{00000000-0005-0000-0000-0000F51F0000}"/>
    <cellStyle name="Normal 2 2 2 3 3 3 2 2 4 2 2" xfId="31029" xr:uid="{00000000-0005-0000-0000-0000F61F0000}"/>
    <cellStyle name="Normal 2 2 2 3 3 3 2 2 4 3" xfId="22883" xr:uid="{00000000-0005-0000-0000-0000F71F0000}"/>
    <cellStyle name="Normal 2 2 2 3 3 3 2 2 5" xfId="9434" xr:uid="{00000000-0005-0000-0000-0000F81F0000}"/>
    <cellStyle name="Normal 2 2 2 3 3 3 2 2 5 2" xfId="25730" xr:uid="{00000000-0005-0000-0000-0000F91F0000}"/>
    <cellStyle name="Normal 2 2 2 3 3 3 2 2 6" xfId="17584" xr:uid="{00000000-0005-0000-0000-0000FA1F0000}"/>
    <cellStyle name="Normal 2 2 2 3 3 3 2 3" xfId="1993" xr:uid="{00000000-0005-0000-0000-0000FB1F0000}"/>
    <cellStyle name="Normal 2 2 2 3 3 3 2 3 2" xfId="4563" xr:uid="{00000000-0005-0000-0000-0000FC1F0000}"/>
    <cellStyle name="Normal 2 2 2 3 3 3 2 3 2 2" xfId="12709" xr:uid="{00000000-0005-0000-0000-0000FD1F0000}"/>
    <cellStyle name="Normal 2 2 2 3 3 3 2 3 2 2 2" xfId="29005" xr:uid="{00000000-0005-0000-0000-0000FE1F0000}"/>
    <cellStyle name="Normal 2 2 2 3 3 3 2 3 2 3" xfId="20859" xr:uid="{00000000-0005-0000-0000-0000FF1F0000}"/>
    <cellStyle name="Normal 2 2 2 3 3 3 2 3 3" xfId="7292" xr:uid="{00000000-0005-0000-0000-000000200000}"/>
    <cellStyle name="Normal 2 2 2 3 3 3 2 3 3 2" xfId="15438" xr:uid="{00000000-0005-0000-0000-000001200000}"/>
    <cellStyle name="Normal 2 2 2 3 3 3 2 3 3 2 2" xfId="31734" xr:uid="{00000000-0005-0000-0000-000002200000}"/>
    <cellStyle name="Normal 2 2 2 3 3 3 2 3 3 3" xfId="23588" xr:uid="{00000000-0005-0000-0000-000003200000}"/>
    <cellStyle name="Normal 2 2 2 3 3 3 2 3 4" xfId="10139" xr:uid="{00000000-0005-0000-0000-000004200000}"/>
    <cellStyle name="Normal 2 2 2 3 3 3 2 3 4 2" xfId="26435" xr:uid="{00000000-0005-0000-0000-000005200000}"/>
    <cellStyle name="Normal 2 2 2 3 3 3 2 3 5" xfId="18289" xr:uid="{00000000-0005-0000-0000-000006200000}"/>
    <cellStyle name="Normal 2 2 2 3 3 3 2 4" xfId="3345" xr:uid="{00000000-0005-0000-0000-000007200000}"/>
    <cellStyle name="Normal 2 2 2 3 3 3 2 4 2" xfId="11491" xr:uid="{00000000-0005-0000-0000-000008200000}"/>
    <cellStyle name="Normal 2 2 2 3 3 3 2 4 2 2" xfId="27787" xr:uid="{00000000-0005-0000-0000-000009200000}"/>
    <cellStyle name="Normal 2 2 2 3 3 3 2 4 3" xfId="19641" xr:uid="{00000000-0005-0000-0000-00000A200000}"/>
    <cellStyle name="Normal 2 2 2 3 3 3 2 5" xfId="5882" xr:uid="{00000000-0005-0000-0000-00000B200000}"/>
    <cellStyle name="Normal 2 2 2 3 3 3 2 5 2" xfId="14028" xr:uid="{00000000-0005-0000-0000-00000C200000}"/>
    <cellStyle name="Normal 2 2 2 3 3 3 2 5 2 2" xfId="30324" xr:uid="{00000000-0005-0000-0000-00000D200000}"/>
    <cellStyle name="Normal 2 2 2 3 3 3 2 5 3" xfId="22178" xr:uid="{00000000-0005-0000-0000-00000E200000}"/>
    <cellStyle name="Normal 2 2 2 3 3 3 2 6" xfId="8729" xr:uid="{00000000-0005-0000-0000-00000F200000}"/>
    <cellStyle name="Normal 2 2 2 3 3 3 2 6 2" xfId="25025" xr:uid="{00000000-0005-0000-0000-000010200000}"/>
    <cellStyle name="Normal 2 2 2 3 3 3 2 7" xfId="16879" xr:uid="{00000000-0005-0000-0000-000011200000}"/>
    <cellStyle name="Normal 2 2 2 3 3 3 3" xfId="944" xr:uid="{00000000-0005-0000-0000-000012200000}"/>
    <cellStyle name="Normal 2 2 2 3 3 3 3 2" xfId="2354" xr:uid="{00000000-0005-0000-0000-000013200000}"/>
    <cellStyle name="Normal 2 2 2 3 3 3 3 2 2" xfId="4876" xr:uid="{00000000-0005-0000-0000-000014200000}"/>
    <cellStyle name="Normal 2 2 2 3 3 3 3 2 2 2" xfId="13022" xr:uid="{00000000-0005-0000-0000-000015200000}"/>
    <cellStyle name="Normal 2 2 2 3 3 3 3 2 2 2 2" xfId="29318" xr:uid="{00000000-0005-0000-0000-000016200000}"/>
    <cellStyle name="Normal 2 2 2 3 3 3 3 2 2 3" xfId="21172" xr:uid="{00000000-0005-0000-0000-000017200000}"/>
    <cellStyle name="Normal 2 2 2 3 3 3 3 2 3" xfId="7653" xr:uid="{00000000-0005-0000-0000-000018200000}"/>
    <cellStyle name="Normal 2 2 2 3 3 3 3 2 3 2" xfId="15799" xr:uid="{00000000-0005-0000-0000-000019200000}"/>
    <cellStyle name="Normal 2 2 2 3 3 3 3 2 3 2 2" xfId="32095" xr:uid="{00000000-0005-0000-0000-00001A200000}"/>
    <cellStyle name="Normal 2 2 2 3 3 3 3 2 3 3" xfId="23949" xr:uid="{00000000-0005-0000-0000-00001B200000}"/>
    <cellStyle name="Normal 2 2 2 3 3 3 3 2 4" xfId="10500" xr:uid="{00000000-0005-0000-0000-00001C200000}"/>
    <cellStyle name="Normal 2 2 2 3 3 3 3 2 4 2" xfId="26796" xr:uid="{00000000-0005-0000-0000-00001D200000}"/>
    <cellStyle name="Normal 2 2 2 3 3 3 3 2 5" xfId="18650" xr:uid="{00000000-0005-0000-0000-00001E200000}"/>
    <cellStyle name="Normal 2 2 2 3 3 3 3 3" xfId="3658" xr:uid="{00000000-0005-0000-0000-00001F200000}"/>
    <cellStyle name="Normal 2 2 2 3 3 3 3 3 2" xfId="11804" xr:uid="{00000000-0005-0000-0000-000020200000}"/>
    <cellStyle name="Normal 2 2 2 3 3 3 3 3 2 2" xfId="28100" xr:uid="{00000000-0005-0000-0000-000021200000}"/>
    <cellStyle name="Normal 2 2 2 3 3 3 3 3 3" xfId="19954" xr:uid="{00000000-0005-0000-0000-000022200000}"/>
    <cellStyle name="Normal 2 2 2 3 3 3 3 4" xfId="6243" xr:uid="{00000000-0005-0000-0000-000023200000}"/>
    <cellStyle name="Normal 2 2 2 3 3 3 3 4 2" xfId="14389" xr:uid="{00000000-0005-0000-0000-000024200000}"/>
    <cellStyle name="Normal 2 2 2 3 3 3 3 4 2 2" xfId="30685" xr:uid="{00000000-0005-0000-0000-000025200000}"/>
    <cellStyle name="Normal 2 2 2 3 3 3 3 4 3" xfId="22539" xr:uid="{00000000-0005-0000-0000-000026200000}"/>
    <cellStyle name="Normal 2 2 2 3 3 3 3 5" xfId="9090" xr:uid="{00000000-0005-0000-0000-000027200000}"/>
    <cellStyle name="Normal 2 2 2 3 3 3 3 5 2" xfId="25386" xr:uid="{00000000-0005-0000-0000-000028200000}"/>
    <cellStyle name="Normal 2 2 2 3 3 3 3 6" xfId="17240" xr:uid="{00000000-0005-0000-0000-000029200000}"/>
    <cellStyle name="Normal 2 2 2 3 3 3 4" xfId="1649" xr:uid="{00000000-0005-0000-0000-00002A200000}"/>
    <cellStyle name="Normal 2 2 2 3 3 3 4 2" xfId="4267" xr:uid="{00000000-0005-0000-0000-00002B200000}"/>
    <cellStyle name="Normal 2 2 2 3 3 3 4 2 2" xfId="12413" xr:uid="{00000000-0005-0000-0000-00002C200000}"/>
    <cellStyle name="Normal 2 2 2 3 3 3 4 2 2 2" xfId="28709" xr:uid="{00000000-0005-0000-0000-00002D200000}"/>
    <cellStyle name="Normal 2 2 2 3 3 3 4 2 3" xfId="20563" xr:uid="{00000000-0005-0000-0000-00002E200000}"/>
    <cellStyle name="Normal 2 2 2 3 3 3 4 3" xfId="6948" xr:uid="{00000000-0005-0000-0000-00002F200000}"/>
    <cellStyle name="Normal 2 2 2 3 3 3 4 3 2" xfId="15094" xr:uid="{00000000-0005-0000-0000-000030200000}"/>
    <cellStyle name="Normal 2 2 2 3 3 3 4 3 2 2" xfId="31390" xr:uid="{00000000-0005-0000-0000-000031200000}"/>
    <cellStyle name="Normal 2 2 2 3 3 3 4 3 3" xfId="23244" xr:uid="{00000000-0005-0000-0000-000032200000}"/>
    <cellStyle name="Normal 2 2 2 3 3 3 4 4" xfId="9795" xr:uid="{00000000-0005-0000-0000-000033200000}"/>
    <cellStyle name="Normal 2 2 2 3 3 3 4 4 2" xfId="26091" xr:uid="{00000000-0005-0000-0000-000034200000}"/>
    <cellStyle name="Normal 2 2 2 3 3 3 4 5" xfId="17945" xr:uid="{00000000-0005-0000-0000-000035200000}"/>
    <cellStyle name="Normal 2 2 2 3 3 3 5" xfId="3049" xr:uid="{00000000-0005-0000-0000-000036200000}"/>
    <cellStyle name="Normal 2 2 2 3 3 3 5 2" xfId="11195" xr:uid="{00000000-0005-0000-0000-000037200000}"/>
    <cellStyle name="Normal 2 2 2 3 3 3 5 2 2" xfId="27491" xr:uid="{00000000-0005-0000-0000-000038200000}"/>
    <cellStyle name="Normal 2 2 2 3 3 3 5 3" xfId="19345" xr:uid="{00000000-0005-0000-0000-000039200000}"/>
    <cellStyle name="Normal 2 2 2 3 3 3 6" xfId="5538" xr:uid="{00000000-0005-0000-0000-00003A200000}"/>
    <cellStyle name="Normal 2 2 2 3 3 3 6 2" xfId="13684" xr:uid="{00000000-0005-0000-0000-00003B200000}"/>
    <cellStyle name="Normal 2 2 2 3 3 3 6 2 2" xfId="29980" xr:uid="{00000000-0005-0000-0000-00003C200000}"/>
    <cellStyle name="Normal 2 2 2 3 3 3 6 3" xfId="21834" xr:uid="{00000000-0005-0000-0000-00003D200000}"/>
    <cellStyle name="Normal 2 2 2 3 3 3 7" xfId="8385" xr:uid="{00000000-0005-0000-0000-00003E200000}"/>
    <cellStyle name="Normal 2 2 2 3 3 3 7 2" xfId="24681" xr:uid="{00000000-0005-0000-0000-00003F200000}"/>
    <cellStyle name="Normal 2 2 2 3 3 3 8" xfId="16535" xr:uid="{00000000-0005-0000-0000-000040200000}"/>
    <cellStyle name="Normal 2 2 2 3 3 4" xfId="324" xr:uid="{00000000-0005-0000-0000-000041200000}"/>
    <cellStyle name="Normal 2 2 2 3 3 4 2" xfId="668" xr:uid="{00000000-0005-0000-0000-000042200000}"/>
    <cellStyle name="Normal 2 2 2 3 3 4 2 2" xfId="1374" xr:uid="{00000000-0005-0000-0000-000043200000}"/>
    <cellStyle name="Normal 2 2 2 3 3 4 2 2 2" xfId="2784" xr:uid="{00000000-0005-0000-0000-000044200000}"/>
    <cellStyle name="Normal 2 2 2 3 3 4 2 2 2 2" xfId="5246" xr:uid="{00000000-0005-0000-0000-000045200000}"/>
    <cellStyle name="Normal 2 2 2 3 3 4 2 2 2 2 2" xfId="13392" xr:uid="{00000000-0005-0000-0000-000046200000}"/>
    <cellStyle name="Normal 2 2 2 3 3 4 2 2 2 2 2 2" xfId="29688" xr:uid="{00000000-0005-0000-0000-000047200000}"/>
    <cellStyle name="Normal 2 2 2 3 3 4 2 2 2 2 3" xfId="21542" xr:uid="{00000000-0005-0000-0000-000048200000}"/>
    <cellStyle name="Normal 2 2 2 3 3 4 2 2 2 3" xfId="8083" xr:uid="{00000000-0005-0000-0000-000049200000}"/>
    <cellStyle name="Normal 2 2 2 3 3 4 2 2 2 3 2" xfId="16229" xr:uid="{00000000-0005-0000-0000-00004A200000}"/>
    <cellStyle name="Normal 2 2 2 3 3 4 2 2 2 3 2 2" xfId="32525" xr:uid="{00000000-0005-0000-0000-00004B200000}"/>
    <cellStyle name="Normal 2 2 2 3 3 4 2 2 2 3 3" xfId="24379" xr:uid="{00000000-0005-0000-0000-00004C200000}"/>
    <cellStyle name="Normal 2 2 2 3 3 4 2 2 2 4" xfId="10930" xr:uid="{00000000-0005-0000-0000-00004D200000}"/>
    <cellStyle name="Normal 2 2 2 3 3 4 2 2 2 4 2" xfId="27226" xr:uid="{00000000-0005-0000-0000-00004E200000}"/>
    <cellStyle name="Normal 2 2 2 3 3 4 2 2 2 5" xfId="19080" xr:uid="{00000000-0005-0000-0000-00004F200000}"/>
    <cellStyle name="Normal 2 2 2 3 3 4 2 2 3" xfId="4028" xr:uid="{00000000-0005-0000-0000-000050200000}"/>
    <cellStyle name="Normal 2 2 2 3 3 4 2 2 3 2" xfId="12174" xr:uid="{00000000-0005-0000-0000-000051200000}"/>
    <cellStyle name="Normal 2 2 2 3 3 4 2 2 3 2 2" xfId="28470" xr:uid="{00000000-0005-0000-0000-000052200000}"/>
    <cellStyle name="Normal 2 2 2 3 3 4 2 2 3 3" xfId="20324" xr:uid="{00000000-0005-0000-0000-000053200000}"/>
    <cellStyle name="Normal 2 2 2 3 3 4 2 2 4" xfId="6673" xr:uid="{00000000-0005-0000-0000-000054200000}"/>
    <cellStyle name="Normal 2 2 2 3 3 4 2 2 4 2" xfId="14819" xr:uid="{00000000-0005-0000-0000-000055200000}"/>
    <cellStyle name="Normal 2 2 2 3 3 4 2 2 4 2 2" xfId="31115" xr:uid="{00000000-0005-0000-0000-000056200000}"/>
    <cellStyle name="Normal 2 2 2 3 3 4 2 2 4 3" xfId="22969" xr:uid="{00000000-0005-0000-0000-000057200000}"/>
    <cellStyle name="Normal 2 2 2 3 3 4 2 2 5" xfId="9520" xr:uid="{00000000-0005-0000-0000-000058200000}"/>
    <cellStyle name="Normal 2 2 2 3 3 4 2 2 5 2" xfId="25816" xr:uid="{00000000-0005-0000-0000-000059200000}"/>
    <cellStyle name="Normal 2 2 2 3 3 4 2 2 6" xfId="17670" xr:uid="{00000000-0005-0000-0000-00005A200000}"/>
    <cellStyle name="Normal 2 2 2 3 3 4 2 3" xfId="2079" xr:uid="{00000000-0005-0000-0000-00005B200000}"/>
    <cellStyle name="Normal 2 2 2 3 3 4 2 3 2" xfId="4637" xr:uid="{00000000-0005-0000-0000-00005C200000}"/>
    <cellStyle name="Normal 2 2 2 3 3 4 2 3 2 2" xfId="12783" xr:uid="{00000000-0005-0000-0000-00005D200000}"/>
    <cellStyle name="Normal 2 2 2 3 3 4 2 3 2 2 2" xfId="29079" xr:uid="{00000000-0005-0000-0000-00005E200000}"/>
    <cellStyle name="Normal 2 2 2 3 3 4 2 3 2 3" xfId="20933" xr:uid="{00000000-0005-0000-0000-00005F200000}"/>
    <cellStyle name="Normal 2 2 2 3 3 4 2 3 3" xfId="7378" xr:uid="{00000000-0005-0000-0000-000060200000}"/>
    <cellStyle name="Normal 2 2 2 3 3 4 2 3 3 2" xfId="15524" xr:uid="{00000000-0005-0000-0000-000061200000}"/>
    <cellStyle name="Normal 2 2 2 3 3 4 2 3 3 2 2" xfId="31820" xr:uid="{00000000-0005-0000-0000-000062200000}"/>
    <cellStyle name="Normal 2 2 2 3 3 4 2 3 3 3" xfId="23674" xr:uid="{00000000-0005-0000-0000-000063200000}"/>
    <cellStyle name="Normal 2 2 2 3 3 4 2 3 4" xfId="10225" xr:uid="{00000000-0005-0000-0000-000064200000}"/>
    <cellStyle name="Normal 2 2 2 3 3 4 2 3 4 2" xfId="26521" xr:uid="{00000000-0005-0000-0000-000065200000}"/>
    <cellStyle name="Normal 2 2 2 3 3 4 2 3 5" xfId="18375" xr:uid="{00000000-0005-0000-0000-000066200000}"/>
    <cellStyle name="Normal 2 2 2 3 3 4 2 4" xfId="3419" xr:uid="{00000000-0005-0000-0000-000067200000}"/>
    <cellStyle name="Normal 2 2 2 3 3 4 2 4 2" xfId="11565" xr:uid="{00000000-0005-0000-0000-000068200000}"/>
    <cellStyle name="Normal 2 2 2 3 3 4 2 4 2 2" xfId="27861" xr:uid="{00000000-0005-0000-0000-000069200000}"/>
    <cellStyle name="Normal 2 2 2 3 3 4 2 4 3" xfId="19715" xr:uid="{00000000-0005-0000-0000-00006A200000}"/>
    <cellStyle name="Normal 2 2 2 3 3 4 2 5" xfId="5968" xr:uid="{00000000-0005-0000-0000-00006B200000}"/>
    <cellStyle name="Normal 2 2 2 3 3 4 2 5 2" xfId="14114" xr:uid="{00000000-0005-0000-0000-00006C200000}"/>
    <cellStyle name="Normal 2 2 2 3 3 4 2 5 2 2" xfId="30410" xr:uid="{00000000-0005-0000-0000-00006D200000}"/>
    <cellStyle name="Normal 2 2 2 3 3 4 2 5 3" xfId="22264" xr:uid="{00000000-0005-0000-0000-00006E200000}"/>
    <cellStyle name="Normal 2 2 2 3 3 4 2 6" xfId="8815" xr:uid="{00000000-0005-0000-0000-00006F200000}"/>
    <cellStyle name="Normal 2 2 2 3 3 4 2 6 2" xfId="25111" xr:uid="{00000000-0005-0000-0000-000070200000}"/>
    <cellStyle name="Normal 2 2 2 3 3 4 2 7" xfId="16965" xr:uid="{00000000-0005-0000-0000-000071200000}"/>
    <cellStyle name="Normal 2 2 2 3 3 4 3" xfId="1030" xr:uid="{00000000-0005-0000-0000-000072200000}"/>
    <cellStyle name="Normal 2 2 2 3 3 4 3 2" xfId="2440" xr:uid="{00000000-0005-0000-0000-000073200000}"/>
    <cellStyle name="Normal 2 2 2 3 3 4 3 2 2" xfId="4950" xr:uid="{00000000-0005-0000-0000-000074200000}"/>
    <cellStyle name="Normal 2 2 2 3 3 4 3 2 2 2" xfId="13096" xr:uid="{00000000-0005-0000-0000-000075200000}"/>
    <cellStyle name="Normal 2 2 2 3 3 4 3 2 2 2 2" xfId="29392" xr:uid="{00000000-0005-0000-0000-000076200000}"/>
    <cellStyle name="Normal 2 2 2 3 3 4 3 2 2 3" xfId="21246" xr:uid="{00000000-0005-0000-0000-000077200000}"/>
    <cellStyle name="Normal 2 2 2 3 3 4 3 2 3" xfId="7739" xr:uid="{00000000-0005-0000-0000-000078200000}"/>
    <cellStyle name="Normal 2 2 2 3 3 4 3 2 3 2" xfId="15885" xr:uid="{00000000-0005-0000-0000-000079200000}"/>
    <cellStyle name="Normal 2 2 2 3 3 4 3 2 3 2 2" xfId="32181" xr:uid="{00000000-0005-0000-0000-00007A200000}"/>
    <cellStyle name="Normal 2 2 2 3 3 4 3 2 3 3" xfId="24035" xr:uid="{00000000-0005-0000-0000-00007B200000}"/>
    <cellStyle name="Normal 2 2 2 3 3 4 3 2 4" xfId="10586" xr:uid="{00000000-0005-0000-0000-00007C200000}"/>
    <cellStyle name="Normal 2 2 2 3 3 4 3 2 4 2" xfId="26882" xr:uid="{00000000-0005-0000-0000-00007D200000}"/>
    <cellStyle name="Normal 2 2 2 3 3 4 3 2 5" xfId="18736" xr:uid="{00000000-0005-0000-0000-00007E200000}"/>
    <cellStyle name="Normal 2 2 2 3 3 4 3 3" xfId="3732" xr:uid="{00000000-0005-0000-0000-00007F200000}"/>
    <cellStyle name="Normal 2 2 2 3 3 4 3 3 2" xfId="11878" xr:uid="{00000000-0005-0000-0000-000080200000}"/>
    <cellStyle name="Normal 2 2 2 3 3 4 3 3 2 2" xfId="28174" xr:uid="{00000000-0005-0000-0000-000081200000}"/>
    <cellStyle name="Normal 2 2 2 3 3 4 3 3 3" xfId="20028" xr:uid="{00000000-0005-0000-0000-000082200000}"/>
    <cellStyle name="Normal 2 2 2 3 3 4 3 4" xfId="6329" xr:uid="{00000000-0005-0000-0000-000083200000}"/>
    <cellStyle name="Normal 2 2 2 3 3 4 3 4 2" xfId="14475" xr:uid="{00000000-0005-0000-0000-000084200000}"/>
    <cellStyle name="Normal 2 2 2 3 3 4 3 4 2 2" xfId="30771" xr:uid="{00000000-0005-0000-0000-000085200000}"/>
    <cellStyle name="Normal 2 2 2 3 3 4 3 4 3" xfId="22625" xr:uid="{00000000-0005-0000-0000-000086200000}"/>
    <cellStyle name="Normal 2 2 2 3 3 4 3 5" xfId="9176" xr:uid="{00000000-0005-0000-0000-000087200000}"/>
    <cellStyle name="Normal 2 2 2 3 3 4 3 5 2" xfId="25472" xr:uid="{00000000-0005-0000-0000-000088200000}"/>
    <cellStyle name="Normal 2 2 2 3 3 4 3 6" xfId="17326" xr:uid="{00000000-0005-0000-0000-000089200000}"/>
    <cellStyle name="Normal 2 2 2 3 3 4 4" xfId="1735" xr:uid="{00000000-0005-0000-0000-00008A200000}"/>
    <cellStyle name="Normal 2 2 2 3 3 4 4 2" xfId="4341" xr:uid="{00000000-0005-0000-0000-00008B200000}"/>
    <cellStyle name="Normal 2 2 2 3 3 4 4 2 2" xfId="12487" xr:uid="{00000000-0005-0000-0000-00008C200000}"/>
    <cellStyle name="Normal 2 2 2 3 3 4 4 2 2 2" xfId="28783" xr:uid="{00000000-0005-0000-0000-00008D200000}"/>
    <cellStyle name="Normal 2 2 2 3 3 4 4 2 3" xfId="20637" xr:uid="{00000000-0005-0000-0000-00008E200000}"/>
    <cellStyle name="Normal 2 2 2 3 3 4 4 3" xfId="7034" xr:uid="{00000000-0005-0000-0000-00008F200000}"/>
    <cellStyle name="Normal 2 2 2 3 3 4 4 3 2" xfId="15180" xr:uid="{00000000-0005-0000-0000-000090200000}"/>
    <cellStyle name="Normal 2 2 2 3 3 4 4 3 2 2" xfId="31476" xr:uid="{00000000-0005-0000-0000-000091200000}"/>
    <cellStyle name="Normal 2 2 2 3 3 4 4 3 3" xfId="23330" xr:uid="{00000000-0005-0000-0000-000092200000}"/>
    <cellStyle name="Normal 2 2 2 3 3 4 4 4" xfId="9881" xr:uid="{00000000-0005-0000-0000-000093200000}"/>
    <cellStyle name="Normal 2 2 2 3 3 4 4 4 2" xfId="26177" xr:uid="{00000000-0005-0000-0000-000094200000}"/>
    <cellStyle name="Normal 2 2 2 3 3 4 4 5" xfId="18031" xr:uid="{00000000-0005-0000-0000-000095200000}"/>
    <cellStyle name="Normal 2 2 2 3 3 4 5" xfId="3123" xr:uid="{00000000-0005-0000-0000-000096200000}"/>
    <cellStyle name="Normal 2 2 2 3 3 4 5 2" xfId="11269" xr:uid="{00000000-0005-0000-0000-000097200000}"/>
    <cellStyle name="Normal 2 2 2 3 3 4 5 2 2" xfId="27565" xr:uid="{00000000-0005-0000-0000-000098200000}"/>
    <cellStyle name="Normal 2 2 2 3 3 4 5 3" xfId="19419" xr:uid="{00000000-0005-0000-0000-000099200000}"/>
    <cellStyle name="Normal 2 2 2 3 3 4 6" xfId="5624" xr:uid="{00000000-0005-0000-0000-00009A200000}"/>
    <cellStyle name="Normal 2 2 2 3 3 4 6 2" xfId="13770" xr:uid="{00000000-0005-0000-0000-00009B200000}"/>
    <cellStyle name="Normal 2 2 2 3 3 4 6 2 2" xfId="30066" xr:uid="{00000000-0005-0000-0000-00009C200000}"/>
    <cellStyle name="Normal 2 2 2 3 3 4 6 3" xfId="21920" xr:uid="{00000000-0005-0000-0000-00009D200000}"/>
    <cellStyle name="Normal 2 2 2 3 3 4 7" xfId="8471" xr:uid="{00000000-0005-0000-0000-00009E200000}"/>
    <cellStyle name="Normal 2 2 2 3 3 4 7 2" xfId="24767" xr:uid="{00000000-0005-0000-0000-00009F200000}"/>
    <cellStyle name="Normal 2 2 2 3 3 4 8" xfId="16621" xr:uid="{00000000-0005-0000-0000-0000A0200000}"/>
    <cellStyle name="Normal 2 2 2 3 3 5" xfId="414" xr:uid="{00000000-0005-0000-0000-0000A1200000}"/>
    <cellStyle name="Normal 2 2 2 3 3 5 2" xfId="1120" xr:uid="{00000000-0005-0000-0000-0000A2200000}"/>
    <cellStyle name="Normal 2 2 2 3 3 5 2 2" xfId="2530" xr:uid="{00000000-0005-0000-0000-0000A3200000}"/>
    <cellStyle name="Normal 2 2 2 3 3 5 2 2 2" xfId="5024" xr:uid="{00000000-0005-0000-0000-0000A4200000}"/>
    <cellStyle name="Normal 2 2 2 3 3 5 2 2 2 2" xfId="13170" xr:uid="{00000000-0005-0000-0000-0000A5200000}"/>
    <cellStyle name="Normal 2 2 2 3 3 5 2 2 2 2 2" xfId="29466" xr:uid="{00000000-0005-0000-0000-0000A6200000}"/>
    <cellStyle name="Normal 2 2 2 3 3 5 2 2 2 3" xfId="21320" xr:uid="{00000000-0005-0000-0000-0000A7200000}"/>
    <cellStyle name="Normal 2 2 2 3 3 5 2 2 3" xfId="7829" xr:uid="{00000000-0005-0000-0000-0000A8200000}"/>
    <cellStyle name="Normal 2 2 2 3 3 5 2 2 3 2" xfId="15975" xr:uid="{00000000-0005-0000-0000-0000A9200000}"/>
    <cellStyle name="Normal 2 2 2 3 3 5 2 2 3 2 2" xfId="32271" xr:uid="{00000000-0005-0000-0000-0000AA200000}"/>
    <cellStyle name="Normal 2 2 2 3 3 5 2 2 3 3" xfId="24125" xr:uid="{00000000-0005-0000-0000-0000AB200000}"/>
    <cellStyle name="Normal 2 2 2 3 3 5 2 2 4" xfId="10676" xr:uid="{00000000-0005-0000-0000-0000AC200000}"/>
    <cellStyle name="Normal 2 2 2 3 3 5 2 2 4 2" xfId="26972" xr:uid="{00000000-0005-0000-0000-0000AD200000}"/>
    <cellStyle name="Normal 2 2 2 3 3 5 2 2 5" xfId="18826" xr:uid="{00000000-0005-0000-0000-0000AE200000}"/>
    <cellStyle name="Normal 2 2 2 3 3 5 2 3" xfId="3806" xr:uid="{00000000-0005-0000-0000-0000AF200000}"/>
    <cellStyle name="Normal 2 2 2 3 3 5 2 3 2" xfId="11952" xr:uid="{00000000-0005-0000-0000-0000B0200000}"/>
    <cellStyle name="Normal 2 2 2 3 3 5 2 3 2 2" xfId="28248" xr:uid="{00000000-0005-0000-0000-0000B1200000}"/>
    <cellStyle name="Normal 2 2 2 3 3 5 2 3 3" xfId="20102" xr:uid="{00000000-0005-0000-0000-0000B2200000}"/>
    <cellStyle name="Normal 2 2 2 3 3 5 2 4" xfId="6419" xr:uid="{00000000-0005-0000-0000-0000B3200000}"/>
    <cellStyle name="Normal 2 2 2 3 3 5 2 4 2" xfId="14565" xr:uid="{00000000-0005-0000-0000-0000B4200000}"/>
    <cellStyle name="Normal 2 2 2 3 3 5 2 4 2 2" xfId="30861" xr:uid="{00000000-0005-0000-0000-0000B5200000}"/>
    <cellStyle name="Normal 2 2 2 3 3 5 2 4 3" xfId="22715" xr:uid="{00000000-0005-0000-0000-0000B6200000}"/>
    <cellStyle name="Normal 2 2 2 3 3 5 2 5" xfId="9266" xr:uid="{00000000-0005-0000-0000-0000B7200000}"/>
    <cellStyle name="Normal 2 2 2 3 3 5 2 5 2" xfId="25562" xr:uid="{00000000-0005-0000-0000-0000B8200000}"/>
    <cellStyle name="Normal 2 2 2 3 3 5 2 6" xfId="17416" xr:uid="{00000000-0005-0000-0000-0000B9200000}"/>
    <cellStyle name="Normal 2 2 2 3 3 5 3" xfId="1825" xr:uid="{00000000-0005-0000-0000-0000BA200000}"/>
    <cellStyle name="Normal 2 2 2 3 3 5 3 2" xfId="4415" xr:uid="{00000000-0005-0000-0000-0000BB200000}"/>
    <cellStyle name="Normal 2 2 2 3 3 5 3 2 2" xfId="12561" xr:uid="{00000000-0005-0000-0000-0000BC200000}"/>
    <cellStyle name="Normal 2 2 2 3 3 5 3 2 2 2" xfId="28857" xr:uid="{00000000-0005-0000-0000-0000BD200000}"/>
    <cellStyle name="Normal 2 2 2 3 3 5 3 2 3" xfId="20711" xr:uid="{00000000-0005-0000-0000-0000BE200000}"/>
    <cellStyle name="Normal 2 2 2 3 3 5 3 3" xfId="7124" xr:uid="{00000000-0005-0000-0000-0000BF200000}"/>
    <cellStyle name="Normal 2 2 2 3 3 5 3 3 2" xfId="15270" xr:uid="{00000000-0005-0000-0000-0000C0200000}"/>
    <cellStyle name="Normal 2 2 2 3 3 5 3 3 2 2" xfId="31566" xr:uid="{00000000-0005-0000-0000-0000C1200000}"/>
    <cellStyle name="Normal 2 2 2 3 3 5 3 3 3" xfId="23420" xr:uid="{00000000-0005-0000-0000-0000C2200000}"/>
    <cellStyle name="Normal 2 2 2 3 3 5 3 4" xfId="9971" xr:uid="{00000000-0005-0000-0000-0000C3200000}"/>
    <cellStyle name="Normal 2 2 2 3 3 5 3 4 2" xfId="26267" xr:uid="{00000000-0005-0000-0000-0000C4200000}"/>
    <cellStyle name="Normal 2 2 2 3 3 5 3 5" xfId="18121" xr:uid="{00000000-0005-0000-0000-0000C5200000}"/>
    <cellStyle name="Normal 2 2 2 3 3 5 4" xfId="3197" xr:uid="{00000000-0005-0000-0000-0000C6200000}"/>
    <cellStyle name="Normal 2 2 2 3 3 5 4 2" xfId="11343" xr:uid="{00000000-0005-0000-0000-0000C7200000}"/>
    <cellStyle name="Normal 2 2 2 3 3 5 4 2 2" xfId="27639" xr:uid="{00000000-0005-0000-0000-0000C8200000}"/>
    <cellStyle name="Normal 2 2 2 3 3 5 4 3" xfId="19493" xr:uid="{00000000-0005-0000-0000-0000C9200000}"/>
    <cellStyle name="Normal 2 2 2 3 3 5 5" xfId="5714" xr:uid="{00000000-0005-0000-0000-0000CA200000}"/>
    <cellStyle name="Normal 2 2 2 3 3 5 5 2" xfId="13860" xr:uid="{00000000-0005-0000-0000-0000CB200000}"/>
    <cellStyle name="Normal 2 2 2 3 3 5 5 2 2" xfId="30156" xr:uid="{00000000-0005-0000-0000-0000CC200000}"/>
    <cellStyle name="Normal 2 2 2 3 3 5 5 3" xfId="22010" xr:uid="{00000000-0005-0000-0000-0000CD200000}"/>
    <cellStyle name="Normal 2 2 2 3 3 5 6" xfId="8561" xr:uid="{00000000-0005-0000-0000-0000CE200000}"/>
    <cellStyle name="Normal 2 2 2 3 3 5 6 2" xfId="24857" xr:uid="{00000000-0005-0000-0000-0000CF200000}"/>
    <cellStyle name="Normal 2 2 2 3 3 5 7" xfId="16711" xr:uid="{00000000-0005-0000-0000-0000D0200000}"/>
    <cellStyle name="Normal 2 2 2 3 3 6" xfId="776" xr:uid="{00000000-0005-0000-0000-0000D1200000}"/>
    <cellStyle name="Normal 2 2 2 3 3 6 2" xfId="2186" xr:uid="{00000000-0005-0000-0000-0000D2200000}"/>
    <cellStyle name="Normal 2 2 2 3 3 6 2 2" xfId="4728" xr:uid="{00000000-0005-0000-0000-0000D3200000}"/>
    <cellStyle name="Normal 2 2 2 3 3 6 2 2 2" xfId="12874" xr:uid="{00000000-0005-0000-0000-0000D4200000}"/>
    <cellStyle name="Normal 2 2 2 3 3 6 2 2 2 2" xfId="29170" xr:uid="{00000000-0005-0000-0000-0000D5200000}"/>
    <cellStyle name="Normal 2 2 2 3 3 6 2 2 3" xfId="21024" xr:uid="{00000000-0005-0000-0000-0000D6200000}"/>
    <cellStyle name="Normal 2 2 2 3 3 6 2 3" xfId="7485" xr:uid="{00000000-0005-0000-0000-0000D7200000}"/>
    <cellStyle name="Normal 2 2 2 3 3 6 2 3 2" xfId="15631" xr:uid="{00000000-0005-0000-0000-0000D8200000}"/>
    <cellStyle name="Normal 2 2 2 3 3 6 2 3 2 2" xfId="31927" xr:uid="{00000000-0005-0000-0000-0000D9200000}"/>
    <cellStyle name="Normal 2 2 2 3 3 6 2 3 3" xfId="23781" xr:uid="{00000000-0005-0000-0000-0000DA200000}"/>
    <cellStyle name="Normal 2 2 2 3 3 6 2 4" xfId="10332" xr:uid="{00000000-0005-0000-0000-0000DB200000}"/>
    <cellStyle name="Normal 2 2 2 3 3 6 2 4 2" xfId="26628" xr:uid="{00000000-0005-0000-0000-0000DC200000}"/>
    <cellStyle name="Normal 2 2 2 3 3 6 2 5" xfId="18482" xr:uid="{00000000-0005-0000-0000-0000DD200000}"/>
    <cellStyle name="Normal 2 2 2 3 3 6 3" xfId="3510" xr:uid="{00000000-0005-0000-0000-0000DE200000}"/>
    <cellStyle name="Normal 2 2 2 3 3 6 3 2" xfId="11656" xr:uid="{00000000-0005-0000-0000-0000DF200000}"/>
    <cellStyle name="Normal 2 2 2 3 3 6 3 2 2" xfId="27952" xr:uid="{00000000-0005-0000-0000-0000E0200000}"/>
    <cellStyle name="Normal 2 2 2 3 3 6 3 3" xfId="19806" xr:uid="{00000000-0005-0000-0000-0000E1200000}"/>
    <cellStyle name="Normal 2 2 2 3 3 6 4" xfId="6075" xr:uid="{00000000-0005-0000-0000-0000E2200000}"/>
    <cellStyle name="Normal 2 2 2 3 3 6 4 2" xfId="14221" xr:uid="{00000000-0005-0000-0000-0000E3200000}"/>
    <cellStyle name="Normal 2 2 2 3 3 6 4 2 2" xfId="30517" xr:uid="{00000000-0005-0000-0000-0000E4200000}"/>
    <cellStyle name="Normal 2 2 2 3 3 6 4 3" xfId="22371" xr:uid="{00000000-0005-0000-0000-0000E5200000}"/>
    <cellStyle name="Normal 2 2 2 3 3 6 5" xfId="8922" xr:uid="{00000000-0005-0000-0000-0000E6200000}"/>
    <cellStyle name="Normal 2 2 2 3 3 6 5 2" xfId="25218" xr:uid="{00000000-0005-0000-0000-0000E7200000}"/>
    <cellStyle name="Normal 2 2 2 3 3 6 6" xfId="17072" xr:uid="{00000000-0005-0000-0000-0000E8200000}"/>
    <cellStyle name="Normal 2 2 2 3 3 7" xfId="1481" xr:uid="{00000000-0005-0000-0000-0000E9200000}"/>
    <cellStyle name="Normal 2 2 2 3 3 7 2" xfId="4119" xr:uid="{00000000-0005-0000-0000-0000EA200000}"/>
    <cellStyle name="Normal 2 2 2 3 3 7 2 2" xfId="12265" xr:uid="{00000000-0005-0000-0000-0000EB200000}"/>
    <cellStyle name="Normal 2 2 2 3 3 7 2 2 2" xfId="28561" xr:uid="{00000000-0005-0000-0000-0000EC200000}"/>
    <cellStyle name="Normal 2 2 2 3 3 7 2 3" xfId="20415" xr:uid="{00000000-0005-0000-0000-0000ED200000}"/>
    <cellStyle name="Normal 2 2 2 3 3 7 3" xfId="6780" xr:uid="{00000000-0005-0000-0000-0000EE200000}"/>
    <cellStyle name="Normal 2 2 2 3 3 7 3 2" xfId="14926" xr:uid="{00000000-0005-0000-0000-0000EF200000}"/>
    <cellStyle name="Normal 2 2 2 3 3 7 3 2 2" xfId="31222" xr:uid="{00000000-0005-0000-0000-0000F0200000}"/>
    <cellStyle name="Normal 2 2 2 3 3 7 3 3" xfId="23076" xr:uid="{00000000-0005-0000-0000-0000F1200000}"/>
    <cellStyle name="Normal 2 2 2 3 3 7 4" xfId="9627" xr:uid="{00000000-0005-0000-0000-0000F2200000}"/>
    <cellStyle name="Normal 2 2 2 3 3 7 4 2" xfId="25923" xr:uid="{00000000-0005-0000-0000-0000F3200000}"/>
    <cellStyle name="Normal 2 2 2 3 3 7 5" xfId="17777" xr:uid="{00000000-0005-0000-0000-0000F4200000}"/>
    <cellStyle name="Normal 2 2 2 3 3 8" xfId="2901" xr:uid="{00000000-0005-0000-0000-0000F5200000}"/>
    <cellStyle name="Normal 2 2 2 3 3 8 2" xfId="11047" xr:uid="{00000000-0005-0000-0000-0000F6200000}"/>
    <cellStyle name="Normal 2 2 2 3 3 8 2 2" xfId="27343" xr:uid="{00000000-0005-0000-0000-0000F7200000}"/>
    <cellStyle name="Normal 2 2 2 3 3 8 3" xfId="19197" xr:uid="{00000000-0005-0000-0000-0000F8200000}"/>
    <cellStyle name="Normal 2 2 2 3 3 9" xfId="5370" xr:uid="{00000000-0005-0000-0000-0000F9200000}"/>
    <cellStyle name="Normal 2 2 2 3 3 9 2" xfId="13516" xr:uid="{00000000-0005-0000-0000-0000FA200000}"/>
    <cellStyle name="Normal 2 2 2 3 3 9 2 2" xfId="29812" xr:uid="{00000000-0005-0000-0000-0000FB200000}"/>
    <cellStyle name="Normal 2 2 2 3 3 9 3" xfId="21666" xr:uid="{00000000-0005-0000-0000-0000FC200000}"/>
    <cellStyle name="Normal 2 2 2 3 4" xfId="116" xr:uid="{00000000-0005-0000-0000-0000FD200000}"/>
    <cellStyle name="Normal 2 2 2 3 4 2" xfId="460" xr:uid="{00000000-0005-0000-0000-0000FE200000}"/>
    <cellStyle name="Normal 2 2 2 3 4 2 2" xfId="1166" xr:uid="{00000000-0005-0000-0000-0000FF200000}"/>
    <cellStyle name="Normal 2 2 2 3 4 2 2 2" xfId="2576" xr:uid="{00000000-0005-0000-0000-000000210000}"/>
    <cellStyle name="Normal 2 2 2 3 4 2 2 2 2" xfId="5062" xr:uid="{00000000-0005-0000-0000-000001210000}"/>
    <cellStyle name="Normal 2 2 2 3 4 2 2 2 2 2" xfId="13208" xr:uid="{00000000-0005-0000-0000-000002210000}"/>
    <cellStyle name="Normal 2 2 2 3 4 2 2 2 2 2 2" xfId="29504" xr:uid="{00000000-0005-0000-0000-000003210000}"/>
    <cellStyle name="Normal 2 2 2 3 4 2 2 2 2 3" xfId="21358" xr:uid="{00000000-0005-0000-0000-000004210000}"/>
    <cellStyle name="Normal 2 2 2 3 4 2 2 2 3" xfId="7875" xr:uid="{00000000-0005-0000-0000-000005210000}"/>
    <cellStyle name="Normal 2 2 2 3 4 2 2 2 3 2" xfId="16021" xr:uid="{00000000-0005-0000-0000-000006210000}"/>
    <cellStyle name="Normal 2 2 2 3 4 2 2 2 3 2 2" xfId="32317" xr:uid="{00000000-0005-0000-0000-000007210000}"/>
    <cellStyle name="Normal 2 2 2 3 4 2 2 2 3 3" xfId="24171" xr:uid="{00000000-0005-0000-0000-000008210000}"/>
    <cellStyle name="Normal 2 2 2 3 4 2 2 2 4" xfId="10722" xr:uid="{00000000-0005-0000-0000-000009210000}"/>
    <cellStyle name="Normal 2 2 2 3 4 2 2 2 4 2" xfId="27018" xr:uid="{00000000-0005-0000-0000-00000A210000}"/>
    <cellStyle name="Normal 2 2 2 3 4 2 2 2 5" xfId="18872" xr:uid="{00000000-0005-0000-0000-00000B210000}"/>
    <cellStyle name="Normal 2 2 2 3 4 2 2 3" xfId="3844" xr:uid="{00000000-0005-0000-0000-00000C210000}"/>
    <cellStyle name="Normal 2 2 2 3 4 2 2 3 2" xfId="11990" xr:uid="{00000000-0005-0000-0000-00000D210000}"/>
    <cellStyle name="Normal 2 2 2 3 4 2 2 3 2 2" xfId="28286" xr:uid="{00000000-0005-0000-0000-00000E210000}"/>
    <cellStyle name="Normal 2 2 2 3 4 2 2 3 3" xfId="20140" xr:uid="{00000000-0005-0000-0000-00000F210000}"/>
    <cellStyle name="Normal 2 2 2 3 4 2 2 4" xfId="6465" xr:uid="{00000000-0005-0000-0000-000010210000}"/>
    <cellStyle name="Normal 2 2 2 3 4 2 2 4 2" xfId="14611" xr:uid="{00000000-0005-0000-0000-000011210000}"/>
    <cellStyle name="Normal 2 2 2 3 4 2 2 4 2 2" xfId="30907" xr:uid="{00000000-0005-0000-0000-000012210000}"/>
    <cellStyle name="Normal 2 2 2 3 4 2 2 4 3" xfId="22761" xr:uid="{00000000-0005-0000-0000-000013210000}"/>
    <cellStyle name="Normal 2 2 2 3 4 2 2 5" xfId="9312" xr:uid="{00000000-0005-0000-0000-000014210000}"/>
    <cellStyle name="Normal 2 2 2 3 4 2 2 5 2" xfId="25608" xr:uid="{00000000-0005-0000-0000-000015210000}"/>
    <cellStyle name="Normal 2 2 2 3 4 2 2 6" xfId="17462" xr:uid="{00000000-0005-0000-0000-000016210000}"/>
    <cellStyle name="Normal 2 2 2 3 4 2 3" xfId="1871" xr:uid="{00000000-0005-0000-0000-000017210000}"/>
    <cellStyle name="Normal 2 2 2 3 4 2 3 2" xfId="4453" xr:uid="{00000000-0005-0000-0000-000018210000}"/>
    <cellStyle name="Normal 2 2 2 3 4 2 3 2 2" xfId="12599" xr:uid="{00000000-0005-0000-0000-000019210000}"/>
    <cellStyle name="Normal 2 2 2 3 4 2 3 2 2 2" xfId="28895" xr:uid="{00000000-0005-0000-0000-00001A210000}"/>
    <cellStyle name="Normal 2 2 2 3 4 2 3 2 3" xfId="20749" xr:uid="{00000000-0005-0000-0000-00001B210000}"/>
    <cellStyle name="Normal 2 2 2 3 4 2 3 3" xfId="7170" xr:uid="{00000000-0005-0000-0000-00001C210000}"/>
    <cellStyle name="Normal 2 2 2 3 4 2 3 3 2" xfId="15316" xr:uid="{00000000-0005-0000-0000-00001D210000}"/>
    <cellStyle name="Normal 2 2 2 3 4 2 3 3 2 2" xfId="31612" xr:uid="{00000000-0005-0000-0000-00001E210000}"/>
    <cellStyle name="Normal 2 2 2 3 4 2 3 3 3" xfId="23466" xr:uid="{00000000-0005-0000-0000-00001F210000}"/>
    <cellStyle name="Normal 2 2 2 3 4 2 3 4" xfId="10017" xr:uid="{00000000-0005-0000-0000-000020210000}"/>
    <cellStyle name="Normal 2 2 2 3 4 2 3 4 2" xfId="26313" xr:uid="{00000000-0005-0000-0000-000021210000}"/>
    <cellStyle name="Normal 2 2 2 3 4 2 3 5" xfId="18167" xr:uid="{00000000-0005-0000-0000-000022210000}"/>
    <cellStyle name="Normal 2 2 2 3 4 2 4" xfId="3235" xr:uid="{00000000-0005-0000-0000-000023210000}"/>
    <cellStyle name="Normal 2 2 2 3 4 2 4 2" xfId="11381" xr:uid="{00000000-0005-0000-0000-000024210000}"/>
    <cellStyle name="Normal 2 2 2 3 4 2 4 2 2" xfId="27677" xr:uid="{00000000-0005-0000-0000-000025210000}"/>
    <cellStyle name="Normal 2 2 2 3 4 2 4 3" xfId="19531" xr:uid="{00000000-0005-0000-0000-000026210000}"/>
    <cellStyle name="Normal 2 2 2 3 4 2 5" xfId="5760" xr:uid="{00000000-0005-0000-0000-000027210000}"/>
    <cellStyle name="Normal 2 2 2 3 4 2 5 2" xfId="13906" xr:uid="{00000000-0005-0000-0000-000028210000}"/>
    <cellStyle name="Normal 2 2 2 3 4 2 5 2 2" xfId="30202" xr:uid="{00000000-0005-0000-0000-000029210000}"/>
    <cellStyle name="Normal 2 2 2 3 4 2 5 3" xfId="22056" xr:uid="{00000000-0005-0000-0000-00002A210000}"/>
    <cellStyle name="Normal 2 2 2 3 4 2 6" xfId="8607" xr:uid="{00000000-0005-0000-0000-00002B210000}"/>
    <cellStyle name="Normal 2 2 2 3 4 2 6 2" xfId="24903" xr:uid="{00000000-0005-0000-0000-00002C210000}"/>
    <cellStyle name="Normal 2 2 2 3 4 2 7" xfId="16757" xr:uid="{00000000-0005-0000-0000-00002D210000}"/>
    <cellStyle name="Normal 2 2 2 3 4 3" xfId="822" xr:uid="{00000000-0005-0000-0000-00002E210000}"/>
    <cellStyle name="Normal 2 2 2 3 4 3 2" xfId="2232" xr:uid="{00000000-0005-0000-0000-00002F210000}"/>
    <cellStyle name="Normal 2 2 2 3 4 3 2 2" xfId="4766" xr:uid="{00000000-0005-0000-0000-000030210000}"/>
    <cellStyle name="Normal 2 2 2 3 4 3 2 2 2" xfId="12912" xr:uid="{00000000-0005-0000-0000-000031210000}"/>
    <cellStyle name="Normal 2 2 2 3 4 3 2 2 2 2" xfId="29208" xr:uid="{00000000-0005-0000-0000-000032210000}"/>
    <cellStyle name="Normal 2 2 2 3 4 3 2 2 3" xfId="21062" xr:uid="{00000000-0005-0000-0000-000033210000}"/>
    <cellStyle name="Normal 2 2 2 3 4 3 2 3" xfId="7531" xr:uid="{00000000-0005-0000-0000-000034210000}"/>
    <cellStyle name="Normal 2 2 2 3 4 3 2 3 2" xfId="15677" xr:uid="{00000000-0005-0000-0000-000035210000}"/>
    <cellStyle name="Normal 2 2 2 3 4 3 2 3 2 2" xfId="31973" xr:uid="{00000000-0005-0000-0000-000036210000}"/>
    <cellStyle name="Normal 2 2 2 3 4 3 2 3 3" xfId="23827" xr:uid="{00000000-0005-0000-0000-000037210000}"/>
    <cellStyle name="Normal 2 2 2 3 4 3 2 4" xfId="10378" xr:uid="{00000000-0005-0000-0000-000038210000}"/>
    <cellStyle name="Normal 2 2 2 3 4 3 2 4 2" xfId="26674" xr:uid="{00000000-0005-0000-0000-000039210000}"/>
    <cellStyle name="Normal 2 2 2 3 4 3 2 5" xfId="18528" xr:uid="{00000000-0005-0000-0000-00003A210000}"/>
    <cellStyle name="Normal 2 2 2 3 4 3 3" xfId="3548" xr:uid="{00000000-0005-0000-0000-00003B210000}"/>
    <cellStyle name="Normal 2 2 2 3 4 3 3 2" xfId="11694" xr:uid="{00000000-0005-0000-0000-00003C210000}"/>
    <cellStyle name="Normal 2 2 2 3 4 3 3 2 2" xfId="27990" xr:uid="{00000000-0005-0000-0000-00003D210000}"/>
    <cellStyle name="Normal 2 2 2 3 4 3 3 3" xfId="19844" xr:uid="{00000000-0005-0000-0000-00003E210000}"/>
    <cellStyle name="Normal 2 2 2 3 4 3 4" xfId="6121" xr:uid="{00000000-0005-0000-0000-00003F210000}"/>
    <cellStyle name="Normal 2 2 2 3 4 3 4 2" xfId="14267" xr:uid="{00000000-0005-0000-0000-000040210000}"/>
    <cellStyle name="Normal 2 2 2 3 4 3 4 2 2" xfId="30563" xr:uid="{00000000-0005-0000-0000-000041210000}"/>
    <cellStyle name="Normal 2 2 2 3 4 3 4 3" xfId="22417" xr:uid="{00000000-0005-0000-0000-000042210000}"/>
    <cellStyle name="Normal 2 2 2 3 4 3 5" xfId="8968" xr:uid="{00000000-0005-0000-0000-000043210000}"/>
    <cellStyle name="Normal 2 2 2 3 4 3 5 2" xfId="25264" xr:uid="{00000000-0005-0000-0000-000044210000}"/>
    <cellStyle name="Normal 2 2 2 3 4 3 6" xfId="17118" xr:uid="{00000000-0005-0000-0000-000045210000}"/>
    <cellStyle name="Normal 2 2 2 3 4 4" xfId="1527" xr:uid="{00000000-0005-0000-0000-000046210000}"/>
    <cellStyle name="Normal 2 2 2 3 4 4 2" xfId="4157" xr:uid="{00000000-0005-0000-0000-000047210000}"/>
    <cellStyle name="Normal 2 2 2 3 4 4 2 2" xfId="12303" xr:uid="{00000000-0005-0000-0000-000048210000}"/>
    <cellStyle name="Normal 2 2 2 3 4 4 2 2 2" xfId="28599" xr:uid="{00000000-0005-0000-0000-000049210000}"/>
    <cellStyle name="Normal 2 2 2 3 4 4 2 3" xfId="20453" xr:uid="{00000000-0005-0000-0000-00004A210000}"/>
    <cellStyle name="Normal 2 2 2 3 4 4 3" xfId="6826" xr:uid="{00000000-0005-0000-0000-00004B210000}"/>
    <cellStyle name="Normal 2 2 2 3 4 4 3 2" xfId="14972" xr:uid="{00000000-0005-0000-0000-00004C210000}"/>
    <cellStyle name="Normal 2 2 2 3 4 4 3 2 2" xfId="31268" xr:uid="{00000000-0005-0000-0000-00004D210000}"/>
    <cellStyle name="Normal 2 2 2 3 4 4 3 3" xfId="23122" xr:uid="{00000000-0005-0000-0000-00004E210000}"/>
    <cellStyle name="Normal 2 2 2 3 4 4 4" xfId="9673" xr:uid="{00000000-0005-0000-0000-00004F210000}"/>
    <cellStyle name="Normal 2 2 2 3 4 4 4 2" xfId="25969" xr:uid="{00000000-0005-0000-0000-000050210000}"/>
    <cellStyle name="Normal 2 2 2 3 4 4 5" xfId="17823" xr:uid="{00000000-0005-0000-0000-000051210000}"/>
    <cellStyle name="Normal 2 2 2 3 4 5" xfId="2939" xr:uid="{00000000-0005-0000-0000-000052210000}"/>
    <cellStyle name="Normal 2 2 2 3 4 5 2" xfId="11085" xr:uid="{00000000-0005-0000-0000-000053210000}"/>
    <cellStyle name="Normal 2 2 2 3 4 5 2 2" xfId="27381" xr:uid="{00000000-0005-0000-0000-000054210000}"/>
    <cellStyle name="Normal 2 2 2 3 4 5 3" xfId="19235" xr:uid="{00000000-0005-0000-0000-000055210000}"/>
    <cellStyle name="Normal 2 2 2 3 4 6" xfId="5416" xr:uid="{00000000-0005-0000-0000-000056210000}"/>
    <cellStyle name="Normal 2 2 2 3 4 6 2" xfId="13562" xr:uid="{00000000-0005-0000-0000-000057210000}"/>
    <cellStyle name="Normal 2 2 2 3 4 6 2 2" xfId="29858" xr:uid="{00000000-0005-0000-0000-000058210000}"/>
    <cellStyle name="Normal 2 2 2 3 4 6 3" xfId="21712" xr:uid="{00000000-0005-0000-0000-000059210000}"/>
    <cellStyle name="Normal 2 2 2 3 4 7" xfId="8263" xr:uid="{00000000-0005-0000-0000-00005A210000}"/>
    <cellStyle name="Normal 2 2 2 3 4 7 2" xfId="24559" xr:uid="{00000000-0005-0000-0000-00005B210000}"/>
    <cellStyle name="Normal 2 2 2 3 4 8" xfId="16413" xr:uid="{00000000-0005-0000-0000-00005C210000}"/>
    <cellStyle name="Normal 2 2 2 3 5" xfId="202" xr:uid="{00000000-0005-0000-0000-00005D210000}"/>
    <cellStyle name="Normal 2 2 2 3 5 2" xfId="546" xr:uid="{00000000-0005-0000-0000-00005E210000}"/>
    <cellStyle name="Normal 2 2 2 3 5 2 2" xfId="1252" xr:uid="{00000000-0005-0000-0000-00005F210000}"/>
    <cellStyle name="Normal 2 2 2 3 5 2 2 2" xfId="2662" xr:uid="{00000000-0005-0000-0000-000060210000}"/>
    <cellStyle name="Normal 2 2 2 3 5 2 2 2 2" xfId="5136" xr:uid="{00000000-0005-0000-0000-000061210000}"/>
    <cellStyle name="Normal 2 2 2 3 5 2 2 2 2 2" xfId="13282" xr:uid="{00000000-0005-0000-0000-000062210000}"/>
    <cellStyle name="Normal 2 2 2 3 5 2 2 2 2 2 2" xfId="29578" xr:uid="{00000000-0005-0000-0000-000063210000}"/>
    <cellStyle name="Normal 2 2 2 3 5 2 2 2 2 3" xfId="21432" xr:uid="{00000000-0005-0000-0000-000064210000}"/>
    <cellStyle name="Normal 2 2 2 3 5 2 2 2 3" xfId="7961" xr:uid="{00000000-0005-0000-0000-000065210000}"/>
    <cellStyle name="Normal 2 2 2 3 5 2 2 2 3 2" xfId="16107" xr:uid="{00000000-0005-0000-0000-000066210000}"/>
    <cellStyle name="Normal 2 2 2 3 5 2 2 2 3 2 2" xfId="32403" xr:uid="{00000000-0005-0000-0000-000067210000}"/>
    <cellStyle name="Normal 2 2 2 3 5 2 2 2 3 3" xfId="24257" xr:uid="{00000000-0005-0000-0000-000068210000}"/>
    <cellStyle name="Normal 2 2 2 3 5 2 2 2 4" xfId="10808" xr:uid="{00000000-0005-0000-0000-000069210000}"/>
    <cellStyle name="Normal 2 2 2 3 5 2 2 2 4 2" xfId="27104" xr:uid="{00000000-0005-0000-0000-00006A210000}"/>
    <cellStyle name="Normal 2 2 2 3 5 2 2 2 5" xfId="18958" xr:uid="{00000000-0005-0000-0000-00006B210000}"/>
    <cellStyle name="Normal 2 2 2 3 5 2 2 3" xfId="3918" xr:uid="{00000000-0005-0000-0000-00006C210000}"/>
    <cellStyle name="Normal 2 2 2 3 5 2 2 3 2" xfId="12064" xr:uid="{00000000-0005-0000-0000-00006D210000}"/>
    <cellStyle name="Normal 2 2 2 3 5 2 2 3 2 2" xfId="28360" xr:uid="{00000000-0005-0000-0000-00006E210000}"/>
    <cellStyle name="Normal 2 2 2 3 5 2 2 3 3" xfId="20214" xr:uid="{00000000-0005-0000-0000-00006F210000}"/>
    <cellStyle name="Normal 2 2 2 3 5 2 2 4" xfId="6551" xr:uid="{00000000-0005-0000-0000-000070210000}"/>
    <cellStyle name="Normal 2 2 2 3 5 2 2 4 2" xfId="14697" xr:uid="{00000000-0005-0000-0000-000071210000}"/>
    <cellStyle name="Normal 2 2 2 3 5 2 2 4 2 2" xfId="30993" xr:uid="{00000000-0005-0000-0000-000072210000}"/>
    <cellStyle name="Normal 2 2 2 3 5 2 2 4 3" xfId="22847" xr:uid="{00000000-0005-0000-0000-000073210000}"/>
    <cellStyle name="Normal 2 2 2 3 5 2 2 5" xfId="9398" xr:uid="{00000000-0005-0000-0000-000074210000}"/>
    <cellStyle name="Normal 2 2 2 3 5 2 2 5 2" xfId="25694" xr:uid="{00000000-0005-0000-0000-000075210000}"/>
    <cellStyle name="Normal 2 2 2 3 5 2 2 6" xfId="17548" xr:uid="{00000000-0005-0000-0000-000076210000}"/>
    <cellStyle name="Normal 2 2 2 3 5 2 3" xfId="1957" xr:uid="{00000000-0005-0000-0000-000077210000}"/>
    <cellStyle name="Normal 2 2 2 3 5 2 3 2" xfId="4527" xr:uid="{00000000-0005-0000-0000-000078210000}"/>
    <cellStyle name="Normal 2 2 2 3 5 2 3 2 2" xfId="12673" xr:uid="{00000000-0005-0000-0000-000079210000}"/>
    <cellStyle name="Normal 2 2 2 3 5 2 3 2 2 2" xfId="28969" xr:uid="{00000000-0005-0000-0000-00007A210000}"/>
    <cellStyle name="Normal 2 2 2 3 5 2 3 2 3" xfId="20823" xr:uid="{00000000-0005-0000-0000-00007B210000}"/>
    <cellStyle name="Normal 2 2 2 3 5 2 3 3" xfId="7256" xr:uid="{00000000-0005-0000-0000-00007C210000}"/>
    <cellStyle name="Normal 2 2 2 3 5 2 3 3 2" xfId="15402" xr:uid="{00000000-0005-0000-0000-00007D210000}"/>
    <cellStyle name="Normal 2 2 2 3 5 2 3 3 2 2" xfId="31698" xr:uid="{00000000-0005-0000-0000-00007E210000}"/>
    <cellStyle name="Normal 2 2 2 3 5 2 3 3 3" xfId="23552" xr:uid="{00000000-0005-0000-0000-00007F210000}"/>
    <cellStyle name="Normal 2 2 2 3 5 2 3 4" xfId="10103" xr:uid="{00000000-0005-0000-0000-000080210000}"/>
    <cellStyle name="Normal 2 2 2 3 5 2 3 4 2" xfId="26399" xr:uid="{00000000-0005-0000-0000-000081210000}"/>
    <cellStyle name="Normal 2 2 2 3 5 2 3 5" xfId="18253" xr:uid="{00000000-0005-0000-0000-000082210000}"/>
    <cellStyle name="Normal 2 2 2 3 5 2 4" xfId="3309" xr:uid="{00000000-0005-0000-0000-000083210000}"/>
    <cellStyle name="Normal 2 2 2 3 5 2 4 2" xfId="11455" xr:uid="{00000000-0005-0000-0000-000084210000}"/>
    <cellStyle name="Normal 2 2 2 3 5 2 4 2 2" xfId="27751" xr:uid="{00000000-0005-0000-0000-000085210000}"/>
    <cellStyle name="Normal 2 2 2 3 5 2 4 3" xfId="19605" xr:uid="{00000000-0005-0000-0000-000086210000}"/>
    <cellStyle name="Normal 2 2 2 3 5 2 5" xfId="5846" xr:uid="{00000000-0005-0000-0000-000087210000}"/>
    <cellStyle name="Normal 2 2 2 3 5 2 5 2" xfId="13992" xr:uid="{00000000-0005-0000-0000-000088210000}"/>
    <cellStyle name="Normal 2 2 2 3 5 2 5 2 2" xfId="30288" xr:uid="{00000000-0005-0000-0000-000089210000}"/>
    <cellStyle name="Normal 2 2 2 3 5 2 5 3" xfId="22142" xr:uid="{00000000-0005-0000-0000-00008A210000}"/>
    <cellStyle name="Normal 2 2 2 3 5 2 6" xfId="8693" xr:uid="{00000000-0005-0000-0000-00008B210000}"/>
    <cellStyle name="Normal 2 2 2 3 5 2 6 2" xfId="24989" xr:uid="{00000000-0005-0000-0000-00008C210000}"/>
    <cellStyle name="Normal 2 2 2 3 5 2 7" xfId="16843" xr:uid="{00000000-0005-0000-0000-00008D210000}"/>
    <cellStyle name="Normal 2 2 2 3 5 3" xfId="908" xr:uid="{00000000-0005-0000-0000-00008E210000}"/>
    <cellStyle name="Normal 2 2 2 3 5 3 2" xfId="2318" xr:uid="{00000000-0005-0000-0000-00008F210000}"/>
    <cellStyle name="Normal 2 2 2 3 5 3 2 2" xfId="4840" xr:uid="{00000000-0005-0000-0000-000090210000}"/>
    <cellStyle name="Normal 2 2 2 3 5 3 2 2 2" xfId="12986" xr:uid="{00000000-0005-0000-0000-000091210000}"/>
    <cellStyle name="Normal 2 2 2 3 5 3 2 2 2 2" xfId="29282" xr:uid="{00000000-0005-0000-0000-000092210000}"/>
    <cellStyle name="Normal 2 2 2 3 5 3 2 2 3" xfId="21136" xr:uid="{00000000-0005-0000-0000-000093210000}"/>
    <cellStyle name="Normal 2 2 2 3 5 3 2 3" xfId="7617" xr:uid="{00000000-0005-0000-0000-000094210000}"/>
    <cellStyle name="Normal 2 2 2 3 5 3 2 3 2" xfId="15763" xr:uid="{00000000-0005-0000-0000-000095210000}"/>
    <cellStyle name="Normal 2 2 2 3 5 3 2 3 2 2" xfId="32059" xr:uid="{00000000-0005-0000-0000-000096210000}"/>
    <cellStyle name="Normal 2 2 2 3 5 3 2 3 3" xfId="23913" xr:uid="{00000000-0005-0000-0000-000097210000}"/>
    <cellStyle name="Normal 2 2 2 3 5 3 2 4" xfId="10464" xr:uid="{00000000-0005-0000-0000-000098210000}"/>
    <cellStyle name="Normal 2 2 2 3 5 3 2 4 2" xfId="26760" xr:uid="{00000000-0005-0000-0000-000099210000}"/>
    <cellStyle name="Normal 2 2 2 3 5 3 2 5" xfId="18614" xr:uid="{00000000-0005-0000-0000-00009A210000}"/>
    <cellStyle name="Normal 2 2 2 3 5 3 3" xfId="3622" xr:uid="{00000000-0005-0000-0000-00009B210000}"/>
    <cellStyle name="Normal 2 2 2 3 5 3 3 2" xfId="11768" xr:uid="{00000000-0005-0000-0000-00009C210000}"/>
    <cellStyle name="Normal 2 2 2 3 5 3 3 2 2" xfId="28064" xr:uid="{00000000-0005-0000-0000-00009D210000}"/>
    <cellStyle name="Normal 2 2 2 3 5 3 3 3" xfId="19918" xr:uid="{00000000-0005-0000-0000-00009E210000}"/>
    <cellStyle name="Normal 2 2 2 3 5 3 4" xfId="6207" xr:uid="{00000000-0005-0000-0000-00009F210000}"/>
    <cellStyle name="Normal 2 2 2 3 5 3 4 2" xfId="14353" xr:uid="{00000000-0005-0000-0000-0000A0210000}"/>
    <cellStyle name="Normal 2 2 2 3 5 3 4 2 2" xfId="30649" xr:uid="{00000000-0005-0000-0000-0000A1210000}"/>
    <cellStyle name="Normal 2 2 2 3 5 3 4 3" xfId="22503" xr:uid="{00000000-0005-0000-0000-0000A2210000}"/>
    <cellStyle name="Normal 2 2 2 3 5 3 5" xfId="9054" xr:uid="{00000000-0005-0000-0000-0000A3210000}"/>
    <cellStyle name="Normal 2 2 2 3 5 3 5 2" xfId="25350" xr:uid="{00000000-0005-0000-0000-0000A4210000}"/>
    <cellStyle name="Normal 2 2 2 3 5 3 6" xfId="17204" xr:uid="{00000000-0005-0000-0000-0000A5210000}"/>
    <cellStyle name="Normal 2 2 2 3 5 4" xfId="1613" xr:uid="{00000000-0005-0000-0000-0000A6210000}"/>
    <cellStyle name="Normal 2 2 2 3 5 4 2" xfId="4231" xr:uid="{00000000-0005-0000-0000-0000A7210000}"/>
    <cellStyle name="Normal 2 2 2 3 5 4 2 2" xfId="12377" xr:uid="{00000000-0005-0000-0000-0000A8210000}"/>
    <cellStyle name="Normal 2 2 2 3 5 4 2 2 2" xfId="28673" xr:uid="{00000000-0005-0000-0000-0000A9210000}"/>
    <cellStyle name="Normal 2 2 2 3 5 4 2 3" xfId="20527" xr:uid="{00000000-0005-0000-0000-0000AA210000}"/>
    <cellStyle name="Normal 2 2 2 3 5 4 3" xfId="6912" xr:uid="{00000000-0005-0000-0000-0000AB210000}"/>
    <cellStyle name="Normal 2 2 2 3 5 4 3 2" xfId="15058" xr:uid="{00000000-0005-0000-0000-0000AC210000}"/>
    <cellStyle name="Normal 2 2 2 3 5 4 3 2 2" xfId="31354" xr:uid="{00000000-0005-0000-0000-0000AD210000}"/>
    <cellStyle name="Normal 2 2 2 3 5 4 3 3" xfId="23208" xr:uid="{00000000-0005-0000-0000-0000AE210000}"/>
    <cellStyle name="Normal 2 2 2 3 5 4 4" xfId="9759" xr:uid="{00000000-0005-0000-0000-0000AF210000}"/>
    <cellStyle name="Normal 2 2 2 3 5 4 4 2" xfId="26055" xr:uid="{00000000-0005-0000-0000-0000B0210000}"/>
    <cellStyle name="Normal 2 2 2 3 5 4 5" xfId="17909" xr:uid="{00000000-0005-0000-0000-0000B1210000}"/>
    <cellStyle name="Normal 2 2 2 3 5 5" xfId="3013" xr:uid="{00000000-0005-0000-0000-0000B2210000}"/>
    <cellStyle name="Normal 2 2 2 3 5 5 2" xfId="11159" xr:uid="{00000000-0005-0000-0000-0000B3210000}"/>
    <cellStyle name="Normal 2 2 2 3 5 5 2 2" xfId="27455" xr:uid="{00000000-0005-0000-0000-0000B4210000}"/>
    <cellStyle name="Normal 2 2 2 3 5 5 3" xfId="19309" xr:uid="{00000000-0005-0000-0000-0000B5210000}"/>
    <cellStyle name="Normal 2 2 2 3 5 6" xfId="5502" xr:uid="{00000000-0005-0000-0000-0000B6210000}"/>
    <cellStyle name="Normal 2 2 2 3 5 6 2" xfId="13648" xr:uid="{00000000-0005-0000-0000-0000B7210000}"/>
    <cellStyle name="Normal 2 2 2 3 5 6 2 2" xfId="29944" xr:uid="{00000000-0005-0000-0000-0000B8210000}"/>
    <cellStyle name="Normal 2 2 2 3 5 6 3" xfId="21798" xr:uid="{00000000-0005-0000-0000-0000B9210000}"/>
    <cellStyle name="Normal 2 2 2 3 5 7" xfId="8349" xr:uid="{00000000-0005-0000-0000-0000BA210000}"/>
    <cellStyle name="Normal 2 2 2 3 5 7 2" xfId="24645" xr:uid="{00000000-0005-0000-0000-0000BB210000}"/>
    <cellStyle name="Normal 2 2 2 3 5 8" xfId="16499" xr:uid="{00000000-0005-0000-0000-0000BC210000}"/>
    <cellStyle name="Normal 2 2 2 3 6" xfId="280" xr:uid="{00000000-0005-0000-0000-0000BD210000}"/>
    <cellStyle name="Normal 2 2 2 3 6 2" xfId="624" xr:uid="{00000000-0005-0000-0000-0000BE210000}"/>
    <cellStyle name="Normal 2 2 2 3 6 2 2" xfId="1330" xr:uid="{00000000-0005-0000-0000-0000BF210000}"/>
    <cellStyle name="Normal 2 2 2 3 6 2 2 2" xfId="2740" xr:uid="{00000000-0005-0000-0000-0000C0210000}"/>
    <cellStyle name="Normal 2 2 2 3 6 2 2 2 2" xfId="5210" xr:uid="{00000000-0005-0000-0000-0000C1210000}"/>
    <cellStyle name="Normal 2 2 2 3 6 2 2 2 2 2" xfId="13356" xr:uid="{00000000-0005-0000-0000-0000C2210000}"/>
    <cellStyle name="Normal 2 2 2 3 6 2 2 2 2 2 2" xfId="29652" xr:uid="{00000000-0005-0000-0000-0000C3210000}"/>
    <cellStyle name="Normal 2 2 2 3 6 2 2 2 2 3" xfId="21506" xr:uid="{00000000-0005-0000-0000-0000C4210000}"/>
    <cellStyle name="Normal 2 2 2 3 6 2 2 2 3" xfId="8039" xr:uid="{00000000-0005-0000-0000-0000C5210000}"/>
    <cellStyle name="Normal 2 2 2 3 6 2 2 2 3 2" xfId="16185" xr:uid="{00000000-0005-0000-0000-0000C6210000}"/>
    <cellStyle name="Normal 2 2 2 3 6 2 2 2 3 2 2" xfId="32481" xr:uid="{00000000-0005-0000-0000-0000C7210000}"/>
    <cellStyle name="Normal 2 2 2 3 6 2 2 2 3 3" xfId="24335" xr:uid="{00000000-0005-0000-0000-0000C8210000}"/>
    <cellStyle name="Normal 2 2 2 3 6 2 2 2 4" xfId="10886" xr:uid="{00000000-0005-0000-0000-0000C9210000}"/>
    <cellStyle name="Normal 2 2 2 3 6 2 2 2 4 2" xfId="27182" xr:uid="{00000000-0005-0000-0000-0000CA210000}"/>
    <cellStyle name="Normal 2 2 2 3 6 2 2 2 5" xfId="19036" xr:uid="{00000000-0005-0000-0000-0000CB210000}"/>
    <cellStyle name="Normal 2 2 2 3 6 2 2 3" xfId="3992" xr:uid="{00000000-0005-0000-0000-0000CC210000}"/>
    <cellStyle name="Normal 2 2 2 3 6 2 2 3 2" xfId="12138" xr:uid="{00000000-0005-0000-0000-0000CD210000}"/>
    <cellStyle name="Normal 2 2 2 3 6 2 2 3 2 2" xfId="28434" xr:uid="{00000000-0005-0000-0000-0000CE210000}"/>
    <cellStyle name="Normal 2 2 2 3 6 2 2 3 3" xfId="20288" xr:uid="{00000000-0005-0000-0000-0000CF210000}"/>
    <cellStyle name="Normal 2 2 2 3 6 2 2 4" xfId="6629" xr:uid="{00000000-0005-0000-0000-0000D0210000}"/>
    <cellStyle name="Normal 2 2 2 3 6 2 2 4 2" xfId="14775" xr:uid="{00000000-0005-0000-0000-0000D1210000}"/>
    <cellStyle name="Normal 2 2 2 3 6 2 2 4 2 2" xfId="31071" xr:uid="{00000000-0005-0000-0000-0000D2210000}"/>
    <cellStyle name="Normal 2 2 2 3 6 2 2 4 3" xfId="22925" xr:uid="{00000000-0005-0000-0000-0000D3210000}"/>
    <cellStyle name="Normal 2 2 2 3 6 2 2 5" xfId="9476" xr:uid="{00000000-0005-0000-0000-0000D4210000}"/>
    <cellStyle name="Normal 2 2 2 3 6 2 2 5 2" xfId="25772" xr:uid="{00000000-0005-0000-0000-0000D5210000}"/>
    <cellStyle name="Normal 2 2 2 3 6 2 2 6" xfId="17626" xr:uid="{00000000-0005-0000-0000-0000D6210000}"/>
    <cellStyle name="Normal 2 2 2 3 6 2 3" xfId="2035" xr:uid="{00000000-0005-0000-0000-0000D7210000}"/>
    <cellStyle name="Normal 2 2 2 3 6 2 3 2" xfId="4601" xr:uid="{00000000-0005-0000-0000-0000D8210000}"/>
    <cellStyle name="Normal 2 2 2 3 6 2 3 2 2" xfId="12747" xr:uid="{00000000-0005-0000-0000-0000D9210000}"/>
    <cellStyle name="Normal 2 2 2 3 6 2 3 2 2 2" xfId="29043" xr:uid="{00000000-0005-0000-0000-0000DA210000}"/>
    <cellStyle name="Normal 2 2 2 3 6 2 3 2 3" xfId="20897" xr:uid="{00000000-0005-0000-0000-0000DB210000}"/>
    <cellStyle name="Normal 2 2 2 3 6 2 3 3" xfId="7334" xr:uid="{00000000-0005-0000-0000-0000DC210000}"/>
    <cellStyle name="Normal 2 2 2 3 6 2 3 3 2" xfId="15480" xr:uid="{00000000-0005-0000-0000-0000DD210000}"/>
    <cellStyle name="Normal 2 2 2 3 6 2 3 3 2 2" xfId="31776" xr:uid="{00000000-0005-0000-0000-0000DE210000}"/>
    <cellStyle name="Normal 2 2 2 3 6 2 3 3 3" xfId="23630" xr:uid="{00000000-0005-0000-0000-0000DF210000}"/>
    <cellStyle name="Normal 2 2 2 3 6 2 3 4" xfId="10181" xr:uid="{00000000-0005-0000-0000-0000E0210000}"/>
    <cellStyle name="Normal 2 2 2 3 6 2 3 4 2" xfId="26477" xr:uid="{00000000-0005-0000-0000-0000E1210000}"/>
    <cellStyle name="Normal 2 2 2 3 6 2 3 5" xfId="18331" xr:uid="{00000000-0005-0000-0000-0000E2210000}"/>
    <cellStyle name="Normal 2 2 2 3 6 2 4" xfId="3383" xr:uid="{00000000-0005-0000-0000-0000E3210000}"/>
    <cellStyle name="Normal 2 2 2 3 6 2 4 2" xfId="11529" xr:uid="{00000000-0005-0000-0000-0000E4210000}"/>
    <cellStyle name="Normal 2 2 2 3 6 2 4 2 2" xfId="27825" xr:uid="{00000000-0005-0000-0000-0000E5210000}"/>
    <cellStyle name="Normal 2 2 2 3 6 2 4 3" xfId="19679" xr:uid="{00000000-0005-0000-0000-0000E6210000}"/>
    <cellStyle name="Normal 2 2 2 3 6 2 5" xfId="5924" xr:uid="{00000000-0005-0000-0000-0000E7210000}"/>
    <cellStyle name="Normal 2 2 2 3 6 2 5 2" xfId="14070" xr:uid="{00000000-0005-0000-0000-0000E8210000}"/>
    <cellStyle name="Normal 2 2 2 3 6 2 5 2 2" xfId="30366" xr:uid="{00000000-0005-0000-0000-0000E9210000}"/>
    <cellStyle name="Normal 2 2 2 3 6 2 5 3" xfId="22220" xr:uid="{00000000-0005-0000-0000-0000EA210000}"/>
    <cellStyle name="Normal 2 2 2 3 6 2 6" xfId="8771" xr:uid="{00000000-0005-0000-0000-0000EB210000}"/>
    <cellStyle name="Normal 2 2 2 3 6 2 6 2" xfId="25067" xr:uid="{00000000-0005-0000-0000-0000EC210000}"/>
    <cellStyle name="Normal 2 2 2 3 6 2 7" xfId="16921" xr:uid="{00000000-0005-0000-0000-0000ED210000}"/>
    <cellStyle name="Normal 2 2 2 3 6 3" xfId="986" xr:uid="{00000000-0005-0000-0000-0000EE210000}"/>
    <cellStyle name="Normal 2 2 2 3 6 3 2" xfId="2396" xr:uid="{00000000-0005-0000-0000-0000EF210000}"/>
    <cellStyle name="Normal 2 2 2 3 6 3 2 2" xfId="4914" xr:uid="{00000000-0005-0000-0000-0000F0210000}"/>
    <cellStyle name="Normal 2 2 2 3 6 3 2 2 2" xfId="13060" xr:uid="{00000000-0005-0000-0000-0000F1210000}"/>
    <cellStyle name="Normal 2 2 2 3 6 3 2 2 2 2" xfId="29356" xr:uid="{00000000-0005-0000-0000-0000F2210000}"/>
    <cellStyle name="Normal 2 2 2 3 6 3 2 2 3" xfId="21210" xr:uid="{00000000-0005-0000-0000-0000F3210000}"/>
    <cellStyle name="Normal 2 2 2 3 6 3 2 3" xfId="7695" xr:uid="{00000000-0005-0000-0000-0000F4210000}"/>
    <cellStyle name="Normal 2 2 2 3 6 3 2 3 2" xfId="15841" xr:uid="{00000000-0005-0000-0000-0000F5210000}"/>
    <cellStyle name="Normal 2 2 2 3 6 3 2 3 2 2" xfId="32137" xr:uid="{00000000-0005-0000-0000-0000F6210000}"/>
    <cellStyle name="Normal 2 2 2 3 6 3 2 3 3" xfId="23991" xr:uid="{00000000-0005-0000-0000-0000F7210000}"/>
    <cellStyle name="Normal 2 2 2 3 6 3 2 4" xfId="10542" xr:uid="{00000000-0005-0000-0000-0000F8210000}"/>
    <cellStyle name="Normal 2 2 2 3 6 3 2 4 2" xfId="26838" xr:uid="{00000000-0005-0000-0000-0000F9210000}"/>
    <cellStyle name="Normal 2 2 2 3 6 3 2 5" xfId="18692" xr:uid="{00000000-0005-0000-0000-0000FA210000}"/>
    <cellStyle name="Normal 2 2 2 3 6 3 3" xfId="3696" xr:uid="{00000000-0005-0000-0000-0000FB210000}"/>
    <cellStyle name="Normal 2 2 2 3 6 3 3 2" xfId="11842" xr:uid="{00000000-0005-0000-0000-0000FC210000}"/>
    <cellStyle name="Normal 2 2 2 3 6 3 3 2 2" xfId="28138" xr:uid="{00000000-0005-0000-0000-0000FD210000}"/>
    <cellStyle name="Normal 2 2 2 3 6 3 3 3" xfId="19992" xr:uid="{00000000-0005-0000-0000-0000FE210000}"/>
    <cellStyle name="Normal 2 2 2 3 6 3 4" xfId="6285" xr:uid="{00000000-0005-0000-0000-0000FF210000}"/>
    <cellStyle name="Normal 2 2 2 3 6 3 4 2" xfId="14431" xr:uid="{00000000-0005-0000-0000-000000220000}"/>
    <cellStyle name="Normal 2 2 2 3 6 3 4 2 2" xfId="30727" xr:uid="{00000000-0005-0000-0000-000001220000}"/>
    <cellStyle name="Normal 2 2 2 3 6 3 4 3" xfId="22581" xr:uid="{00000000-0005-0000-0000-000002220000}"/>
    <cellStyle name="Normal 2 2 2 3 6 3 5" xfId="9132" xr:uid="{00000000-0005-0000-0000-000003220000}"/>
    <cellStyle name="Normal 2 2 2 3 6 3 5 2" xfId="25428" xr:uid="{00000000-0005-0000-0000-000004220000}"/>
    <cellStyle name="Normal 2 2 2 3 6 3 6" xfId="17282" xr:uid="{00000000-0005-0000-0000-000005220000}"/>
    <cellStyle name="Normal 2 2 2 3 6 4" xfId="1691" xr:uid="{00000000-0005-0000-0000-000006220000}"/>
    <cellStyle name="Normal 2 2 2 3 6 4 2" xfId="4305" xr:uid="{00000000-0005-0000-0000-000007220000}"/>
    <cellStyle name="Normal 2 2 2 3 6 4 2 2" xfId="12451" xr:uid="{00000000-0005-0000-0000-000008220000}"/>
    <cellStyle name="Normal 2 2 2 3 6 4 2 2 2" xfId="28747" xr:uid="{00000000-0005-0000-0000-000009220000}"/>
    <cellStyle name="Normal 2 2 2 3 6 4 2 3" xfId="20601" xr:uid="{00000000-0005-0000-0000-00000A220000}"/>
    <cellStyle name="Normal 2 2 2 3 6 4 3" xfId="6990" xr:uid="{00000000-0005-0000-0000-00000B220000}"/>
    <cellStyle name="Normal 2 2 2 3 6 4 3 2" xfId="15136" xr:uid="{00000000-0005-0000-0000-00000C220000}"/>
    <cellStyle name="Normal 2 2 2 3 6 4 3 2 2" xfId="31432" xr:uid="{00000000-0005-0000-0000-00000D220000}"/>
    <cellStyle name="Normal 2 2 2 3 6 4 3 3" xfId="23286" xr:uid="{00000000-0005-0000-0000-00000E220000}"/>
    <cellStyle name="Normal 2 2 2 3 6 4 4" xfId="9837" xr:uid="{00000000-0005-0000-0000-00000F220000}"/>
    <cellStyle name="Normal 2 2 2 3 6 4 4 2" xfId="26133" xr:uid="{00000000-0005-0000-0000-000010220000}"/>
    <cellStyle name="Normal 2 2 2 3 6 4 5" xfId="17987" xr:uid="{00000000-0005-0000-0000-000011220000}"/>
    <cellStyle name="Normal 2 2 2 3 6 5" xfId="3087" xr:uid="{00000000-0005-0000-0000-000012220000}"/>
    <cellStyle name="Normal 2 2 2 3 6 5 2" xfId="11233" xr:uid="{00000000-0005-0000-0000-000013220000}"/>
    <cellStyle name="Normal 2 2 2 3 6 5 2 2" xfId="27529" xr:uid="{00000000-0005-0000-0000-000014220000}"/>
    <cellStyle name="Normal 2 2 2 3 6 5 3" xfId="19383" xr:uid="{00000000-0005-0000-0000-000015220000}"/>
    <cellStyle name="Normal 2 2 2 3 6 6" xfId="5580" xr:uid="{00000000-0005-0000-0000-000016220000}"/>
    <cellStyle name="Normal 2 2 2 3 6 6 2" xfId="13726" xr:uid="{00000000-0005-0000-0000-000017220000}"/>
    <cellStyle name="Normal 2 2 2 3 6 6 2 2" xfId="30022" xr:uid="{00000000-0005-0000-0000-000018220000}"/>
    <cellStyle name="Normal 2 2 2 3 6 6 3" xfId="21876" xr:uid="{00000000-0005-0000-0000-000019220000}"/>
    <cellStyle name="Normal 2 2 2 3 6 7" xfId="8427" xr:uid="{00000000-0005-0000-0000-00001A220000}"/>
    <cellStyle name="Normal 2 2 2 3 6 7 2" xfId="24723" xr:uid="{00000000-0005-0000-0000-00001B220000}"/>
    <cellStyle name="Normal 2 2 2 3 6 8" xfId="16577" xr:uid="{00000000-0005-0000-0000-00001C220000}"/>
    <cellStyle name="Normal 2 2 2 3 7" xfId="370" xr:uid="{00000000-0005-0000-0000-00001D220000}"/>
    <cellStyle name="Normal 2 2 2 3 7 2" xfId="1076" xr:uid="{00000000-0005-0000-0000-00001E220000}"/>
    <cellStyle name="Normal 2 2 2 3 7 2 2" xfId="2486" xr:uid="{00000000-0005-0000-0000-00001F220000}"/>
    <cellStyle name="Normal 2 2 2 3 7 2 2 2" xfId="4988" xr:uid="{00000000-0005-0000-0000-000020220000}"/>
    <cellStyle name="Normal 2 2 2 3 7 2 2 2 2" xfId="13134" xr:uid="{00000000-0005-0000-0000-000021220000}"/>
    <cellStyle name="Normal 2 2 2 3 7 2 2 2 2 2" xfId="29430" xr:uid="{00000000-0005-0000-0000-000022220000}"/>
    <cellStyle name="Normal 2 2 2 3 7 2 2 2 3" xfId="21284" xr:uid="{00000000-0005-0000-0000-000023220000}"/>
    <cellStyle name="Normal 2 2 2 3 7 2 2 3" xfId="7785" xr:uid="{00000000-0005-0000-0000-000024220000}"/>
    <cellStyle name="Normal 2 2 2 3 7 2 2 3 2" xfId="15931" xr:uid="{00000000-0005-0000-0000-000025220000}"/>
    <cellStyle name="Normal 2 2 2 3 7 2 2 3 2 2" xfId="32227" xr:uid="{00000000-0005-0000-0000-000026220000}"/>
    <cellStyle name="Normal 2 2 2 3 7 2 2 3 3" xfId="24081" xr:uid="{00000000-0005-0000-0000-000027220000}"/>
    <cellStyle name="Normal 2 2 2 3 7 2 2 4" xfId="10632" xr:uid="{00000000-0005-0000-0000-000028220000}"/>
    <cellStyle name="Normal 2 2 2 3 7 2 2 4 2" xfId="26928" xr:uid="{00000000-0005-0000-0000-000029220000}"/>
    <cellStyle name="Normal 2 2 2 3 7 2 2 5" xfId="18782" xr:uid="{00000000-0005-0000-0000-00002A220000}"/>
    <cellStyle name="Normal 2 2 2 3 7 2 3" xfId="3770" xr:uid="{00000000-0005-0000-0000-00002B220000}"/>
    <cellStyle name="Normal 2 2 2 3 7 2 3 2" xfId="11916" xr:uid="{00000000-0005-0000-0000-00002C220000}"/>
    <cellStyle name="Normal 2 2 2 3 7 2 3 2 2" xfId="28212" xr:uid="{00000000-0005-0000-0000-00002D220000}"/>
    <cellStyle name="Normal 2 2 2 3 7 2 3 3" xfId="20066" xr:uid="{00000000-0005-0000-0000-00002E220000}"/>
    <cellStyle name="Normal 2 2 2 3 7 2 4" xfId="6375" xr:uid="{00000000-0005-0000-0000-00002F220000}"/>
    <cellStyle name="Normal 2 2 2 3 7 2 4 2" xfId="14521" xr:uid="{00000000-0005-0000-0000-000030220000}"/>
    <cellStyle name="Normal 2 2 2 3 7 2 4 2 2" xfId="30817" xr:uid="{00000000-0005-0000-0000-000031220000}"/>
    <cellStyle name="Normal 2 2 2 3 7 2 4 3" xfId="22671" xr:uid="{00000000-0005-0000-0000-000032220000}"/>
    <cellStyle name="Normal 2 2 2 3 7 2 5" xfId="9222" xr:uid="{00000000-0005-0000-0000-000033220000}"/>
    <cellStyle name="Normal 2 2 2 3 7 2 5 2" xfId="25518" xr:uid="{00000000-0005-0000-0000-000034220000}"/>
    <cellStyle name="Normal 2 2 2 3 7 2 6" xfId="17372" xr:uid="{00000000-0005-0000-0000-000035220000}"/>
    <cellStyle name="Normal 2 2 2 3 7 3" xfId="1781" xr:uid="{00000000-0005-0000-0000-000036220000}"/>
    <cellStyle name="Normal 2 2 2 3 7 3 2" xfId="4379" xr:uid="{00000000-0005-0000-0000-000037220000}"/>
    <cellStyle name="Normal 2 2 2 3 7 3 2 2" xfId="12525" xr:uid="{00000000-0005-0000-0000-000038220000}"/>
    <cellStyle name="Normal 2 2 2 3 7 3 2 2 2" xfId="28821" xr:uid="{00000000-0005-0000-0000-000039220000}"/>
    <cellStyle name="Normal 2 2 2 3 7 3 2 3" xfId="20675" xr:uid="{00000000-0005-0000-0000-00003A220000}"/>
    <cellStyle name="Normal 2 2 2 3 7 3 3" xfId="7080" xr:uid="{00000000-0005-0000-0000-00003B220000}"/>
    <cellStyle name="Normal 2 2 2 3 7 3 3 2" xfId="15226" xr:uid="{00000000-0005-0000-0000-00003C220000}"/>
    <cellStyle name="Normal 2 2 2 3 7 3 3 2 2" xfId="31522" xr:uid="{00000000-0005-0000-0000-00003D220000}"/>
    <cellStyle name="Normal 2 2 2 3 7 3 3 3" xfId="23376" xr:uid="{00000000-0005-0000-0000-00003E220000}"/>
    <cellStyle name="Normal 2 2 2 3 7 3 4" xfId="9927" xr:uid="{00000000-0005-0000-0000-00003F220000}"/>
    <cellStyle name="Normal 2 2 2 3 7 3 4 2" xfId="26223" xr:uid="{00000000-0005-0000-0000-000040220000}"/>
    <cellStyle name="Normal 2 2 2 3 7 3 5" xfId="18077" xr:uid="{00000000-0005-0000-0000-000041220000}"/>
    <cellStyle name="Normal 2 2 2 3 7 4" xfId="3161" xr:uid="{00000000-0005-0000-0000-000042220000}"/>
    <cellStyle name="Normal 2 2 2 3 7 4 2" xfId="11307" xr:uid="{00000000-0005-0000-0000-000043220000}"/>
    <cellStyle name="Normal 2 2 2 3 7 4 2 2" xfId="27603" xr:uid="{00000000-0005-0000-0000-000044220000}"/>
    <cellStyle name="Normal 2 2 2 3 7 4 3" xfId="19457" xr:uid="{00000000-0005-0000-0000-000045220000}"/>
    <cellStyle name="Normal 2 2 2 3 7 5" xfId="5670" xr:uid="{00000000-0005-0000-0000-000046220000}"/>
    <cellStyle name="Normal 2 2 2 3 7 5 2" xfId="13816" xr:uid="{00000000-0005-0000-0000-000047220000}"/>
    <cellStyle name="Normal 2 2 2 3 7 5 2 2" xfId="30112" xr:uid="{00000000-0005-0000-0000-000048220000}"/>
    <cellStyle name="Normal 2 2 2 3 7 5 3" xfId="21966" xr:uid="{00000000-0005-0000-0000-000049220000}"/>
    <cellStyle name="Normal 2 2 2 3 7 6" xfId="8517" xr:uid="{00000000-0005-0000-0000-00004A220000}"/>
    <cellStyle name="Normal 2 2 2 3 7 6 2" xfId="24813" xr:uid="{00000000-0005-0000-0000-00004B220000}"/>
    <cellStyle name="Normal 2 2 2 3 7 7" xfId="16667" xr:uid="{00000000-0005-0000-0000-00004C220000}"/>
    <cellStyle name="Normal 2 2 2 3 8" xfId="732" xr:uid="{00000000-0005-0000-0000-00004D220000}"/>
    <cellStyle name="Normal 2 2 2 3 8 2" xfId="2142" xr:uid="{00000000-0005-0000-0000-00004E220000}"/>
    <cellStyle name="Normal 2 2 2 3 8 2 2" xfId="4692" xr:uid="{00000000-0005-0000-0000-00004F220000}"/>
    <cellStyle name="Normal 2 2 2 3 8 2 2 2" xfId="12838" xr:uid="{00000000-0005-0000-0000-000050220000}"/>
    <cellStyle name="Normal 2 2 2 3 8 2 2 2 2" xfId="29134" xr:uid="{00000000-0005-0000-0000-000051220000}"/>
    <cellStyle name="Normal 2 2 2 3 8 2 2 3" xfId="20988" xr:uid="{00000000-0005-0000-0000-000052220000}"/>
    <cellStyle name="Normal 2 2 2 3 8 2 3" xfId="7441" xr:uid="{00000000-0005-0000-0000-000053220000}"/>
    <cellStyle name="Normal 2 2 2 3 8 2 3 2" xfId="15587" xr:uid="{00000000-0005-0000-0000-000054220000}"/>
    <cellStyle name="Normal 2 2 2 3 8 2 3 2 2" xfId="31883" xr:uid="{00000000-0005-0000-0000-000055220000}"/>
    <cellStyle name="Normal 2 2 2 3 8 2 3 3" xfId="23737" xr:uid="{00000000-0005-0000-0000-000056220000}"/>
    <cellStyle name="Normal 2 2 2 3 8 2 4" xfId="10288" xr:uid="{00000000-0005-0000-0000-000057220000}"/>
    <cellStyle name="Normal 2 2 2 3 8 2 4 2" xfId="26584" xr:uid="{00000000-0005-0000-0000-000058220000}"/>
    <cellStyle name="Normal 2 2 2 3 8 2 5" xfId="18438" xr:uid="{00000000-0005-0000-0000-000059220000}"/>
    <cellStyle name="Normal 2 2 2 3 8 3" xfId="3474" xr:uid="{00000000-0005-0000-0000-00005A220000}"/>
    <cellStyle name="Normal 2 2 2 3 8 3 2" xfId="11620" xr:uid="{00000000-0005-0000-0000-00005B220000}"/>
    <cellStyle name="Normal 2 2 2 3 8 3 2 2" xfId="27916" xr:uid="{00000000-0005-0000-0000-00005C220000}"/>
    <cellStyle name="Normal 2 2 2 3 8 3 3" xfId="19770" xr:uid="{00000000-0005-0000-0000-00005D220000}"/>
    <cellStyle name="Normal 2 2 2 3 8 4" xfId="6031" xr:uid="{00000000-0005-0000-0000-00005E220000}"/>
    <cellStyle name="Normal 2 2 2 3 8 4 2" xfId="14177" xr:uid="{00000000-0005-0000-0000-00005F220000}"/>
    <cellStyle name="Normal 2 2 2 3 8 4 2 2" xfId="30473" xr:uid="{00000000-0005-0000-0000-000060220000}"/>
    <cellStyle name="Normal 2 2 2 3 8 4 3" xfId="22327" xr:uid="{00000000-0005-0000-0000-000061220000}"/>
    <cellStyle name="Normal 2 2 2 3 8 5" xfId="8878" xr:uid="{00000000-0005-0000-0000-000062220000}"/>
    <cellStyle name="Normal 2 2 2 3 8 5 2" xfId="25174" xr:uid="{00000000-0005-0000-0000-000063220000}"/>
    <cellStyle name="Normal 2 2 2 3 8 6" xfId="17028" xr:uid="{00000000-0005-0000-0000-000064220000}"/>
    <cellStyle name="Normal 2 2 2 3 9" xfId="1437" xr:uid="{00000000-0005-0000-0000-000065220000}"/>
    <cellStyle name="Normal 2 2 2 3 9 2" xfId="4083" xr:uid="{00000000-0005-0000-0000-000066220000}"/>
    <cellStyle name="Normal 2 2 2 3 9 2 2" xfId="12229" xr:uid="{00000000-0005-0000-0000-000067220000}"/>
    <cellStyle name="Normal 2 2 2 3 9 2 2 2" xfId="28525" xr:uid="{00000000-0005-0000-0000-000068220000}"/>
    <cellStyle name="Normal 2 2 2 3 9 2 3" xfId="20379" xr:uid="{00000000-0005-0000-0000-000069220000}"/>
    <cellStyle name="Normal 2 2 2 3 9 3" xfId="6736" xr:uid="{00000000-0005-0000-0000-00006A220000}"/>
    <cellStyle name="Normal 2 2 2 3 9 3 2" xfId="14882" xr:uid="{00000000-0005-0000-0000-00006B220000}"/>
    <cellStyle name="Normal 2 2 2 3 9 3 2 2" xfId="31178" xr:uid="{00000000-0005-0000-0000-00006C220000}"/>
    <cellStyle name="Normal 2 2 2 3 9 3 3" xfId="23032" xr:uid="{00000000-0005-0000-0000-00006D220000}"/>
    <cellStyle name="Normal 2 2 2 3 9 4" xfId="9583" xr:uid="{00000000-0005-0000-0000-00006E220000}"/>
    <cellStyle name="Normal 2 2 2 3 9 4 2" xfId="25879" xr:uid="{00000000-0005-0000-0000-00006F220000}"/>
    <cellStyle name="Normal 2 2 2 3 9 5" xfId="17733" xr:uid="{00000000-0005-0000-0000-000070220000}"/>
    <cellStyle name="Normal 2 2 2 4" xfId="37" xr:uid="{00000000-0005-0000-0000-000071220000}"/>
    <cellStyle name="Normal 2 2 2 4 10" xfId="5337" xr:uid="{00000000-0005-0000-0000-000072220000}"/>
    <cellStyle name="Normal 2 2 2 4 10 2" xfId="13483" xr:uid="{00000000-0005-0000-0000-000073220000}"/>
    <cellStyle name="Normal 2 2 2 4 10 2 2" xfId="29779" xr:uid="{00000000-0005-0000-0000-000074220000}"/>
    <cellStyle name="Normal 2 2 2 4 10 3" xfId="21633" xr:uid="{00000000-0005-0000-0000-000075220000}"/>
    <cellStyle name="Normal 2 2 2 4 11" xfId="8184" xr:uid="{00000000-0005-0000-0000-000076220000}"/>
    <cellStyle name="Normal 2 2 2 4 11 2" xfId="24480" xr:uid="{00000000-0005-0000-0000-000077220000}"/>
    <cellStyle name="Normal 2 2 2 4 12" xfId="16334" xr:uid="{00000000-0005-0000-0000-000078220000}"/>
    <cellStyle name="Normal 2 2 2 4 2" xfId="81" xr:uid="{00000000-0005-0000-0000-000079220000}"/>
    <cellStyle name="Normal 2 2 2 4 2 10" xfId="8228" xr:uid="{00000000-0005-0000-0000-00007A220000}"/>
    <cellStyle name="Normal 2 2 2 4 2 10 2" xfId="24524" xr:uid="{00000000-0005-0000-0000-00007B220000}"/>
    <cellStyle name="Normal 2 2 2 4 2 11" xfId="16378" xr:uid="{00000000-0005-0000-0000-00007C220000}"/>
    <cellStyle name="Normal 2 2 2 4 2 2" xfId="171" xr:uid="{00000000-0005-0000-0000-00007D220000}"/>
    <cellStyle name="Normal 2 2 2 4 2 2 2" xfId="515" xr:uid="{00000000-0005-0000-0000-00007E220000}"/>
    <cellStyle name="Normal 2 2 2 4 2 2 2 2" xfId="1221" xr:uid="{00000000-0005-0000-0000-00007F220000}"/>
    <cellStyle name="Normal 2 2 2 4 2 2 2 2 2" xfId="2631" xr:uid="{00000000-0005-0000-0000-000080220000}"/>
    <cellStyle name="Normal 2 2 2 4 2 2 2 2 2 2" xfId="5107" xr:uid="{00000000-0005-0000-0000-000081220000}"/>
    <cellStyle name="Normal 2 2 2 4 2 2 2 2 2 2 2" xfId="13253" xr:uid="{00000000-0005-0000-0000-000082220000}"/>
    <cellStyle name="Normal 2 2 2 4 2 2 2 2 2 2 2 2" xfId="29549" xr:uid="{00000000-0005-0000-0000-000083220000}"/>
    <cellStyle name="Normal 2 2 2 4 2 2 2 2 2 2 3" xfId="21403" xr:uid="{00000000-0005-0000-0000-000084220000}"/>
    <cellStyle name="Normal 2 2 2 4 2 2 2 2 2 3" xfId="7930" xr:uid="{00000000-0005-0000-0000-000085220000}"/>
    <cellStyle name="Normal 2 2 2 4 2 2 2 2 2 3 2" xfId="16076" xr:uid="{00000000-0005-0000-0000-000086220000}"/>
    <cellStyle name="Normal 2 2 2 4 2 2 2 2 2 3 2 2" xfId="32372" xr:uid="{00000000-0005-0000-0000-000087220000}"/>
    <cellStyle name="Normal 2 2 2 4 2 2 2 2 2 3 3" xfId="24226" xr:uid="{00000000-0005-0000-0000-000088220000}"/>
    <cellStyle name="Normal 2 2 2 4 2 2 2 2 2 4" xfId="10777" xr:uid="{00000000-0005-0000-0000-000089220000}"/>
    <cellStyle name="Normal 2 2 2 4 2 2 2 2 2 4 2" xfId="27073" xr:uid="{00000000-0005-0000-0000-00008A220000}"/>
    <cellStyle name="Normal 2 2 2 4 2 2 2 2 2 5" xfId="18927" xr:uid="{00000000-0005-0000-0000-00008B220000}"/>
    <cellStyle name="Normal 2 2 2 4 2 2 2 2 3" xfId="3889" xr:uid="{00000000-0005-0000-0000-00008C220000}"/>
    <cellStyle name="Normal 2 2 2 4 2 2 2 2 3 2" xfId="12035" xr:uid="{00000000-0005-0000-0000-00008D220000}"/>
    <cellStyle name="Normal 2 2 2 4 2 2 2 2 3 2 2" xfId="28331" xr:uid="{00000000-0005-0000-0000-00008E220000}"/>
    <cellStyle name="Normal 2 2 2 4 2 2 2 2 3 3" xfId="20185" xr:uid="{00000000-0005-0000-0000-00008F220000}"/>
    <cellStyle name="Normal 2 2 2 4 2 2 2 2 4" xfId="6520" xr:uid="{00000000-0005-0000-0000-000090220000}"/>
    <cellStyle name="Normal 2 2 2 4 2 2 2 2 4 2" xfId="14666" xr:uid="{00000000-0005-0000-0000-000091220000}"/>
    <cellStyle name="Normal 2 2 2 4 2 2 2 2 4 2 2" xfId="30962" xr:uid="{00000000-0005-0000-0000-000092220000}"/>
    <cellStyle name="Normal 2 2 2 4 2 2 2 2 4 3" xfId="22816" xr:uid="{00000000-0005-0000-0000-000093220000}"/>
    <cellStyle name="Normal 2 2 2 4 2 2 2 2 5" xfId="9367" xr:uid="{00000000-0005-0000-0000-000094220000}"/>
    <cellStyle name="Normal 2 2 2 4 2 2 2 2 5 2" xfId="25663" xr:uid="{00000000-0005-0000-0000-000095220000}"/>
    <cellStyle name="Normal 2 2 2 4 2 2 2 2 6" xfId="17517" xr:uid="{00000000-0005-0000-0000-000096220000}"/>
    <cellStyle name="Normal 2 2 2 4 2 2 2 3" xfId="1926" xr:uid="{00000000-0005-0000-0000-000097220000}"/>
    <cellStyle name="Normal 2 2 2 4 2 2 2 3 2" xfId="4498" xr:uid="{00000000-0005-0000-0000-000098220000}"/>
    <cellStyle name="Normal 2 2 2 4 2 2 2 3 2 2" xfId="12644" xr:uid="{00000000-0005-0000-0000-000099220000}"/>
    <cellStyle name="Normal 2 2 2 4 2 2 2 3 2 2 2" xfId="28940" xr:uid="{00000000-0005-0000-0000-00009A220000}"/>
    <cellStyle name="Normal 2 2 2 4 2 2 2 3 2 3" xfId="20794" xr:uid="{00000000-0005-0000-0000-00009B220000}"/>
    <cellStyle name="Normal 2 2 2 4 2 2 2 3 3" xfId="7225" xr:uid="{00000000-0005-0000-0000-00009C220000}"/>
    <cellStyle name="Normal 2 2 2 4 2 2 2 3 3 2" xfId="15371" xr:uid="{00000000-0005-0000-0000-00009D220000}"/>
    <cellStyle name="Normal 2 2 2 4 2 2 2 3 3 2 2" xfId="31667" xr:uid="{00000000-0005-0000-0000-00009E220000}"/>
    <cellStyle name="Normal 2 2 2 4 2 2 2 3 3 3" xfId="23521" xr:uid="{00000000-0005-0000-0000-00009F220000}"/>
    <cellStyle name="Normal 2 2 2 4 2 2 2 3 4" xfId="10072" xr:uid="{00000000-0005-0000-0000-0000A0220000}"/>
    <cellStyle name="Normal 2 2 2 4 2 2 2 3 4 2" xfId="26368" xr:uid="{00000000-0005-0000-0000-0000A1220000}"/>
    <cellStyle name="Normal 2 2 2 4 2 2 2 3 5" xfId="18222" xr:uid="{00000000-0005-0000-0000-0000A2220000}"/>
    <cellStyle name="Normal 2 2 2 4 2 2 2 4" xfId="3280" xr:uid="{00000000-0005-0000-0000-0000A3220000}"/>
    <cellStyle name="Normal 2 2 2 4 2 2 2 4 2" xfId="11426" xr:uid="{00000000-0005-0000-0000-0000A4220000}"/>
    <cellStyle name="Normal 2 2 2 4 2 2 2 4 2 2" xfId="27722" xr:uid="{00000000-0005-0000-0000-0000A5220000}"/>
    <cellStyle name="Normal 2 2 2 4 2 2 2 4 3" xfId="19576" xr:uid="{00000000-0005-0000-0000-0000A6220000}"/>
    <cellStyle name="Normal 2 2 2 4 2 2 2 5" xfId="5815" xr:uid="{00000000-0005-0000-0000-0000A7220000}"/>
    <cellStyle name="Normal 2 2 2 4 2 2 2 5 2" xfId="13961" xr:uid="{00000000-0005-0000-0000-0000A8220000}"/>
    <cellStyle name="Normal 2 2 2 4 2 2 2 5 2 2" xfId="30257" xr:uid="{00000000-0005-0000-0000-0000A9220000}"/>
    <cellStyle name="Normal 2 2 2 4 2 2 2 5 3" xfId="22111" xr:uid="{00000000-0005-0000-0000-0000AA220000}"/>
    <cellStyle name="Normal 2 2 2 4 2 2 2 6" xfId="8662" xr:uid="{00000000-0005-0000-0000-0000AB220000}"/>
    <cellStyle name="Normal 2 2 2 4 2 2 2 6 2" xfId="24958" xr:uid="{00000000-0005-0000-0000-0000AC220000}"/>
    <cellStyle name="Normal 2 2 2 4 2 2 2 7" xfId="16812" xr:uid="{00000000-0005-0000-0000-0000AD220000}"/>
    <cellStyle name="Normal 2 2 2 4 2 2 3" xfId="877" xr:uid="{00000000-0005-0000-0000-0000AE220000}"/>
    <cellStyle name="Normal 2 2 2 4 2 2 3 2" xfId="2287" xr:uid="{00000000-0005-0000-0000-0000AF220000}"/>
    <cellStyle name="Normal 2 2 2 4 2 2 3 2 2" xfId="4811" xr:uid="{00000000-0005-0000-0000-0000B0220000}"/>
    <cellStyle name="Normal 2 2 2 4 2 2 3 2 2 2" xfId="12957" xr:uid="{00000000-0005-0000-0000-0000B1220000}"/>
    <cellStyle name="Normal 2 2 2 4 2 2 3 2 2 2 2" xfId="29253" xr:uid="{00000000-0005-0000-0000-0000B2220000}"/>
    <cellStyle name="Normal 2 2 2 4 2 2 3 2 2 3" xfId="21107" xr:uid="{00000000-0005-0000-0000-0000B3220000}"/>
    <cellStyle name="Normal 2 2 2 4 2 2 3 2 3" xfId="7586" xr:uid="{00000000-0005-0000-0000-0000B4220000}"/>
    <cellStyle name="Normal 2 2 2 4 2 2 3 2 3 2" xfId="15732" xr:uid="{00000000-0005-0000-0000-0000B5220000}"/>
    <cellStyle name="Normal 2 2 2 4 2 2 3 2 3 2 2" xfId="32028" xr:uid="{00000000-0005-0000-0000-0000B6220000}"/>
    <cellStyle name="Normal 2 2 2 4 2 2 3 2 3 3" xfId="23882" xr:uid="{00000000-0005-0000-0000-0000B7220000}"/>
    <cellStyle name="Normal 2 2 2 4 2 2 3 2 4" xfId="10433" xr:uid="{00000000-0005-0000-0000-0000B8220000}"/>
    <cellStyle name="Normal 2 2 2 4 2 2 3 2 4 2" xfId="26729" xr:uid="{00000000-0005-0000-0000-0000B9220000}"/>
    <cellStyle name="Normal 2 2 2 4 2 2 3 2 5" xfId="18583" xr:uid="{00000000-0005-0000-0000-0000BA220000}"/>
    <cellStyle name="Normal 2 2 2 4 2 2 3 3" xfId="3593" xr:uid="{00000000-0005-0000-0000-0000BB220000}"/>
    <cellStyle name="Normal 2 2 2 4 2 2 3 3 2" xfId="11739" xr:uid="{00000000-0005-0000-0000-0000BC220000}"/>
    <cellStyle name="Normal 2 2 2 4 2 2 3 3 2 2" xfId="28035" xr:uid="{00000000-0005-0000-0000-0000BD220000}"/>
    <cellStyle name="Normal 2 2 2 4 2 2 3 3 3" xfId="19889" xr:uid="{00000000-0005-0000-0000-0000BE220000}"/>
    <cellStyle name="Normal 2 2 2 4 2 2 3 4" xfId="6176" xr:uid="{00000000-0005-0000-0000-0000BF220000}"/>
    <cellStyle name="Normal 2 2 2 4 2 2 3 4 2" xfId="14322" xr:uid="{00000000-0005-0000-0000-0000C0220000}"/>
    <cellStyle name="Normal 2 2 2 4 2 2 3 4 2 2" xfId="30618" xr:uid="{00000000-0005-0000-0000-0000C1220000}"/>
    <cellStyle name="Normal 2 2 2 4 2 2 3 4 3" xfId="22472" xr:uid="{00000000-0005-0000-0000-0000C2220000}"/>
    <cellStyle name="Normal 2 2 2 4 2 2 3 5" xfId="9023" xr:uid="{00000000-0005-0000-0000-0000C3220000}"/>
    <cellStyle name="Normal 2 2 2 4 2 2 3 5 2" xfId="25319" xr:uid="{00000000-0005-0000-0000-0000C4220000}"/>
    <cellStyle name="Normal 2 2 2 4 2 2 3 6" xfId="17173" xr:uid="{00000000-0005-0000-0000-0000C5220000}"/>
    <cellStyle name="Normal 2 2 2 4 2 2 4" xfId="1582" xr:uid="{00000000-0005-0000-0000-0000C6220000}"/>
    <cellStyle name="Normal 2 2 2 4 2 2 4 2" xfId="4202" xr:uid="{00000000-0005-0000-0000-0000C7220000}"/>
    <cellStyle name="Normal 2 2 2 4 2 2 4 2 2" xfId="12348" xr:uid="{00000000-0005-0000-0000-0000C8220000}"/>
    <cellStyle name="Normal 2 2 2 4 2 2 4 2 2 2" xfId="28644" xr:uid="{00000000-0005-0000-0000-0000C9220000}"/>
    <cellStyle name="Normal 2 2 2 4 2 2 4 2 3" xfId="20498" xr:uid="{00000000-0005-0000-0000-0000CA220000}"/>
    <cellStyle name="Normal 2 2 2 4 2 2 4 3" xfId="6881" xr:uid="{00000000-0005-0000-0000-0000CB220000}"/>
    <cellStyle name="Normal 2 2 2 4 2 2 4 3 2" xfId="15027" xr:uid="{00000000-0005-0000-0000-0000CC220000}"/>
    <cellStyle name="Normal 2 2 2 4 2 2 4 3 2 2" xfId="31323" xr:uid="{00000000-0005-0000-0000-0000CD220000}"/>
    <cellStyle name="Normal 2 2 2 4 2 2 4 3 3" xfId="23177" xr:uid="{00000000-0005-0000-0000-0000CE220000}"/>
    <cellStyle name="Normal 2 2 2 4 2 2 4 4" xfId="9728" xr:uid="{00000000-0005-0000-0000-0000CF220000}"/>
    <cellStyle name="Normal 2 2 2 4 2 2 4 4 2" xfId="26024" xr:uid="{00000000-0005-0000-0000-0000D0220000}"/>
    <cellStyle name="Normal 2 2 2 4 2 2 4 5" xfId="17878" xr:uid="{00000000-0005-0000-0000-0000D1220000}"/>
    <cellStyle name="Normal 2 2 2 4 2 2 5" xfId="2984" xr:uid="{00000000-0005-0000-0000-0000D2220000}"/>
    <cellStyle name="Normal 2 2 2 4 2 2 5 2" xfId="11130" xr:uid="{00000000-0005-0000-0000-0000D3220000}"/>
    <cellStyle name="Normal 2 2 2 4 2 2 5 2 2" xfId="27426" xr:uid="{00000000-0005-0000-0000-0000D4220000}"/>
    <cellStyle name="Normal 2 2 2 4 2 2 5 3" xfId="19280" xr:uid="{00000000-0005-0000-0000-0000D5220000}"/>
    <cellStyle name="Normal 2 2 2 4 2 2 6" xfId="5471" xr:uid="{00000000-0005-0000-0000-0000D6220000}"/>
    <cellStyle name="Normal 2 2 2 4 2 2 6 2" xfId="13617" xr:uid="{00000000-0005-0000-0000-0000D7220000}"/>
    <cellStyle name="Normal 2 2 2 4 2 2 6 2 2" xfId="29913" xr:uid="{00000000-0005-0000-0000-0000D8220000}"/>
    <cellStyle name="Normal 2 2 2 4 2 2 6 3" xfId="21767" xr:uid="{00000000-0005-0000-0000-0000D9220000}"/>
    <cellStyle name="Normal 2 2 2 4 2 2 7" xfId="8318" xr:uid="{00000000-0005-0000-0000-0000DA220000}"/>
    <cellStyle name="Normal 2 2 2 4 2 2 7 2" xfId="24614" xr:uid="{00000000-0005-0000-0000-0000DB220000}"/>
    <cellStyle name="Normal 2 2 2 4 2 2 8" xfId="16468" xr:uid="{00000000-0005-0000-0000-0000DC220000}"/>
    <cellStyle name="Normal 2 2 2 4 2 3" xfId="247" xr:uid="{00000000-0005-0000-0000-0000DD220000}"/>
    <cellStyle name="Normal 2 2 2 4 2 3 2" xfId="591" xr:uid="{00000000-0005-0000-0000-0000DE220000}"/>
    <cellStyle name="Normal 2 2 2 4 2 3 2 2" xfId="1297" xr:uid="{00000000-0005-0000-0000-0000DF220000}"/>
    <cellStyle name="Normal 2 2 2 4 2 3 2 2 2" xfId="2707" xr:uid="{00000000-0005-0000-0000-0000E0220000}"/>
    <cellStyle name="Normal 2 2 2 4 2 3 2 2 2 2" xfId="5181" xr:uid="{00000000-0005-0000-0000-0000E1220000}"/>
    <cellStyle name="Normal 2 2 2 4 2 3 2 2 2 2 2" xfId="13327" xr:uid="{00000000-0005-0000-0000-0000E2220000}"/>
    <cellStyle name="Normal 2 2 2 4 2 3 2 2 2 2 2 2" xfId="29623" xr:uid="{00000000-0005-0000-0000-0000E3220000}"/>
    <cellStyle name="Normal 2 2 2 4 2 3 2 2 2 2 3" xfId="21477" xr:uid="{00000000-0005-0000-0000-0000E4220000}"/>
    <cellStyle name="Normal 2 2 2 4 2 3 2 2 2 3" xfId="8006" xr:uid="{00000000-0005-0000-0000-0000E5220000}"/>
    <cellStyle name="Normal 2 2 2 4 2 3 2 2 2 3 2" xfId="16152" xr:uid="{00000000-0005-0000-0000-0000E6220000}"/>
    <cellStyle name="Normal 2 2 2 4 2 3 2 2 2 3 2 2" xfId="32448" xr:uid="{00000000-0005-0000-0000-0000E7220000}"/>
    <cellStyle name="Normal 2 2 2 4 2 3 2 2 2 3 3" xfId="24302" xr:uid="{00000000-0005-0000-0000-0000E8220000}"/>
    <cellStyle name="Normal 2 2 2 4 2 3 2 2 2 4" xfId="10853" xr:uid="{00000000-0005-0000-0000-0000E9220000}"/>
    <cellStyle name="Normal 2 2 2 4 2 3 2 2 2 4 2" xfId="27149" xr:uid="{00000000-0005-0000-0000-0000EA220000}"/>
    <cellStyle name="Normal 2 2 2 4 2 3 2 2 2 5" xfId="19003" xr:uid="{00000000-0005-0000-0000-0000EB220000}"/>
    <cellStyle name="Normal 2 2 2 4 2 3 2 2 3" xfId="3963" xr:uid="{00000000-0005-0000-0000-0000EC220000}"/>
    <cellStyle name="Normal 2 2 2 4 2 3 2 2 3 2" xfId="12109" xr:uid="{00000000-0005-0000-0000-0000ED220000}"/>
    <cellStyle name="Normal 2 2 2 4 2 3 2 2 3 2 2" xfId="28405" xr:uid="{00000000-0005-0000-0000-0000EE220000}"/>
    <cellStyle name="Normal 2 2 2 4 2 3 2 2 3 3" xfId="20259" xr:uid="{00000000-0005-0000-0000-0000EF220000}"/>
    <cellStyle name="Normal 2 2 2 4 2 3 2 2 4" xfId="6596" xr:uid="{00000000-0005-0000-0000-0000F0220000}"/>
    <cellStyle name="Normal 2 2 2 4 2 3 2 2 4 2" xfId="14742" xr:uid="{00000000-0005-0000-0000-0000F1220000}"/>
    <cellStyle name="Normal 2 2 2 4 2 3 2 2 4 2 2" xfId="31038" xr:uid="{00000000-0005-0000-0000-0000F2220000}"/>
    <cellStyle name="Normal 2 2 2 4 2 3 2 2 4 3" xfId="22892" xr:uid="{00000000-0005-0000-0000-0000F3220000}"/>
    <cellStyle name="Normal 2 2 2 4 2 3 2 2 5" xfId="9443" xr:uid="{00000000-0005-0000-0000-0000F4220000}"/>
    <cellStyle name="Normal 2 2 2 4 2 3 2 2 5 2" xfId="25739" xr:uid="{00000000-0005-0000-0000-0000F5220000}"/>
    <cellStyle name="Normal 2 2 2 4 2 3 2 2 6" xfId="17593" xr:uid="{00000000-0005-0000-0000-0000F6220000}"/>
    <cellStyle name="Normal 2 2 2 4 2 3 2 3" xfId="2002" xr:uid="{00000000-0005-0000-0000-0000F7220000}"/>
    <cellStyle name="Normal 2 2 2 4 2 3 2 3 2" xfId="4572" xr:uid="{00000000-0005-0000-0000-0000F8220000}"/>
    <cellStyle name="Normal 2 2 2 4 2 3 2 3 2 2" xfId="12718" xr:uid="{00000000-0005-0000-0000-0000F9220000}"/>
    <cellStyle name="Normal 2 2 2 4 2 3 2 3 2 2 2" xfId="29014" xr:uid="{00000000-0005-0000-0000-0000FA220000}"/>
    <cellStyle name="Normal 2 2 2 4 2 3 2 3 2 3" xfId="20868" xr:uid="{00000000-0005-0000-0000-0000FB220000}"/>
    <cellStyle name="Normal 2 2 2 4 2 3 2 3 3" xfId="7301" xr:uid="{00000000-0005-0000-0000-0000FC220000}"/>
    <cellStyle name="Normal 2 2 2 4 2 3 2 3 3 2" xfId="15447" xr:uid="{00000000-0005-0000-0000-0000FD220000}"/>
    <cellStyle name="Normal 2 2 2 4 2 3 2 3 3 2 2" xfId="31743" xr:uid="{00000000-0005-0000-0000-0000FE220000}"/>
    <cellStyle name="Normal 2 2 2 4 2 3 2 3 3 3" xfId="23597" xr:uid="{00000000-0005-0000-0000-0000FF220000}"/>
    <cellStyle name="Normal 2 2 2 4 2 3 2 3 4" xfId="10148" xr:uid="{00000000-0005-0000-0000-000000230000}"/>
    <cellStyle name="Normal 2 2 2 4 2 3 2 3 4 2" xfId="26444" xr:uid="{00000000-0005-0000-0000-000001230000}"/>
    <cellStyle name="Normal 2 2 2 4 2 3 2 3 5" xfId="18298" xr:uid="{00000000-0005-0000-0000-000002230000}"/>
    <cellStyle name="Normal 2 2 2 4 2 3 2 4" xfId="3354" xr:uid="{00000000-0005-0000-0000-000003230000}"/>
    <cellStyle name="Normal 2 2 2 4 2 3 2 4 2" xfId="11500" xr:uid="{00000000-0005-0000-0000-000004230000}"/>
    <cellStyle name="Normal 2 2 2 4 2 3 2 4 2 2" xfId="27796" xr:uid="{00000000-0005-0000-0000-000005230000}"/>
    <cellStyle name="Normal 2 2 2 4 2 3 2 4 3" xfId="19650" xr:uid="{00000000-0005-0000-0000-000006230000}"/>
    <cellStyle name="Normal 2 2 2 4 2 3 2 5" xfId="5891" xr:uid="{00000000-0005-0000-0000-000007230000}"/>
    <cellStyle name="Normal 2 2 2 4 2 3 2 5 2" xfId="14037" xr:uid="{00000000-0005-0000-0000-000008230000}"/>
    <cellStyle name="Normal 2 2 2 4 2 3 2 5 2 2" xfId="30333" xr:uid="{00000000-0005-0000-0000-000009230000}"/>
    <cellStyle name="Normal 2 2 2 4 2 3 2 5 3" xfId="22187" xr:uid="{00000000-0005-0000-0000-00000A230000}"/>
    <cellStyle name="Normal 2 2 2 4 2 3 2 6" xfId="8738" xr:uid="{00000000-0005-0000-0000-00000B230000}"/>
    <cellStyle name="Normal 2 2 2 4 2 3 2 6 2" xfId="25034" xr:uid="{00000000-0005-0000-0000-00000C230000}"/>
    <cellStyle name="Normal 2 2 2 4 2 3 2 7" xfId="16888" xr:uid="{00000000-0005-0000-0000-00000D230000}"/>
    <cellStyle name="Normal 2 2 2 4 2 3 3" xfId="953" xr:uid="{00000000-0005-0000-0000-00000E230000}"/>
    <cellStyle name="Normal 2 2 2 4 2 3 3 2" xfId="2363" xr:uid="{00000000-0005-0000-0000-00000F230000}"/>
    <cellStyle name="Normal 2 2 2 4 2 3 3 2 2" xfId="4885" xr:uid="{00000000-0005-0000-0000-000010230000}"/>
    <cellStyle name="Normal 2 2 2 4 2 3 3 2 2 2" xfId="13031" xr:uid="{00000000-0005-0000-0000-000011230000}"/>
    <cellStyle name="Normal 2 2 2 4 2 3 3 2 2 2 2" xfId="29327" xr:uid="{00000000-0005-0000-0000-000012230000}"/>
    <cellStyle name="Normal 2 2 2 4 2 3 3 2 2 3" xfId="21181" xr:uid="{00000000-0005-0000-0000-000013230000}"/>
    <cellStyle name="Normal 2 2 2 4 2 3 3 2 3" xfId="7662" xr:uid="{00000000-0005-0000-0000-000014230000}"/>
    <cellStyle name="Normal 2 2 2 4 2 3 3 2 3 2" xfId="15808" xr:uid="{00000000-0005-0000-0000-000015230000}"/>
    <cellStyle name="Normal 2 2 2 4 2 3 3 2 3 2 2" xfId="32104" xr:uid="{00000000-0005-0000-0000-000016230000}"/>
    <cellStyle name="Normal 2 2 2 4 2 3 3 2 3 3" xfId="23958" xr:uid="{00000000-0005-0000-0000-000017230000}"/>
    <cellStyle name="Normal 2 2 2 4 2 3 3 2 4" xfId="10509" xr:uid="{00000000-0005-0000-0000-000018230000}"/>
    <cellStyle name="Normal 2 2 2 4 2 3 3 2 4 2" xfId="26805" xr:uid="{00000000-0005-0000-0000-000019230000}"/>
    <cellStyle name="Normal 2 2 2 4 2 3 3 2 5" xfId="18659" xr:uid="{00000000-0005-0000-0000-00001A230000}"/>
    <cellStyle name="Normal 2 2 2 4 2 3 3 3" xfId="3667" xr:uid="{00000000-0005-0000-0000-00001B230000}"/>
    <cellStyle name="Normal 2 2 2 4 2 3 3 3 2" xfId="11813" xr:uid="{00000000-0005-0000-0000-00001C230000}"/>
    <cellStyle name="Normal 2 2 2 4 2 3 3 3 2 2" xfId="28109" xr:uid="{00000000-0005-0000-0000-00001D230000}"/>
    <cellStyle name="Normal 2 2 2 4 2 3 3 3 3" xfId="19963" xr:uid="{00000000-0005-0000-0000-00001E230000}"/>
    <cellStyle name="Normal 2 2 2 4 2 3 3 4" xfId="6252" xr:uid="{00000000-0005-0000-0000-00001F230000}"/>
    <cellStyle name="Normal 2 2 2 4 2 3 3 4 2" xfId="14398" xr:uid="{00000000-0005-0000-0000-000020230000}"/>
    <cellStyle name="Normal 2 2 2 4 2 3 3 4 2 2" xfId="30694" xr:uid="{00000000-0005-0000-0000-000021230000}"/>
    <cellStyle name="Normal 2 2 2 4 2 3 3 4 3" xfId="22548" xr:uid="{00000000-0005-0000-0000-000022230000}"/>
    <cellStyle name="Normal 2 2 2 4 2 3 3 5" xfId="9099" xr:uid="{00000000-0005-0000-0000-000023230000}"/>
    <cellStyle name="Normal 2 2 2 4 2 3 3 5 2" xfId="25395" xr:uid="{00000000-0005-0000-0000-000024230000}"/>
    <cellStyle name="Normal 2 2 2 4 2 3 3 6" xfId="17249" xr:uid="{00000000-0005-0000-0000-000025230000}"/>
    <cellStyle name="Normal 2 2 2 4 2 3 4" xfId="1658" xr:uid="{00000000-0005-0000-0000-000026230000}"/>
    <cellStyle name="Normal 2 2 2 4 2 3 4 2" xfId="4276" xr:uid="{00000000-0005-0000-0000-000027230000}"/>
    <cellStyle name="Normal 2 2 2 4 2 3 4 2 2" xfId="12422" xr:uid="{00000000-0005-0000-0000-000028230000}"/>
    <cellStyle name="Normal 2 2 2 4 2 3 4 2 2 2" xfId="28718" xr:uid="{00000000-0005-0000-0000-000029230000}"/>
    <cellStyle name="Normal 2 2 2 4 2 3 4 2 3" xfId="20572" xr:uid="{00000000-0005-0000-0000-00002A230000}"/>
    <cellStyle name="Normal 2 2 2 4 2 3 4 3" xfId="6957" xr:uid="{00000000-0005-0000-0000-00002B230000}"/>
    <cellStyle name="Normal 2 2 2 4 2 3 4 3 2" xfId="15103" xr:uid="{00000000-0005-0000-0000-00002C230000}"/>
    <cellStyle name="Normal 2 2 2 4 2 3 4 3 2 2" xfId="31399" xr:uid="{00000000-0005-0000-0000-00002D230000}"/>
    <cellStyle name="Normal 2 2 2 4 2 3 4 3 3" xfId="23253" xr:uid="{00000000-0005-0000-0000-00002E230000}"/>
    <cellStyle name="Normal 2 2 2 4 2 3 4 4" xfId="9804" xr:uid="{00000000-0005-0000-0000-00002F230000}"/>
    <cellStyle name="Normal 2 2 2 4 2 3 4 4 2" xfId="26100" xr:uid="{00000000-0005-0000-0000-000030230000}"/>
    <cellStyle name="Normal 2 2 2 4 2 3 4 5" xfId="17954" xr:uid="{00000000-0005-0000-0000-000031230000}"/>
    <cellStyle name="Normal 2 2 2 4 2 3 5" xfId="3058" xr:uid="{00000000-0005-0000-0000-000032230000}"/>
    <cellStyle name="Normal 2 2 2 4 2 3 5 2" xfId="11204" xr:uid="{00000000-0005-0000-0000-000033230000}"/>
    <cellStyle name="Normal 2 2 2 4 2 3 5 2 2" xfId="27500" xr:uid="{00000000-0005-0000-0000-000034230000}"/>
    <cellStyle name="Normal 2 2 2 4 2 3 5 3" xfId="19354" xr:uid="{00000000-0005-0000-0000-000035230000}"/>
    <cellStyle name="Normal 2 2 2 4 2 3 6" xfId="5547" xr:uid="{00000000-0005-0000-0000-000036230000}"/>
    <cellStyle name="Normal 2 2 2 4 2 3 6 2" xfId="13693" xr:uid="{00000000-0005-0000-0000-000037230000}"/>
    <cellStyle name="Normal 2 2 2 4 2 3 6 2 2" xfId="29989" xr:uid="{00000000-0005-0000-0000-000038230000}"/>
    <cellStyle name="Normal 2 2 2 4 2 3 6 3" xfId="21843" xr:uid="{00000000-0005-0000-0000-000039230000}"/>
    <cellStyle name="Normal 2 2 2 4 2 3 7" xfId="8394" xr:uid="{00000000-0005-0000-0000-00003A230000}"/>
    <cellStyle name="Normal 2 2 2 4 2 3 7 2" xfId="24690" xr:uid="{00000000-0005-0000-0000-00003B230000}"/>
    <cellStyle name="Normal 2 2 2 4 2 3 8" xfId="16544" xr:uid="{00000000-0005-0000-0000-00003C230000}"/>
    <cellStyle name="Normal 2 2 2 4 2 4" xfId="335" xr:uid="{00000000-0005-0000-0000-00003D230000}"/>
    <cellStyle name="Normal 2 2 2 4 2 4 2" xfId="679" xr:uid="{00000000-0005-0000-0000-00003E230000}"/>
    <cellStyle name="Normal 2 2 2 4 2 4 2 2" xfId="1385" xr:uid="{00000000-0005-0000-0000-00003F230000}"/>
    <cellStyle name="Normal 2 2 2 4 2 4 2 2 2" xfId="2795" xr:uid="{00000000-0005-0000-0000-000040230000}"/>
    <cellStyle name="Normal 2 2 2 4 2 4 2 2 2 2" xfId="5255" xr:uid="{00000000-0005-0000-0000-000041230000}"/>
    <cellStyle name="Normal 2 2 2 4 2 4 2 2 2 2 2" xfId="13401" xr:uid="{00000000-0005-0000-0000-000042230000}"/>
    <cellStyle name="Normal 2 2 2 4 2 4 2 2 2 2 2 2" xfId="29697" xr:uid="{00000000-0005-0000-0000-000043230000}"/>
    <cellStyle name="Normal 2 2 2 4 2 4 2 2 2 2 3" xfId="21551" xr:uid="{00000000-0005-0000-0000-000044230000}"/>
    <cellStyle name="Normal 2 2 2 4 2 4 2 2 2 3" xfId="8094" xr:uid="{00000000-0005-0000-0000-000045230000}"/>
    <cellStyle name="Normal 2 2 2 4 2 4 2 2 2 3 2" xfId="16240" xr:uid="{00000000-0005-0000-0000-000046230000}"/>
    <cellStyle name="Normal 2 2 2 4 2 4 2 2 2 3 2 2" xfId="32536" xr:uid="{00000000-0005-0000-0000-000047230000}"/>
    <cellStyle name="Normal 2 2 2 4 2 4 2 2 2 3 3" xfId="24390" xr:uid="{00000000-0005-0000-0000-000048230000}"/>
    <cellStyle name="Normal 2 2 2 4 2 4 2 2 2 4" xfId="10941" xr:uid="{00000000-0005-0000-0000-000049230000}"/>
    <cellStyle name="Normal 2 2 2 4 2 4 2 2 2 4 2" xfId="27237" xr:uid="{00000000-0005-0000-0000-00004A230000}"/>
    <cellStyle name="Normal 2 2 2 4 2 4 2 2 2 5" xfId="19091" xr:uid="{00000000-0005-0000-0000-00004B230000}"/>
    <cellStyle name="Normal 2 2 2 4 2 4 2 2 3" xfId="4037" xr:uid="{00000000-0005-0000-0000-00004C230000}"/>
    <cellStyle name="Normal 2 2 2 4 2 4 2 2 3 2" xfId="12183" xr:uid="{00000000-0005-0000-0000-00004D230000}"/>
    <cellStyle name="Normal 2 2 2 4 2 4 2 2 3 2 2" xfId="28479" xr:uid="{00000000-0005-0000-0000-00004E230000}"/>
    <cellStyle name="Normal 2 2 2 4 2 4 2 2 3 3" xfId="20333" xr:uid="{00000000-0005-0000-0000-00004F230000}"/>
    <cellStyle name="Normal 2 2 2 4 2 4 2 2 4" xfId="6684" xr:uid="{00000000-0005-0000-0000-000050230000}"/>
    <cellStyle name="Normal 2 2 2 4 2 4 2 2 4 2" xfId="14830" xr:uid="{00000000-0005-0000-0000-000051230000}"/>
    <cellStyle name="Normal 2 2 2 4 2 4 2 2 4 2 2" xfId="31126" xr:uid="{00000000-0005-0000-0000-000052230000}"/>
    <cellStyle name="Normal 2 2 2 4 2 4 2 2 4 3" xfId="22980" xr:uid="{00000000-0005-0000-0000-000053230000}"/>
    <cellStyle name="Normal 2 2 2 4 2 4 2 2 5" xfId="9531" xr:uid="{00000000-0005-0000-0000-000054230000}"/>
    <cellStyle name="Normal 2 2 2 4 2 4 2 2 5 2" xfId="25827" xr:uid="{00000000-0005-0000-0000-000055230000}"/>
    <cellStyle name="Normal 2 2 2 4 2 4 2 2 6" xfId="17681" xr:uid="{00000000-0005-0000-0000-000056230000}"/>
    <cellStyle name="Normal 2 2 2 4 2 4 2 3" xfId="2090" xr:uid="{00000000-0005-0000-0000-000057230000}"/>
    <cellStyle name="Normal 2 2 2 4 2 4 2 3 2" xfId="4646" xr:uid="{00000000-0005-0000-0000-000058230000}"/>
    <cellStyle name="Normal 2 2 2 4 2 4 2 3 2 2" xfId="12792" xr:uid="{00000000-0005-0000-0000-000059230000}"/>
    <cellStyle name="Normal 2 2 2 4 2 4 2 3 2 2 2" xfId="29088" xr:uid="{00000000-0005-0000-0000-00005A230000}"/>
    <cellStyle name="Normal 2 2 2 4 2 4 2 3 2 3" xfId="20942" xr:uid="{00000000-0005-0000-0000-00005B230000}"/>
    <cellStyle name="Normal 2 2 2 4 2 4 2 3 3" xfId="7389" xr:uid="{00000000-0005-0000-0000-00005C230000}"/>
    <cellStyle name="Normal 2 2 2 4 2 4 2 3 3 2" xfId="15535" xr:uid="{00000000-0005-0000-0000-00005D230000}"/>
    <cellStyle name="Normal 2 2 2 4 2 4 2 3 3 2 2" xfId="31831" xr:uid="{00000000-0005-0000-0000-00005E230000}"/>
    <cellStyle name="Normal 2 2 2 4 2 4 2 3 3 3" xfId="23685" xr:uid="{00000000-0005-0000-0000-00005F230000}"/>
    <cellStyle name="Normal 2 2 2 4 2 4 2 3 4" xfId="10236" xr:uid="{00000000-0005-0000-0000-000060230000}"/>
    <cellStyle name="Normal 2 2 2 4 2 4 2 3 4 2" xfId="26532" xr:uid="{00000000-0005-0000-0000-000061230000}"/>
    <cellStyle name="Normal 2 2 2 4 2 4 2 3 5" xfId="18386" xr:uid="{00000000-0005-0000-0000-000062230000}"/>
    <cellStyle name="Normal 2 2 2 4 2 4 2 4" xfId="3428" xr:uid="{00000000-0005-0000-0000-000063230000}"/>
    <cellStyle name="Normal 2 2 2 4 2 4 2 4 2" xfId="11574" xr:uid="{00000000-0005-0000-0000-000064230000}"/>
    <cellStyle name="Normal 2 2 2 4 2 4 2 4 2 2" xfId="27870" xr:uid="{00000000-0005-0000-0000-000065230000}"/>
    <cellStyle name="Normal 2 2 2 4 2 4 2 4 3" xfId="19724" xr:uid="{00000000-0005-0000-0000-000066230000}"/>
    <cellStyle name="Normal 2 2 2 4 2 4 2 5" xfId="5979" xr:uid="{00000000-0005-0000-0000-000067230000}"/>
    <cellStyle name="Normal 2 2 2 4 2 4 2 5 2" xfId="14125" xr:uid="{00000000-0005-0000-0000-000068230000}"/>
    <cellStyle name="Normal 2 2 2 4 2 4 2 5 2 2" xfId="30421" xr:uid="{00000000-0005-0000-0000-000069230000}"/>
    <cellStyle name="Normal 2 2 2 4 2 4 2 5 3" xfId="22275" xr:uid="{00000000-0005-0000-0000-00006A230000}"/>
    <cellStyle name="Normal 2 2 2 4 2 4 2 6" xfId="8826" xr:uid="{00000000-0005-0000-0000-00006B230000}"/>
    <cellStyle name="Normal 2 2 2 4 2 4 2 6 2" xfId="25122" xr:uid="{00000000-0005-0000-0000-00006C230000}"/>
    <cellStyle name="Normal 2 2 2 4 2 4 2 7" xfId="16976" xr:uid="{00000000-0005-0000-0000-00006D230000}"/>
    <cellStyle name="Normal 2 2 2 4 2 4 3" xfId="1041" xr:uid="{00000000-0005-0000-0000-00006E230000}"/>
    <cellStyle name="Normal 2 2 2 4 2 4 3 2" xfId="2451" xr:uid="{00000000-0005-0000-0000-00006F230000}"/>
    <cellStyle name="Normal 2 2 2 4 2 4 3 2 2" xfId="4959" xr:uid="{00000000-0005-0000-0000-000070230000}"/>
    <cellStyle name="Normal 2 2 2 4 2 4 3 2 2 2" xfId="13105" xr:uid="{00000000-0005-0000-0000-000071230000}"/>
    <cellStyle name="Normal 2 2 2 4 2 4 3 2 2 2 2" xfId="29401" xr:uid="{00000000-0005-0000-0000-000072230000}"/>
    <cellStyle name="Normal 2 2 2 4 2 4 3 2 2 3" xfId="21255" xr:uid="{00000000-0005-0000-0000-000073230000}"/>
    <cellStyle name="Normal 2 2 2 4 2 4 3 2 3" xfId="7750" xr:uid="{00000000-0005-0000-0000-000074230000}"/>
    <cellStyle name="Normal 2 2 2 4 2 4 3 2 3 2" xfId="15896" xr:uid="{00000000-0005-0000-0000-000075230000}"/>
    <cellStyle name="Normal 2 2 2 4 2 4 3 2 3 2 2" xfId="32192" xr:uid="{00000000-0005-0000-0000-000076230000}"/>
    <cellStyle name="Normal 2 2 2 4 2 4 3 2 3 3" xfId="24046" xr:uid="{00000000-0005-0000-0000-000077230000}"/>
    <cellStyle name="Normal 2 2 2 4 2 4 3 2 4" xfId="10597" xr:uid="{00000000-0005-0000-0000-000078230000}"/>
    <cellStyle name="Normal 2 2 2 4 2 4 3 2 4 2" xfId="26893" xr:uid="{00000000-0005-0000-0000-000079230000}"/>
    <cellStyle name="Normal 2 2 2 4 2 4 3 2 5" xfId="18747" xr:uid="{00000000-0005-0000-0000-00007A230000}"/>
    <cellStyle name="Normal 2 2 2 4 2 4 3 3" xfId="3741" xr:uid="{00000000-0005-0000-0000-00007B230000}"/>
    <cellStyle name="Normal 2 2 2 4 2 4 3 3 2" xfId="11887" xr:uid="{00000000-0005-0000-0000-00007C230000}"/>
    <cellStyle name="Normal 2 2 2 4 2 4 3 3 2 2" xfId="28183" xr:uid="{00000000-0005-0000-0000-00007D230000}"/>
    <cellStyle name="Normal 2 2 2 4 2 4 3 3 3" xfId="20037" xr:uid="{00000000-0005-0000-0000-00007E230000}"/>
    <cellStyle name="Normal 2 2 2 4 2 4 3 4" xfId="6340" xr:uid="{00000000-0005-0000-0000-00007F230000}"/>
    <cellStyle name="Normal 2 2 2 4 2 4 3 4 2" xfId="14486" xr:uid="{00000000-0005-0000-0000-000080230000}"/>
    <cellStyle name="Normal 2 2 2 4 2 4 3 4 2 2" xfId="30782" xr:uid="{00000000-0005-0000-0000-000081230000}"/>
    <cellStyle name="Normal 2 2 2 4 2 4 3 4 3" xfId="22636" xr:uid="{00000000-0005-0000-0000-000082230000}"/>
    <cellStyle name="Normal 2 2 2 4 2 4 3 5" xfId="9187" xr:uid="{00000000-0005-0000-0000-000083230000}"/>
    <cellStyle name="Normal 2 2 2 4 2 4 3 5 2" xfId="25483" xr:uid="{00000000-0005-0000-0000-000084230000}"/>
    <cellStyle name="Normal 2 2 2 4 2 4 3 6" xfId="17337" xr:uid="{00000000-0005-0000-0000-000085230000}"/>
    <cellStyle name="Normal 2 2 2 4 2 4 4" xfId="1746" xr:uid="{00000000-0005-0000-0000-000086230000}"/>
    <cellStyle name="Normal 2 2 2 4 2 4 4 2" xfId="4350" xr:uid="{00000000-0005-0000-0000-000087230000}"/>
    <cellStyle name="Normal 2 2 2 4 2 4 4 2 2" xfId="12496" xr:uid="{00000000-0005-0000-0000-000088230000}"/>
    <cellStyle name="Normal 2 2 2 4 2 4 4 2 2 2" xfId="28792" xr:uid="{00000000-0005-0000-0000-000089230000}"/>
    <cellStyle name="Normal 2 2 2 4 2 4 4 2 3" xfId="20646" xr:uid="{00000000-0005-0000-0000-00008A230000}"/>
    <cellStyle name="Normal 2 2 2 4 2 4 4 3" xfId="7045" xr:uid="{00000000-0005-0000-0000-00008B230000}"/>
    <cellStyle name="Normal 2 2 2 4 2 4 4 3 2" xfId="15191" xr:uid="{00000000-0005-0000-0000-00008C230000}"/>
    <cellStyle name="Normal 2 2 2 4 2 4 4 3 2 2" xfId="31487" xr:uid="{00000000-0005-0000-0000-00008D230000}"/>
    <cellStyle name="Normal 2 2 2 4 2 4 4 3 3" xfId="23341" xr:uid="{00000000-0005-0000-0000-00008E230000}"/>
    <cellStyle name="Normal 2 2 2 4 2 4 4 4" xfId="9892" xr:uid="{00000000-0005-0000-0000-00008F230000}"/>
    <cellStyle name="Normal 2 2 2 4 2 4 4 4 2" xfId="26188" xr:uid="{00000000-0005-0000-0000-000090230000}"/>
    <cellStyle name="Normal 2 2 2 4 2 4 4 5" xfId="18042" xr:uid="{00000000-0005-0000-0000-000091230000}"/>
    <cellStyle name="Normal 2 2 2 4 2 4 5" xfId="3132" xr:uid="{00000000-0005-0000-0000-000092230000}"/>
    <cellStyle name="Normal 2 2 2 4 2 4 5 2" xfId="11278" xr:uid="{00000000-0005-0000-0000-000093230000}"/>
    <cellStyle name="Normal 2 2 2 4 2 4 5 2 2" xfId="27574" xr:uid="{00000000-0005-0000-0000-000094230000}"/>
    <cellStyle name="Normal 2 2 2 4 2 4 5 3" xfId="19428" xr:uid="{00000000-0005-0000-0000-000095230000}"/>
    <cellStyle name="Normal 2 2 2 4 2 4 6" xfId="5635" xr:uid="{00000000-0005-0000-0000-000096230000}"/>
    <cellStyle name="Normal 2 2 2 4 2 4 6 2" xfId="13781" xr:uid="{00000000-0005-0000-0000-000097230000}"/>
    <cellStyle name="Normal 2 2 2 4 2 4 6 2 2" xfId="30077" xr:uid="{00000000-0005-0000-0000-000098230000}"/>
    <cellStyle name="Normal 2 2 2 4 2 4 6 3" xfId="21931" xr:uid="{00000000-0005-0000-0000-000099230000}"/>
    <cellStyle name="Normal 2 2 2 4 2 4 7" xfId="8482" xr:uid="{00000000-0005-0000-0000-00009A230000}"/>
    <cellStyle name="Normal 2 2 2 4 2 4 7 2" xfId="24778" xr:uid="{00000000-0005-0000-0000-00009B230000}"/>
    <cellStyle name="Normal 2 2 2 4 2 4 8" xfId="16632" xr:uid="{00000000-0005-0000-0000-00009C230000}"/>
    <cellStyle name="Normal 2 2 2 4 2 5" xfId="425" xr:uid="{00000000-0005-0000-0000-00009D230000}"/>
    <cellStyle name="Normal 2 2 2 4 2 5 2" xfId="1131" xr:uid="{00000000-0005-0000-0000-00009E230000}"/>
    <cellStyle name="Normal 2 2 2 4 2 5 2 2" xfId="2541" xr:uid="{00000000-0005-0000-0000-00009F230000}"/>
    <cellStyle name="Normal 2 2 2 4 2 5 2 2 2" xfId="5033" xr:uid="{00000000-0005-0000-0000-0000A0230000}"/>
    <cellStyle name="Normal 2 2 2 4 2 5 2 2 2 2" xfId="13179" xr:uid="{00000000-0005-0000-0000-0000A1230000}"/>
    <cellStyle name="Normal 2 2 2 4 2 5 2 2 2 2 2" xfId="29475" xr:uid="{00000000-0005-0000-0000-0000A2230000}"/>
    <cellStyle name="Normal 2 2 2 4 2 5 2 2 2 3" xfId="21329" xr:uid="{00000000-0005-0000-0000-0000A3230000}"/>
    <cellStyle name="Normal 2 2 2 4 2 5 2 2 3" xfId="7840" xr:uid="{00000000-0005-0000-0000-0000A4230000}"/>
    <cellStyle name="Normal 2 2 2 4 2 5 2 2 3 2" xfId="15986" xr:uid="{00000000-0005-0000-0000-0000A5230000}"/>
    <cellStyle name="Normal 2 2 2 4 2 5 2 2 3 2 2" xfId="32282" xr:uid="{00000000-0005-0000-0000-0000A6230000}"/>
    <cellStyle name="Normal 2 2 2 4 2 5 2 2 3 3" xfId="24136" xr:uid="{00000000-0005-0000-0000-0000A7230000}"/>
    <cellStyle name="Normal 2 2 2 4 2 5 2 2 4" xfId="10687" xr:uid="{00000000-0005-0000-0000-0000A8230000}"/>
    <cellStyle name="Normal 2 2 2 4 2 5 2 2 4 2" xfId="26983" xr:uid="{00000000-0005-0000-0000-0000A9230000}"/>
    <cellStyle name="Normal 2 2 2 4 2 5 2 2 5" xfId="18837" xr:uid="{00000000-0005-0000-0000-0000AA230000}"/>
    <cellStyle name="Normal 2 2 2 4 2 5 2 3" xfId="3815" xr:uid="{00000000-0005-0000-0000-0000AB230000}"/>
    <cellStyle name="Normal 2 2 2 4 2 5 2 3 2" xfId="11961" xr:uid="{00000000-0005-0000-0000-0000AC230000}"/>
    <cellStyle name="Normal 2 2 2 4 2 5 2 3 2 2" xfId="28257" xr:uid="{00000000-0005-0000-0000-0000AD230000}"/>
    <cellStyle name="Normal 2 2 2 4 2 5 2 3 3" xfId="20111" xr:uid="{00000000-0005-0000-0000-0000AE230000}"/>
    <cellStyle name="Normal 2 2 2 4 2 5 2 4" xfId="6430" xr:uid="{00000000-0005-0000-0000-0000AF230000}"/>
    <cellStyle name="Normal 2 2 2 4 2 5 2 4 2" xfId="14576" xr:uid="{00000000-0005-0000-0000-0000B0230000}"/>
    <cellStyle name="Normal 2 2 2 4 2 5 2 4 2 2" xfId="30872" xr:uid="{00000000-0005-0000-0000-0000B1230000}"/>
    <cellStyle name="Normal 2 2 2 4 2 5 2 4 3" xfId="22726" xr:uid="{00000000-0005-0000-0000-0000B2230000}"/>
    <cellStyle name="Normal 2 2 2 4 2 5 2 5" xfId="9277" xr:uid="{00000000-0005-0000-0000-0000B3230000}"/>
    <cellStyle name="Normal 2 2 2 4 2 5 2 5 2" xfId="25573" xr:uid="{00000000-0005-0000-0000-0000B4230000}"/>
    <cellStyle name="Normal 2 2 2 4 2 5 2 6" xfId="17427" xr:uid="{00000000-0005-0000-0000-0000B5230000}"/>
    <cellStyle name="Normal 2 2 2 4 2 5 3" xfId="1836" xr:uid="{00000000-0005-0000-0000-0000B6230000}"/>
    <cellStyle name="Normal 2 2 2 4 2 5 3 2" xfId="4424" xr:uid="{00000000-0005-0000-0000-0000B7230000}"/>
    <cellStyle name="Normal 2 2 2 4 2 5 3 2 2" xfId="12570" xr:uid="{00000000-0005-0000-0000-0000B8230000}"/>
    <cellStyle name="Normal 2 2 2 4 2 5 3 2 2 2" xfId="28866" xr:uid="{00000000-0005-0000-0000-0000B9230000}"/>
    <cellStyle name="Normal 2 2 2 4 2 5 3 2 3" xfId="20720" xr:uid="{00000000-0005-0000-0000-0000BA230000}"/>
    <cellStyle name="Normal 2 2 2 4 2 5 3 3" xfId="7135" xr:uid="{00000000-0005-0000-0000-0000BB230000}"/>
    <cellStyle name="Normal 2 2 2 4 2 5 3 3 2" xfId="15281" xr:uid="{00000000-0005-0000-0000-0000BC230000}"/>
    <cellStyle name="Normal 2 2 2 4 2 5 3 3 2 2" xfId="31577" xr:uid="{00000000-0005-0000-0000-0000BD230000}"/>
    <cellStyle name="Normal 2 2 2 4 2 5 3 3 3" xfId="23431" xr:uid="{00000000-0005-0000-0000-0000BE230000}"/>
    <cellStyle name="Normal 2 2 2 4 2 5 3 4" xfId="9982" xr:uid="{00000000-0005-0000-0000-0000BF230000}"/>
    <cellStyle name="Normal 2 2 2 4 2 5 3 4 2" xfId="26278" xr:uid="{00000000-0005-0000-0000-0000C0230000}"/>
    <cellStyle name="Normal 2 2 2 4 2 5 3 5" xfId="18132" xr:uid="{00000000-0005-0000-0000-0000C1230000}"/>
    <cellStyle name="Normal 2 2 2 4 2 5 4" xfId="3206" xr:uid="{00000000-0005-0000-0000-0000C2230000}"/>
    <cellStyle name="Normal 2 2 2 4 2 5 4 2" xfId="11352" xr:uid="{00000000-0005-0000-0000-0000C3230000}"/>
    <cellStyle name="Normal 2 2 2 4 2 5 4 2 2" xfId="27648" xr:uid="{00000000-0005-0000-0000-0000C4230000}"/>
    <cellStyle name="Normal 2 2 2 4 2 5 4 3" xfId="19502" xr:uid="{00000000-0005-0000-0000-0000C5230000}"/>
    <cellStyle name="Normal 2 2 2 4 2 5 5" xfId="5725" xr:uid="{00000000-0005-0000-0000-0000C6230000}"/>
    <cellStyle name="Normal 2 2 2 4 2 5 5 2" xfId="13871" xr:uid="{00000000-0005-0000-0000-0000C7230000}"/>
    <cellStyle name="Normal 2 2 2 4 2 5 5 2 2" xfId="30167" xr:uid="{00000000-0005-0000-0000-0000C8230000}"/>
    <cellStyle name="Normal 2 2 2 4 2 5 5 3" xfId="22021" xr:uid="{00000000-0005-0000-0000-0000C9230000}"/>
    <cellStyle name="Normal 2 2 2 4 2 5 6" xfId="8572" xr:uid="{00000000-0005-0000-0000-0000CA230000}"/>
    <cellStyle name="Normal 2 2 2 4 2 5 6 2" xfId="24868" xr:uid="{00000000-0005-0000-0000-0000CB230000}"/>
    <cellStyle name="Normal 2 2 2 4 2 5 7" xfId="16722" xr:uid="{00000000-0005-0000-0000-0000CC230000}"/>
    <cellStyle name="Normal 2 2 2 4 2 6" xfId="787" xr:uid="{00000000-0005-0000-0000-0000CD230000}"/>
    <cellStyle name="Normal 2 2 2 4 2 6 2" xfId="2197" xr:uid="{00000000-0005-0000-0000-0000CE230000}"/>
    <cellStyle name="Normal 2 2 2 4 2 6 2 2" xfId="4737" xr:uid="{00000000-0005-0000-0000-0000CF230000}"/>
    <cellStyle name="Normal 2 2 2 4 2 6 2 2 2" xfId="12883" xr:uid="{00000000-0005-0000-0000-0000D0230000}"/>
    <cellStyle name="Normal 2 2 2 4 2 6 2 2 2 2" xfId="29179" xr:uid="{00000000-0005-0000-0000-0000D1230000}"/>
    <cellStyle name="Normal 2 2 2 4 2 6 2 2 3" xfId="21033" xr:uid="{00000000-0005-0000-0000-0000D2230000}"/>
    <cellStyle name="Normal 2 2 2 4 2 6 2 3" xfId="7496" xr:uid="{00000000-0005-0000-0000-0000D3230000}"/>
    <cellStyle name="Normal 2 2 2 4 2 6 2 3 2" xfId="15642" xr:uid="{00000000-0005-0000-0000-0000D4230000}"/>
    <cellStyle name="Normal 2 2 2 4 2 6 2 3 2 2" xfId="31938" xr:uid="{00000000-0005-0000-0000-0000D5230000}"/>
    <cellStyle name="Normal 2 2 2 4 2 6 2 3 3" xfId="23792" xr:uid="{00000000-0005-0000-0000-0000D6230000}"/>
    <cellStyle name="Normal 2 2 2 4 2 6 2 4" xfId="10343" xr:uid="{00000000-0005-0000-0000-0000D7230000}"/>
    <cellStyle name="Normal 2 2 2 4 2 6 2 4 2" xfId="26639" xr:uid="{00000000-0005-0000-0000-0000D8230000}"/>
    <cellStyle name="Normal 2 2 2 4 2 6 2 5" xfId="18493" xr:uid="{00000000-0005-0000-0000-0000D9230000}"/>
    <cellStyle name="Normal 2 2 2 4 2 6 3" xfId="3519" xr:uid="{00000000-0005-0000-0000-0000DA230000}"/>
    <cellStyle name="Normal 2 2 2 4 2 6 3 2" xfId="11665" xr:uid="{00000000-0005-0000-0000-0000DB230000}"/>
    <cellStyle name="Normal 2 2 2 4 2 6 3 2 2" xfId="27961" xr:uid="{00000000-0005-0000-0000-0000DC230000}"/>
    <cellStyle name="Normal 2 2 2 4 2 6 3 3" xfId="19815" xr:uid="{00000000-0005-0000-0000-0000DD230000}"/>
    <cellStyle name="Normal 2 2 2 4 2 6 4" xfId="6086" xr:uid="{00000000-0005-0000-0000-0000DE230000}"/>
    <cellStyle name="Normal 2 2 2 4 2 6 4 2" xfId="14232" xr:uid="{00000000-0005-0000-0000-0000DF230000}"/>
    <cellStyle name="Normal 2 2 2 4 2 6 4 2 2" xfId="30528" xr:uid="{00000000-0005-0000-0000-0000E0230000}"/>
    <cellStyle name="Normal 2 2 2 4 2 6 4 3" xfId="22382" xr:uid="{00000000-0005-0000-0000-0000E1230000}"/>
    <cellStyle name="Normal 2 2 2 4 2 6 5" xfId="8933" xr:uid="{00000000-0005-0000-0000-0000E2230000}"/>
    <cellStyle name="Normal 2 2 2 4 2 6 5 2" xfId="25229" xr:uid="{00000000-0005-0000-0000-0000E3230000}"/>
    <cellStyle name="Normal 2 2 2 4 2 6 6" xfId="17083" xr:uid="{00000000-0005-0000-0000-0000E4230000}"/>
    <cellStyle name="Normal 2 2 2 4 2 7" xfId="1492" xr:uid="{00000000-0005-0000-0000-0000E5230000}"/>
    <cellStyle name="Normal 2 2 2 4 2 7 2" xfId="4128" xr:uid="{00000000-0005-0000-0000-0000E6230000}"/>
    <cellStyle name="Normal 2 2 2 4 2 7 2 2" xfId="12274" xr:uid="{00000000-0005-0000-0000-0000E7230000}"/>
    <cellStyle name="Normal 2 2 2 4 2 7 2 2 2" xfId="28570" xr:uid="{00000000-0005-0000-0000-0000E8230000}"/>
    <cellStyle name="Normal 2 2 2 4 2 7 2 3" xfId="20424" xr:uid="{00000000-0005-0000-0000-0000E9230000}"/>
    <cellStyle name="Normal 2 2 2 4 2 7 3" xfId="6791" xr:uid="{00000000-0005-0000-0000-0000EA230000}"/>
    <cellStyle name="Normal 2 2 2 4 2 7 3 2" xfId="14937" xr:uid="{00000000-0005-0000-0000-0000EB230000}"/>
    <cellStyle name="Normal 2 2 2 4 2 7 3 2 2" xfId="31233" xr:uid="{00000000-0005-0000-0000-0000EC230000}"/>
    <cellStyle name="Normal 2 2 2 4 2 7 3 3" xfId="23087" xr:uid="{00000000-0005-0000-0000-0000ED230000}"/>
    <cellStyle name="Normal 2 2 2 4 2 7 4" xfId="9638" xr:uid="{00000000-0005-0000-0000-0000EE230000}"/>
    <cellStyle name="Normal 2 2 2 4 2 7 4 2" xfId="25934" xr:uid="{00000000-0005-0000-0000-0000EF230000}"/>
    <cellStyle name="Normal 2 2 2 4 2 7 5" xfId="17788" xr:uid="{00000000-0005-0000-0000-0000F0230000}"/>
    <cellStyle name="Normal 2 2 2 4 2 8" xfId="2910" xr:uid="{00000000-0005-0000-0000-0000F1230000}"/>
    <cellStyle name="Normal 2 2 2 4 2 8 2" xfId="11056" xr:uid="{00000000-0005-0000-0000-0000F2230000}"/>
    <cellStyle name="Normal 2 2 2 4 2 8 2 2" xfId="27352" xr:uid="{00000000-0005-0000-0000-0000F3230000}"/>
    <cellStyle name="Normal 2 2 2 4 2 8 3" xfId="19206" xr:uid="{00000000-0005-0000-0000-0000F4230000}"/>
    <cellStyle name="Normal 2 2 2 4 2 9" xfId="5381" xr:uid="{00000000-0005-0000-0000-0000F5230000}"/>
    <cellStyle name="Normal 2 2 2 4 2 9 2" xfId="13527" xr:uid="{00000000-0005-0000-0000-0000F6230000}"/>
    <cellStyle name="Normal 2 2 2 4 2 9 2 2" xfId="29823" xr:uid="{00000000-0005-0000-0000-0000F7230000}"/>
    <cellStyle name="Normal 2 2 2 4 2 9 3" xfId="21677" xr:uid="{00000000-0005-0000-0000-0000F8230000}"/>
    <cellStyle name="Normal 2 2 2 4 3" xfId="127" xr:uid="{00000000-0005-0000-0000-0000F9230000}"/>
    <cellStyle name="Normal 2 2 2 4 3 2" xfId="471" xr:uid="{00000000-0005-0000-0000-0000FA230000}"/>
    <cellStyle name="Normal 2 2 2 4 3 2 2" xfId="1177" xr:uid="{00000000-0005-0000-0000-0000FB230000}"/>
    <cellStyle name="Normal 2 2 2 4 3 2 2 2" xfId="2587" xr:uid="{00000000-0005-0000-0000-0000FC230000}"/>
    <cellStyle name="Normal 2 2 2 4 3 2 2 2 2" xfId="5071" xr:uid="{00000000-0005-0000-0000-0000FD230000}"/>
    <cellStyle name="Normal 2 2 2 4 3 2 2 2 2 2" xfId="13217" xr:uid="{00000000-0005-0000-0000-0000FE230000}"/>
    <cellStyle name="Normal 2 2 2 4 3 2 2 2 2 2 2" xfId="29513" xr:uid="{00000000-0005-0000-0000-0000FF230000}"/>
    <cellStyle name="Normal 2 2 2 4 3 2 2 2 2 3" xfId="21367" xr:uid="{00000000-0005-0000-0000-000000240000}"/>
    <cellStyle name="Normal 2 2 2 4 3 2 2 2 3" xfId="7886" xr:uid="{00000000-0005-0000-0000-000001240000}"/>
    <cellStyle name="Normal 2 2 2 4 3 2 2 2 3 2" xfId="16032" xr:uid="{00000000-0005-0000-0000-000002240000}"/>
    <cellStyle name="Normal 2 2 2 4 3 2 2 2 3 2 2" xfId="32328" xr:uid="{00000000-0005-0000-0000-000003240000}"/>
    <cellStyle name="Normal 2 2 2 4 3 2 2 2 3 3" xfId="24182" xr:uid="{00000000-0005-0000-0000-000004240000}"/>
    <cellStyle name="Normal 2 2 2 4 3 2 2 2 4" xfId="10733" xr:uid="{00000000-0005-0000-0000-000005240000}"/>
    <cellStyle name="Normal 2 2 2 4 3 2 2 2 4 2" xfId="27029" xr:uid="{00000000-0005-0000-0000-000006240000}"/>
    <cellStyle name="Normal 2 2 2 4 3 2 2 2 5" xfId="18883" xr:uid="{00000000-0005-0000-0000-000007240000}"/>
    <cellStyle name="Normal 2 2 2 4 3 2 2 3" xfId="3853" xr:uid="{00000000-0005-0000-0000-000008240000}"/>
    <cellStyle name="Normal 2 2 2 4 3 2 2 3 2" xfId="11999" xr:uid="{00000000-0005-0000-0000-000009240000}"/>
    <cellStyle name="Normal 2 2 2 4 3 2 2 3 2 2" xfId="28295" xr:uid="{00000000-0005-0000-0000-00000A240000}"/>
    <cellStyle name="Normal 2 2 2 4 3 2 2 3 3" xfId="20149" xr:uid="{00000000-0005-0000-0000-00000B240000}"/>
    <cellStyle name="Normal 2 2 2 4 3 2 2 4" xfId="6476" xr:uid="{00000000-0005-0000-0000-00000C240000}"/>
    <cellStyle name="Normal 2 2 2 4 3 2 2 4 2" xfId="14622" xr:uid="{00000000-0005-0000-0000-00000D240000}"/>
    <cellStyle name="Normal 2 2 2 4 3 2 2 4 2 2" xfId="30918" xr:uid="{00000000-0005-0000-0000-00000E240000}"/>
    <cellStyle name="Normal 2 2 2 4 3 2 2 4 3" xfId="22772" xr:uid="{00000000-0005-0000-0000-00000F240000}"/>
    <cellStyle name="Normal 2 2 2 4 3 2 2 5" xfId="9323" xr:uid="{00000000-0005-0000-0000-000010240000}"/>
    <cellStyle name="Normal 2 2 2 4 3 2 2 5 2" xfId="25619" xr:uid="{00000000-0005-0000-0000-000011240000}"/>
    <cellStyle name="Normal 2 2 2 4 3 2 2 6" xfId="17473" xr:uid="{00000000-0005-0000-0000-000012240000}"/>
    <cellStyle name="Normal 2 2 2 4 3 2 3" xfId="1882" xr:uid="{00000000-0005-0000-0000-000013240000}"/>
    <cellStyle name="Normal 2 2 2 4 3 2 3 2" xfId="4462" xr:uid="{00000000-0005-0000-0000-000014240000}"/>
    <cellStyle name="Normal 2 2 2 4 3 2 3 2 2" xfId="12608" xr:uid="{00000000-0005-0000-0000-000015240000}"/>
    <cellStyle name="Normal 2 2 2 4 3 2 3 2 2 2" xfId="28904" xr:uid="{00000000-0005-0000-0000-000016240000}"/>
    <cellStyle name="Normal 2 2 2 4 3 2 3 2 3" xfId="20758" xr:uid="{00000000-0005-0000-0000-000017240000}"/>
    <cellStyle name="Normal 2 2 2 4 3 2 3 3" xfId="7181" xr:uid="{00000000-0005-0000-0000-000018240000}"/>
    <cellStyle name="Normal 2 2 2 4 3 2 3 3 2" xfId="15327" xr:uid="{00000000-0005-0000-0000-000019240000}"/>
    <cellStyle name="Normal 2 2 2 4 3 2 3 3 2 2" xfId="31623" xr:uid="{00000000-0005-0000-0000-00001A240000}"/>
    <cellStyle name="Normal 2 2 2 4 3 2 3 3 3" xfId="23477" xr:uid="{00000000-0005-0000-0000-00001B240000}"/>
    <cellStyle name="Normal 2 2 2 4 3 2 3 4" xfId="10028" xr:uid="{00000000-0005-0000-0000-00001C240000}"/>
    <cellStyle name="Normal 2 2 2 4 3 2 3 4 2" xfId="26324" xr:uid="{00000000-0005-0000-0000-00001D240000}"/>
    <cellStyle name="Normal 2 2 2 4 3 2 3 5" xfId="18178" xr:uid="{00000000-0005-0000-0000-00001E240000}"/>
    <cellStyle name="Normal 2 2 2 4 3 2 4" xfId="3244" xr:uid="{00000000-0005-0000-0000-00001F240000}"/>
    <cellStyle name="Normal 2 2 2 4 3 2 4 2" xfId="11390" xr:uid="{00000000-0005-0000-0000-000020240000}"/>
    <cellStyle name="Normal 2 2 2 4 3 2 4 2 2" xfId="27686" xr:uid="{00000000-0005-0000-0000-000021240000}"/>
    <cellStyle name="Normal 2 2 2 4 3 2 4 3" xfId="19540" xr:uid="{00000000-0005-0000-0000-000022240000}"/>
    <cellStyle name="Normal 2 2 2 4 3 2 5" xfId="5771" xr:uid="{00000000-0005-0000-0000-000023240000}"/>
    <cellStyle name="Normal 2 2 2 4 3 2 5 2" xfId="13917" xr:uid="{00000000-0005-0000-0000-000024240000}"/>
    <cellStyle name="Normal 2 2 2 4 3 2 5 2 2" xfId="30213" xr:uid="{00000000-0005-0000-0000-000025240000}"/>
    <cellStyle name="Normal 2 2 2 4 3 2 5 3" xfId="22067" xr:uid="{00000000-0005-0000-0000-000026240000}"/>
    <cellStyle name="Normal 2 2 2 4 3 2 6" xfId="8618" xr:uid="{00000000-0005-0000-0000-000027240000}"/>
    <cellStyle name="Normal 2 2 2 4 3 2 6 2" xfId="24914" xr:uid="{00000000-0005-0000-0000-000028240000}"/>
    <cellStyle name="Normal 2 2 2 4 3 2 7" xfId="16768" xr:uid="{00000000-0005-0000-0000-000029240000}"/>
    <cellStyle name="Normal 2 2 2 4 3 3" xfId="833" xr:uid="{00000000-0005-0000-0000-00002A240000}"/>
    <cellStyle name="Normal 2 2 2 4 3 3 2" xfId="2243" xr:uid="{00000000-0005-0000-0000-00002B240000}"/>
    <cellStyle name="Normal 2 2 2 4 3 3 2 2" xfId="4775" xr:uid="{00000000-0005-0000-0000-00002C240000}"/>
    <cellStyle name="Normal 2 2 2 4 3 3 2 2 2" xfId="12921" xr:uid="{00000000-0005-0000-0000-00002D240000}"/>
    <cellStyle name="Normal 2 2 2 4 3 3 2 2 2 2" xfId="29217" xr:uid="{00000000-0005-0000-0000-00002E240000}"/>
    <cellStyle name="Normal 2 2 2 4 3 3 2 2 3" xfId="21071" xr:uid="{00000000-0005-0000-0000-00002F240000}"/>
    <cellStyle name="Normal 2 2 2 4 3 3 2 3" xfId="7542" xr:uid="{00000000-0005-0000-0000-000030240000}"/>
    <cellStyle name="Normal 2 2 2 4 3 3 2 3 2" xfId="15688" xr:uid="{00000000-0005-0000-0000-000031240000}"/>
    <cellStyle name="Normal 2 2 2 4 3 3 2 3 2 2" xfId="31984" xr:uid="{00000000-0005-0000-0000-000032240000}"/>
    <cellStyle name="Normal 2 2 2 4 3 3 2 3 3" xfId="23838" xr:uid="{00000000-0005-0000-0000-000033240000}"/>
    <cellStyle name="Normal 2 2 2 4 3 3 2 4" xfId="10389" xr:uid="{00000000-0005-0000-0000-000034240000}"/>
    <cellStyle name="Normal 2 2 2 4 3 3 2 4 2" xfId="26685" xr:uid="{00000000-0005-0000-0000-000035240000}"/>
    <cellStyle name="Normal 2 2 2 4 3 3 2 5" xfId="18539" xr:uid="{00000000-0005-0000-0000-000036240000}"/>
    <cellStyle name="Normal 2 2 2 4 3 3 3" xfId="3557" xr:uid="{00000000-0005-0000-0000-000037240000}"/>
    <cellStyle name="Normal 2 2 2 4 3 3 3 2" xfId="11703" xr:uid="{00000000-0005-0000-0000-000038240000}"/>
    <cellStyle name="Normal 2 2 2 4 3 3 3 2 2" xfId="27999" xr:uid="{00000000-0005-0000-0000-000039240000}"/>
    <cellStyle name="Normal 2 2 2 4 3 3 3 3" xfId="19853" xr:uid="{00000000-0005-0000-0000-00003A240000}"/>
    <cellStyle name="Normal 2 2 2 4 3 3 4" xfId="6132" xr:uid="{00000000-0005-0000-0000-00003B240000}"/>
    <cellStyle name="Normal 2 2 2 4 3 3 4 2" xfId="14278" xr:uid="{00000000-0005-0000-0000-00003C240000}"/>
    <cellStyle name="Normal 2 2 2 4 3 3 4 2 2" xfId="30574" xr:uid="{00000000-0005-0000-0000-00003D240000}"/>
    <cellStyle name="Normal 2 2 2 4 3 3 4 3" xfId="22428" xr:uid="{00000000-0005-0000-0000-00003E240000}"/>
    <cellStyle name="Normal 2 2 2 4 3 3 5" xfId="8979" xr:uid="{00000000-0005-0000-0000-00003F240000}"/>
    <cellStyle name="Normal 2 2 2 4 3 3 5 2" xfId="25275" xr:uid="{00000000-0005-0000-0000-000040240000}"/>
    <cellStyle name="Normal 2 2 2 4 3 3 6" xfId="17129" xr:uid="{00000000-0005-0000-0000-000041240000}"/>
    <cellStyle name="Normal 2 2 2 4 3 4" xfId="1538" xr:uid="{00000000-0005-0000-0000-000042240000}"/>
    <cellStyle name="Normal 2 2 2 4 3 4 2" xfId="4166" xr:uid="{00000000-0005-0000-0000-000043240000}"/>
    <cellStyle name="Normal 2 2 2 4 3 4 2 2" xfId="12312" xr:uid="{00000000-0005-0000-0000-000044240000}"/>
    <cellStyle name="Normal 2 2 2 4 3 4 2 2 2" xfId="28608" xr:uid="{00000000-0005-0000-0000-000045240000}"/>
    <cellStyle name="Normal 2 2 2 4 3 4 2 3" xfId="20462" xr:uid="{00000000-0005-0000-0000-000046240000}"/>
    <cellStyle name="Normal 2 2 2 4 3 4 3" xfId="6837" xr:uid="{00000000-0005-0000-0000-000047240000}"/>
    <cellStyle name="Normal 2 2 2 4 3 4 3 2" xfId="14983" xr:uid="{00000000-0005-0000-0000-000048240000}"/>
    <cellStyle name="Normal 2 2 2 4 3 4 3 2 2" xfId="31279" xr:uid="{00000000-0005-0000-0000-000049240000}"/>
    <cellStyle name="Normal 2 2 2 4 3 4 3 3" xfId="23133" xr:uid="{00000000-0005-0000-0000-00004A240000}"/>
    <cellStyle name="Normal 2 2 2 4 3 4 4" xfId="9684" xr:uid="{00000000-0005-0000-0000-00004B240000}"/>
    <cellStyle name="Normal 2 2 2 4 3 4 4 2" xfId="25980" xr:uid="{00000000-0005-0000-0000-00004C240000}"/>
    <cellStyle name="Normal 2 2 2 4 3 4 5" xfId="17834" xr:uid="{00000000-0005-0000-0000-00004D240000}"/>
    <cellStyle name="Normal 2 2 2 4 3 5" xfId="2948" xr:uid="{00000000-0005-0000-0000-00004E240000}"/>
    <cellStyle name="Normal 2 2 2 4 3 5 2" xfId="11094" xr:uid="{00000000-0005-0000-0000-00004F240000}"/>
    <cellStyle name="Normal 2 2 2 4 3 5 2 2" xfId="27390" xr:uid="{00000000-0005-0000-0000-000050240000}"/>
    <cellStyle name="Normal 2 2 2 4 3 5 3" xfId="19244" xr:uid="{00000000-0005-0000-0000-000051240000}"/>
    <cellStyle name="Normal 2 2 2 4 3 6" xfId="5427" xr:uid="{00000000-0005-0000-0000-000052240000}"/>
    <cellStyle name="Normal 2 2 2 4 3 6 2" xfId="13573" xr:uid="{00000000-0005-0000-0000-000053240000}"/>
    <cellStyle name="Normal 2 2 2 4 3 6 2 2" xfId="29869" xr:uid="{00000000-0005-0000-0000-000054240000}"/>
    <cellStyle name="Normal 2 2 2 4 3 6 3" xfId="21723" xr:uid="{00000000-0005-0000-0000-000055240000}"/>
    <cellStyle name="Normal 2 2 2 4 3 7" xfId="8274" xr:uid="{00000000-0005-0000-0000-000056240000}"/>
    <cellStyle name="Normal 2 2 2 4 3 7 2" xfId="24570" xr:uid="{00000000-0005-0000-0000-000057240000}"/>
    <cellStyle name="Normal 2 2 2 4 3 8" xfId="16424" xr:uid="{00000000-0005-0000-0000-000058240000}"/>
    <cellStyle name="Normal 2 2 2 4 4" xfId="211" xr:uid="{00000000-0005-0000-0000-000059240000}"/>
    <cellStyle name="Normal 2 2 2 4 4 2" xfId="555" xr:uid="{00000000-0005-0000-0000-00005A240000}"/>
    <cellStyle name="Normal 2 2 2 4 4 2 2" xfId="1261" xr:uid="{00000000-0005-0000-0000-00005B240000}"/>
    <cellStyle name="Normal 2 2 2 4 4 2 2 2" xfId="2671" xr:uid="{00000000-0005-0000-0000-00005C240000}"/>
    <cellStyle name="Normal 2 2 2 4 4 2 2 2 2" xfId="5145" xr:uid="{00000000-0005-0000-0000-00005D240000}"/>
    <cellStyle name="Normal 2 2 2 4 4 2 2 2 2 2" xfId="13291" xr:uid="{00000000-0005-0000-0000-00005E240000}"/>
    <cellStyle name="Normal 2 2 2 4 4 2 2 2 2 2 2" xfId="29587" xr:uid="{00000000-0005-0000-0000-00005F240000}"/>
    <cellStyle name="Normal 2 2 2 4 4 2 2 2 2 3" xfId="21441" xr:uid="{00000000-0005-0000-0000-000060240000}"/>
    <cellStyle name="Normal 2 2 2 4 4 2 2 2 3" xfId="7970" xr:uid="{00000000-0005-0000-0000-000061240000}"/>
    <cellStyle name="Normal 2 2 2 4 4 2 2 2 3 2" xfId="16116" xr:uid="{00000000-0005-0000-0000-000062240000}"/>
    <cellStyle name="Normal 2 2 2 4 4 2 2 2 3 2 2" xfId="32412" xr:uid="{00000000-0005-0000-0000-000063240000}"/>
    <cellStyle name="Normal 2 2 2 4 4 2 2 2 3 3" xfId="24266" xr:uid="{00000000-0005-0000-0000-000064240000}"/>
    <cellStyle name="Normal 2 2 2 4 4 2 2 2 4" xfId="10817" xr:uid="{00000000-0005-0000-0000-000065240000}"/>
    <cellStyle name="Normal 2 2 2 4 4 2 2 2 4 2" xfId="27113" xr:uid="{00000000-0005-0000-0000-000066240000}"/>
    <cellStyle name="Normal 2 2 2 4 4 2 2 2 5" xfId="18967" xr:uid="{00000000-0005-0000-0000-000067240000}"/>
    <cellStyle name="Normal 2 2 2 4 4 2 2 3" xfId="3927" xr:uid="{00000000-0005-0000-0000-000068240000}"/>
    <cellStyle name="Normal 2 2 2 4 4 2 2 3 2" xfId="12073" xr:uid="{00000000-0005-0000-0000-000069240000}"/>
    <cellStyle name="Normal 2 2 2 4 4 2 2 3 2 2" xfId="28369" xr:uid="{00000000-0005-0000-0000-00006A240000}"/>
    <cellStyle name="Normal 2 2 2 4 4 2 2 3 3" xfId="20223" xr:uid="{00000000-0005-0000-0000-00006B240000}"/>
    <cellStyle name="Normal 2 2 2 4 4 2 2 4" xfId="6560" xr:uid="{00000000-0005-0000-0000-00006C240000}"/>
    <cellStyle name="Normal 2 2 2 4 4 2 2 4 2" xfId="14706" xr:uid="{00000000-0005-0000-0000-00006D240000}"/>
    <cellStyle name="Normal 2 2 2 4 4 2 2 4 2 2" xfId="31002" xr:uid="{00000000-0005-0000-0000-00006E240000}"/>
    <cellStyle name="Normal 2 2 2 4 4 2 2 4 3" xfId="22856" xr:uid="{00000000-0005-0000-0000-00006F240000}"/>
    <cellStyle name="Normal 2 2 2 4 4 2 2 5" xfId="9407" xr:uid="{00000000-0005-0000-0000-000070240000}"/>
    <cellStyle name="Normal 2 2 2 4 4 2 2 5 2" xfId="25703" xr:uid="{00000000-0005-0000-0000-000071240000}"/>
    <cellStyle name="Normal 2 2 2 4 4 2 2 6" xfId="17557" xr:uid="{00000000-0005-0000-0000-000072240000}"/>
    <cellStyle name="Normal 2 2 2 4 4 2 3" xfId="1966" xr:uid="{00000000-0005-0000-0000-000073240000}"/>
    <cellStyle name="Normal 2 2 2 4 4 2 3 2" xfId="4536" xr:uid="{00000000-0005-0000-0000-000074240000}"/>
    <cellStyle name="Normal 2 2 2 4 4 2 3 2 2" xfId="12682" xr:uid="{00000000-0005-0000-0000-000075240000}"/>
    <cellStyle name="Normal 2 2 2 4 4 2 3 2 2 2" xfId="28978" xr:uid="{00000000-0005-0000-0000-000076240000}"/>
    <cellStyle name="Normal 2 2 2 4 4 2 3 2 3" xfId="20832" xr:uid="{00000000-0005-0000-0000-000077240000}"/>
    <cellStyle name="Normal 2 2 2 4 4 2 3 3" xfId="7265" xr:uid="{00000000-0005-0000-0000-000078240000}"/>
    <cellStyle name="Normal 2 2 2 4 4 2 3 3 2" xfId="15411" xr:uid="{00000000-0005-0000-0000-000079240000}"/>
    <cellStyle name="Normal 2 2 2 4 4 2 3 3 2 2" xfId="31707" xr:uid="{00000000-0005-0000-0000-00007A240000}"/>
    <cellStyle name="Normal 2 2 2 4 4 2 3 3 3" xfId="23561" xr:uid="{00000000-0005-0000-0000-00007B240000}"/>
    <cellStyle name="Normal 2 2 2 4 4 2 3 4" xfId="10112" xr:uid="{00000000-0005-0000-0000-00007C240000}"/>
    <cellStyle name="Normal 2 2 2 4 4 2 3 4 2" xfId="26408" xr:uid="{00000000-0005-0000-0000-00007D240000}"/>
    <cellStyle name="Normal 2 2 2 4 4 2 3 5" xfId="18262" xr:uid="{00000000-0005-0000-0000-00007E240000}"/>
    <cellStyle name="Normal 2 2 2 4 4 2 4" xfId="3318" xr:uid="{00000000-0005-0000-0000-00007F240000}"/>
    <cellStyle name="Normal 2 2 2 4 4 2 4 2" xfId="11464" xr:uid="{00000000-0005-0000-0000-000080240000}"/>
    <cellStyle name="Normal 2 2 2 4 4 2 4 2 2" xfId="27760" xr:uid="{00000000-0005-0000-0000-000081240000}"/>
    <cellStyle name="Normal 2 2 2 4 4 2 4 3" xfId="19614" xr:uid="{00000000-0005-0000-0000-000082240000}"/>
    <cellStyle name="Normal 2 2 2 4 4 2 5" xfId="5855" xr:uid="{00000000-0005-0000-0000-000083240000}"/>
    <cellStyle name="Normal 2 2 2 4 4 2 5 2" xfId="14001" xr:uid="{00000000-0005-0000-0000-000084240000}"/>
    <cellStyle name="Normal 2 2 2 4 4 2 5 2 2" xfId="30297" xr:uid="{00000000-0005-0000-0000-000085240000}"/>
    <cellStyle name="Normal 2 2 2 4 4 2 5 3" xfId="22151" xr:uid="{00000000-0005-0000-0000-000086240000}"/>
    <cellStyle name="Normal 2 2 2 4 4 2 6" xfId="8702" xr:uid="{00000000-0005-0000-0000-000087240000}"/>
    <cellStyle name="Normal 2 2 2 4 4 2 6 2" xfId="24998" xr:uid="{00000000-0005-0000-0000-000088240000}"/>
    <cellStyle name="Normal 2 2 2 4 4 2 7" xfId="16852" xr:uid="{00000000-0005-0000-0000-000089240000}"/>
    <cellStyle name="Normal 2 2 2 4 4 3" xfId="917" xr:uid="{00000000-0005-0000-0000-00008A240000}"/>
    <cellStyle name="Normal 2 2 2 4 4 3 2" xfId="2327" xr:uid="{00000000-0005-0000-0000-00008B240000}"/>
    <cellStyle name="Normal 2 2 2 4 4 3 2 2" xfId="4849" xr:uid="{00000000-0005-0000-0000-00008C240000}"/>
    <cellStyle name="Normal 2 2 2 4 4 3 2 2 2" xfId="12995" xr:uid="{00000000-0005-0000-0000-00008D240000}"/>
    <cellStyle name="Normal 2 2 2 4 4 3 2 2 2 2" xfId="29291" xr:uid="{00000000-0005-0000-0000-00008E240000}"/>
    <cellStyle name="Normal 2 2 2 4 4 3 2 2 3" xfId="21145" xr:uid="{00000000-0005-0000-0000-00008F240000}"/>
    <cellStyle name="Normal 2 2 2 4 4 3 2 3" xfId="7626" xr:uid="{00000000-0005-0000-0000-000090240000}"/>
    <cellStyle name="Normal 2 2 2 4 4 3 2 3 2" xfId="15772" xr:uid="{00000000-0005-0000-0000-000091240000}"/>
    <cellStyle name="Normal 2 2 2 4 4 3 2 3 2 2" xfId="32068" xr:uid="{00000000-0005-0000-0000-000092240000}"/>
    <cellStyle name="Normal 2 2 2 4 4 3 2 3 3" xfId="23922" xr:uid="{00000000-0005-0000-0000-000093240000}"/>
    <cellStyle name="Normal 2 2 2 4 4 3 2 4" xfId="10473" xr:uid="{00000000-0005-0000-0000-000094240000}"/>
    <cellStyle name="Normal 2 2 2 4 4 3 2 4 2" xfId="26769" xr:uid="{00000000-0005-0000-0000-000095240000}"/>
    <cellStyle name="Normal 2 2 2 4 4 3 2 5" xfId="18623" xr:uid="{00000000-0005-0000-0000-000096240000}"/>
    <cellStyle name="Normal 2 2 2 4 4 3 3" xfId="3631" xr:uid="{00000000-0005-0000-0000-000097240000}"/>
    <cellStyle name="Normal 2 2 2 4 4 3 3 2" xfId="11777" xr:uid="{00000000-0005-0000-0000-000098240000}"/>
    <cellStyle name="Normal 2 2 2 4 4 3 3 2 2" xfId="28073" xr:uid="{00000000-0005-0000-0000-000099240000}"/>
    <cellStyle name="Normal 2 2 2 4 4 3 3 3" xfId="19927" xr:uid="{00000000-0005-0000-0000-00009A240000}"/>
    <cellStyle name="Normal 2 2 2 4 4 3 4" xfId="6216" xr:uid="{00000000-0005-0000-0000-00009B240000}"/>
    <cellStyle name="Normal 2 2 2 4 4 3 4 2" xfId="14362" xr:uid="{00000000-0005-0000-0000-00009C240000}"/>
    <cellStyle name="Normal 2 2 2 4 4 3 4 2 2" xfId="30658" xr:uid="{00000000-0005-0000-0000-00009D240000}"/>
    <cellStyle name="Normal 2 2 2 4 4 3 4 3" xfId="22512" xr:uid="{00000000-0005-0000-0000-00009E240000}"/>
    <cellStyle name="Normal 2 2 2 4 4 3 5" xfId="9063" xr:uid="{00000000-0005-0000-0000-00009F240000}"/>
    <cellStyle name="Normal 2 2 2 4 4 3 5 2" xfId="25359" xr:uid="{00000000-0005-0000-0000-0000A0240000}"/>
    <cellStyle name="Normal 2 2 2 4 4 3 6" xfId="17213" xr:uid="{00000000-0005-0000-0000-0000A1240000}"/>
    <cellStyle name="Normal 2 2 2 4 4 4" xfId="1622" xr:uid="{00000000-0005-0000-0000-0000A2240000}"/>
    <cellStyle name="Normal 2 2 2 4 4 4 2" xfId="4240" xr:uid="{00000000-0005-0000-0000-0000A3240000}"/>
    <cellStyle name="Normal 2 2 2 4 4 4 2 2" xfId="12386" xr:uid="{00000000-0005-0000-0000-0000A4240000}"/>
    <cellStyle name="Normal 2 2 2 4 4 4 2 2 2" xfId="28682" xr:uid="{00000000-0005-0000-0000-0000A5240000}"/>
    <cellStyle name="Normal 2 2 2 4 4 4 2 3" xfId="20536" xr:uid="{00000000-0005-0000-0000-0000A6240000}"/>
    <cellStyle name="Normal 2 2 2 4 4 4 3" xfId="6921" xr:uid="{00000000-0005-0000-0000-0000A7240000}"/>
    <cellStyle name="Normal 2 2 2 4 4 4 3 2" xfId="15067" xr:uid="{00000000-0005-0000-0000-0000A8240000}"/>
    <cellStyle name="Normal 2 2 2 4 4 4 3 2 2" xfId="31363" xr:uid="{00000000-0005-0000-0000-0000A9240000}"/>
    <cellStyle name="Normal 2 2 2 4 4 4 3 3" xfId="23217" xr:uid="{00000000-0005-0000-0000-0000AA240000}"/>
    <cellStyle name="Normal 2 2 2 4 4 4 4" xfId="9768" xr:uid="{00000000-0005-0000-0000-0000AB240000}"/>
    <cellStyle name="Normal 2 2 2 4 4 4 4 2" xfId="26064" xr:uid="{00000000-0005-0000-0000-0000AC240000}"/>
    <cellStyle name="Normal 2 2 2 4 4 4 5" xfId="17918" xr:uid="{00000000-0005-0000-0000-0000AD240000}"/>
    <cellStyle name="Normal 2 2 2 4 4 5" xfId="3022" xr:uid="{00000000-0005-0000-0000-0000AE240000}"/>
    <cellStyle name="Normal 2 2 2 4 4 5 2" xfId="11168" xr:uid="{00000000-0005-0000-0000-0000AF240000}"/>
    <cellStyle name="Normal 2 2 2 4 4 5 2 2" xfId="27464" xr:uid="{00000000-0005-0000-0000-0000B0240000}"/>
    <cellStyle name="Normal 2 2 2 4 4 5 3" xfId="19318" xr:uid="{00000000-0005-0000-0000-0000B1240000}"/>
    <cellStyle name="Normal 2 2 2 4 4 6" xfId="5511" xr:uid="{00000000-0005-0000-0000-0000B2240000}"/>
    <cellStyle name="Normal 2 2 2 4 4 6 2" xfId="13657" xr:uid="{00000000-0005-0000-0000-0000B3240000}"/>
    <cellStyle name="Normal 2 2 2 4 4 6 2 2" xfId="29953" xr:uid="{00000000-0005-0000-0000-0000B4240000}"/>
    <cellStyle name="Normal 2 2 2 4 4 6 3" xfId="21807" xr:uid="{00000000-0005-0000-0000-0000B5240000}"/>
    <cellStyle name="Normal 2 2 2 4 4 7" xfId="8358" xr:uid="{00000000-0005-0000-0000-0000B6240000}"/>
    <cellStyle name="Normal 2 2 2 4 4 7 2" xfId="24654" xr:uid="{00000000-0005-0000-0000-0000B7240000}"/>
    <cellStyle name="Normal 2 2 2 4 4 8" xfId="16508" xr:uid="{00000000-0005-0000-0000-0000B8240000}"/>
    <cellStyle name="Normal 2 2 2 4 5" xfId="291" xr:uid="{00000000-0005-0000-0000-0000B9240000}"/>
    <cellStyle name="Normal 2 2 2 4 5 2" xfId="635" xr:uid="{00000000-0005-0000-0000-0000BA240000}"/>
    <cellStyle name="Normal 2 2 2 4 5 2 2" xfId="1341" xr:uid="{00000000-0005-0000-0000-0000BB240000}"/>
    <cellStyle name="Normal 2 2 2 4 5 2 2 2" xfId="2751" xr:uid="{00000000-0005-0000-0000-0000BC240000}"/>
    <cellStyle name="Normal 2 2 2 4 5 2 2 2 2" xfId="5219" xr:uid="{00000000-0005-0000-0000-0000BD240000}"/>
    <cellStyle name="Normal 2 2 2 4 5 2 2 2 2 2" xfId="13365" xr:uid="{00000000-0005-0000-0000-0000BE240000}"/>
    <cellStyle name="Normal 2 2 2 4 5 2 2 2 2 2 2" xfId="29661" xr:uid="{00000000-0005-0000-0000-0000BF240000}"/>
    <cellStyle name="Normal 2 2 2 4 5 2 2 2 2 3" xfId="21515" xr:uid="{00000000-0005-0000-0000-0000C0240000}"/>
    <cellStyle name="Normal 2 2 2 4 5 2 2 2 3" xfId="8050" xr:uid="{00000000-0005-0000-0000-0000C1240000}"/>
    <cellStyle name="Normal 2 2 2 4 5 2 2 2 3 2" xfId="16196" xr:uid="{00000000-0005-0000-0000-0000C2240000}"/>
    <cellStyle name="Normal 2 2 2 4 5 2 2 2 3 2 2" xfId="32492" xr:uid="{00000000-0005-0000-0000-0000C3240000}"/>
    <cellStyle name="Normal 2 2 2 4 5 2 2 2 3 3" xfId="24346" xr:uid="{00000000-0005-0000-0000-0000C4240000}"/>
    <cellStyle name="Normal 2 2 2 4 5 2 2 2 4" xfId="10897" xr:uid="{00000000-0005-0000-0000-0000C5240000}"/>
    <cellStyle name="Normal 2 2 2 4 5 2 2 2 4 2" xfId="27193" xr:uid="{00000000-0005-0000-0000-0000C6240000}"/>
    <cellStyle name="Normal 2 2 2 4 5 2 2 2 5" xfId="19047" xr:uid="{00000000-0005-0000-0000-0000C7240000}"/>
    <cellStyle name="Normal 2 2 2 4 5 2 2 3" xfId="4001" xr:uid="{00000000-0005-0000-0000-0000C8240000}"/>
    <cellStyle name="Normal 2 2 2 4 5 2 2 3 2" xfId="12147" xr:uid="{00000000-0005-0000-0000-0000C9240000}"/>
    <cellStyle name="Normal 2 2 2 4 5 2 2 3 2 2" xfId="28443" xr:uid="{00000000-0005-0000-0000-0000CA240000}"/>
    <cellStyle name="Normal 2 2 2 4 5 2 2 3 3" xfId="20297" xr:uid="{00000000-0005-0000-0000-0000CB240000}"/>
    <cellStyle name="Normal 2 2 2 4 5 2 2 4" xfId="6640" xr:uid="{00000000-0005-0000-0000-0000CC240000}"/>
    <cellStyle name="Normal 2 2 2 4 5 2 2 4 2" xfId="14786" xr:uid="{00000000-0005-0000-0000-0000CD240000}"/>
    <cellStyle name="Normal 2 2 2 4 5 2 2 4 2 2" xfId="31082" xr:uid="{00000000-0005-0000-0000-0000CE240000}"/>
    <cellStyle name="Normal 2 2 2 4 5 2 2 4 3" xfId="22936" xr:uid="{00000000-0005-0000-0000-0000CF240000}"/>
    <cellStyle name="Normal 2 2 2 4 5 2 2 5" xfId="9487" xr:uid="{00000000-0005-0000-0000-0000D0240000}"/>
    <cellStyle name="Normal 2 2 2 4 5 2 2 5 2" xfId="25783" xr:uid="{00000000-0005-0000-0000-0000D1240000}"/>
    <cellStyle name="Normal 2 2 2 4 5 2 2 6" xfId="17637" xr:uid="{00000000-0005-0000-0000-0000D2240000}"/>
    <cellStyle name="Normal 2 2 2 4 5 2 3" xfId="2046" xr:uid="{00000000-0005-0000-0000-0000D3240000}"/>
    <cellStyle name="Normal 2 2 2 4 5 2 3 2" xfId="4610" xr:uid="{00000000-0005-0000-0000-0000D4240000}"/>
    <cellStyle name="Normal 2 2 2 4 5 2 3 2 2" xfId="12756" xr:uid="{00000000-0005-0000-0000-0000D5240000}"/>
    <cellStyle name="Normal 2 2 2 4 5 2 3 2 2 2" xfId="29052" xr:uid="{00000000-0005-0000-0000-0000D6240000}"/>
    <cellStyle name="Normal 2 2 2 4 5 2 3 2 3" xfId="20906" xr:uid="{00000000-0005-0000-0000-0000D7240000}"/>
    <cellStyle name="Normal 2 2 2 4 5 2 3 3" xfId="7345" xr:uid="{00000000-0005-0000-0000-0000D8240000}"/>
    <cellStyle name="Normal 2 2 2 4 5 2 3 3 2" xfId="15491" xr:uid="{00000000-0005-0000-0000-0000D9240000}"/>
    <cellStyle name="Normal 2 2 2 4 5 2 3 3 2 2" xfId="31787" xr:uid="{00000000-0005-0000-0000-0000DA240000}"/>
    <cellStyle name="Normal 2 2 2 4 5 2 3 3 3" xfId="23641" xr:uid="{00000000-0005-0000-0000-0000DB240000}"/>
    <cellStyle name="Normal 2 2 2 4 5 2 3 4" xfId="10192" xr:uid="{00000000-0005-0000-0000-0000DC240000}"/>
    <cellStyle name="Normal 2 2 2 4 5 2 3 4 2" xfId="26488" xr:uid="{00000000-0005-0000-0000-0000DD240000}"/>
    <cellStyle name="Normal 2 2 2 4 5 2 3 5" xfId="18342" xr:uid="{00000000-0005-0000-0000-0000DE240000}"/>
    <cellStyle name="Normal 2 2 2 4 5 2 4" xfId="3392" xr:uid="{00000000-0005-0000-0000-0000DF240000}"/>
    <cellStyle name="Normal 2 2 2 4 5 2 4 2" xfId="11538" xr:uid="{00000000-0005-0000-0000-0000E0240000}"/>
    <cellStyle name="Normal 2 2 2 4 5 2 4 2 2" xfId="27834" xr:uid="{00000000-0005-0000-0000-0000E1240000}"/>
    <cellStyle name="Normal 2 2 2 4 5 2 4 3" xfId="19688" xr:uid="{00000000-0005-0000-0000-0000E2240000}"/>
    <cellStyle name="Normal 2 2 2 4 5 2 5" xfId="5935" xr:uid="{00000000-0005-0000-0000-0000E3240000}"/>
    <cellStyle name="Normal 2 2 2 4 5 2 5 2" xfId="14081" xr:uid="{00000000-0005-0000-0000-0000E4240000}"/>
    <cellStyle name="Normal 2 2 2 4 5 2 5 2 2" xfId="30377" xr:uid="{00000000-0005-0000-0000-0000E5240000}"/>
    <cellStyle name="Normal 2 2 2 4 5 2 5 3" xfId="22231" xr:uid="{00000000-0005-0000-0000-0000E6240000}"/>
    <cellStyle name="Normal 2 2 2 4 5 2 6" xfId="8782" xr:uid="{00000000-0005-0000-0000-0000E7240000}"/>
    <cellStyle name="Normal 2 2 2 4 5 2 6 2" xfId="25078" xr:uid="{00000000-0005-0000-0000-0000E8240000}"/>
    <cellStyle name="Normal 2 2 2 4 5 2 7" xfId="16932" xr:uid="{00000000-0005-0000-0000-0000E9240000}"/>
    <cellStyle name="Normal 2 2 2 4 5 3" xfId="997" xr:uid="{00000000-0005-0000-0000-0000EA240000}"/>
    <cellStyle name="Normal 2 2 2 4 5 3 2" xfId="2407" xr:uid="{00000000-0005-0000-0000-0000EB240000}"/>
    <cellStyle name="Normal 2 2 2 4 5 3 2 2" xfId="4923" xr:uid="{00000000-0005-0000-0000-0000EC240000}"/>
    <cellStyle name="Normal 2 2 2 4 5 3 2 2 2" xfId="13069" xr:uid="{00000000-0005-0000-0000-0000ED240000}"/>
    <cellStyle name="Normal 2 2 2 4 5 3 2 2 2 2" xfId="29365" xr:uid="{00000000-0005-0000-0000-0000EE240000}"/>
    <cellStyle name="Normal 2 2 2 4 5 3 2 2 3" xfId="21219" xr:uid="{00000000-0005-0000-0000-0000EF240000}"/>
    <cellStyle name="Normal 2 2 2 4 5 3 2 3" xfId="7706" xr:uid="{00000000-0005-0000-0000-0000F0240000}"/>
    <cellStyle name="Normal 2 2 2 4 5 3 2 3 2" xfId="15852" xr:uid="{00000000-0005-0000-0000-0000F1240000}"/>
    <cellStyle name="Normal 2 2 2 4 5 3 2 3 2 2" xfId="32148" xr:uid="{00000000-0005-0000-0000-0000F2240000}"/>
    <cellStyle name="Normal 2 2 2 4 5 3 2 3 3" xfId="24002" xr:uid="{00000000-0005-0000-0000-0000F3240000}"/>
    <cellStyle name="Normal 2 2 2 4 5 3 2 4" xfId="10553" xr:uid="{00000000-0005-0000-0000-0000F4240000}"/>
    <cellStyle name="Normal 2 2 2 4 5 3 2 4 2" xfId="26849" xr:uid="{00000000-0005-0000-0000-0000F5240000}"/>
    <cellStyle name="Normal 2 2 2 4 5 3 2 5" xfId="18703" xr:uid="{00000000-0005-0000-0000-0000F6240000}"/>
    <cellStyle name="Normal 2 2 2 4 5 3 3" xfId="3705" xr:uid="{00000000-0005-0000-0000-0000F7240000}"/>
    <cellStyle name="Normal 2 2 2 4 5 3 3 2" xfId="11851" xr:uid="{00000000-0005-0000-0000-0000F8240000}"/>
    <cellStyle name="Normal 2 2 2 4 5 3 3 2 2" xfId="28147" xr:uid="{00000000-0005-0000-0000-0000F9240000}"/>
    <cellStyle name="Normal 2 2 2 4 5 3 3 3" xfId="20001" xr:uid="{00000000-0005-0000-0000-0000FA240000}"/>
    <cellStyle name="Normal 2 2 2 4 5 3 4" xfId="6296" xr:uid="{00000000-0005-0000-0000-0000FB240000}"/>
    <cellStyle name="Normal 2 2 2 4 5 3 4 2" xfId="14442" xr:uid="{00000000-0005-0000-0000-0000FC240000}"/>
    <cellStyle name="Normal 2 2 2 4 5 3 4 2 2" xfId="30738" xr:uid="{00000000-0005-0000-0000-0000FD240000}"/>
    <cellStyle name="Normal 2 2 2 4 5 3 4 3" xfId="22592" xr:uid="{00000000-0005-0000-0000-0000FE240000}"/>
    <cellStyle name="Normal 2 2 2 4 5 3 5" xfId="9143" xr:uid="{00000000-0005-0000-0000-0000FF240000}"/>
    <cellStyle name="Normal 2 2 2 4 5 3 5 2" xfId="25439" xr:uid="{00000000-0005-0000-0000-000000250000}"/>
    <cellStyle name="Normal 2 2 2 4 5 3 6" xfId="17293" xr:uid="{00000000-0005-0000-0000-000001250000}"/>
    <cellStyle name="Normal 2 2 2 4 5 4" xfId="1702" xr:uid="{00000000-0005-0000-0000-000002250000}"/>
    <cellStyle name="Normal 2 2 2 4 5 4 2" xfId="4314" xr:uid="{00000000-0005-0000-0000-000003250000}"/>
    <cellStyle name="Normal 2 2 2 4 5 4 2 2" xfId="12460" xr:uid="{00000000-0005-0000-0000-000004250000}"/>
    <cellStyle name="Normal 2 2 2 4 5 4 2 2 2" xfId="28756" xr:uid="{00000000-0005-0000-0000-000005250000}"/>
    <cellStyle name="Normal 2 2 2 4 5 4 2 3" xfId="20610" xr:uid="{00000000-0005-0000-0000-000006250000}"/>
    <cellStyle name="Normal 2 2 2 4 5 4 3" xfId="7001" xr:uid="{00000000-0005-0000-0000-000007250000}"/>
    <cellStyle name="Normal 2 2 2 4 5 4 3 2" xfId="15147" xr:uid="{00000000-0005-0000-0000-000008250000}"/>
    <cellStyle name="Normal 2 2 2 4 5 4 3 2 2" xfId="31443" xr:uid="{00000000-0005-0000-0000-000009250000}"/>
    <cellStyle name="Normal 2 2 2 4 5 4 3 3" xfId="23297" xr:uid="{00000000-0005-0000-0000-00000A250000}"/>
    <cellStyle name="Normal 2 2 2 4 5 4 4" xfId="9848" xr:uid="{00000000-0005-0000-0000-00000B250000}"/>
    <cellStyle name="Normal 2 2 2 4 5 4 4 2" xfId="26144" xr:uid="{00000000-0005-0000-0000-00000C250000}"/>
    <cellStyle name="Normal 2 2 2 4 5 4 5" xfId="17998" xr:uid="{00000000-0005-0000-0000-00000D250000}"/>
    <cellStyle name="Normal 2 2 2 4 5 5" xfId="3096" xr:uid="{00000000-0005-0000-0000-00000E250000}"/>
    <cellStyle name="Normal 2 2 2 4 5 5 2" xfId="11242" xr:uid="{00000000-0005-0000-0000-00000F250000}"/>
    <cellStyle name="Normal 2 2 2 4 5 5 2 2" xfId="27538" xr:uid="{00000000-0005-0000-0000-000010250000}"/>
    <cellStyle name="Normal 2 2 2 4 5 5 3" xfId="19392" xr:uid="{00000000-0005-0000-0000-000011250000}"/>
    <cellStyle name="Normal 2 2 2 4 5 6" xfId="5591" xr:uid="{00000000-0005-0000-0000-000012250000}"/>
    <cellStyle name="Normal 2 2 2 4 5 6 2" xfId="13737" xr:uid="{00000000-0005-0000-0000-000013250000}"/>
    <cellStyle name="Normal 2 2 2 4 5 6 2 2" xfId="30033" xr:uid="{00000000-0005-0000-0000-000014250000}"/>
    <cellStyle name="Normal 2 2 2 4 5 6 3" xfId="21887" xr:uid="{00000000-0005-0000-0000-000015250000}"/>
    <cellStyle name="Normal 2 2 2 4 5 7" xfId="8438" xr:uid="{00000000-0005-0000-0000-000016250000}"/>
    <cellStyle name="Normal 2 2 2 4 5 7 2" xfId="24734" xr:uid="{00000000-0005-0000-0000-000017250000}"/>
    <cellStyle name="Normal 2 2 2 4 5 8" xfId="16588" xr:uid="{00000000-0005-0000-0000-000018250000}"/>
    <cellStyle name="Normal 2 2 2 4 6" xfId="381" xr:uid="{00000000-0005-0000-0000-000019250000}"/>
    <cellStyle name="Normal 2 2 2 4 6 2" xfId="1087" xr:uid="{00000000-0005-0000-0000-00001A250000}"/>
    <cellStyle name="Normal 2 2 2 4 6 2 2" xfId="2497" xr:uid="{00000000-0005-0000-0000-00001B250000}"/>
    <cellStyle name="Normal 2 2 2 4 6 2 2 2" xfId="4997" xr:uid="{00000000-0005-0000-0000-00001C250000}"/>
    <cellStyle name="Normal 2 2 2 4 6 2 2 2 2" xfId="13143" xr:uid="{00000000-0005-0000-0000-00001D250000}"/>
    <cellStyle name="Normal 2 2 2 4 6 2 2 2 2 2" xfId="29439" xr:uid="{00000000-0005-0000-0000-00001E250000}"/>
    <cellStyle name="Normal 2 2 2 4 6 2 2 2 3" xfId="21293" xr:uid="{00000000-0005-0000-0000-00001F250000}"/>
    <cellStyle name="Normal 2 2 2 4 6 2 2 3" xfId="7796" xr:uid="{00000000-0005-0000-0000-000020250000}"/>
    <cellStyle name="Normal 2 2 2 4 6 2 2 3 2" xfId="15942" xr:uid="{00000000-0005-0000-0000-000021250000}"/>
    <cellStyle name="Normal 2 2 2 4 6 2 2 3 2 2" xfId="32238" xr:uid="{00000000-0005-0000-0000-000022250000}"/>
    <cellStyle name="Normal 2 2 2 4 6 2 2 3 3" xfId="24092" xr:uid="{00000000-0005-0000-0000-000023250000}"/>
    <cellStyle name="Normal 2 2 2 4 6 2 2 4" xfId="10643" xr:uid="{00000000-0005-0000-0000-000024250000}"/>
    <cellStyle name="Normal 2 2 2 4 6 2 2 4 2" xfId="26939" xr:uid="{00000000-0005-0000-0000-000025250000}"/>
    <cellStyle name="Normal 2 2 2 4 6 2 2 5" xfId="18793" xr:uid="{00000000-0005-0000-0000-000026250000}"/>
    <cellStyle name="Normal 2 2 2 4 6 2 3" xfId="3779" xr:uid="{00000000-0005-0000-0000-000027250000}"/>
    <cellStyle name="Normal 2 2 2 4 6 2 3 2" xfId="11925" xr:uid="{00000000-0005-0000-0000-000028250000}"/>
    <cellStyle name="Normal 2 2 2 4 6 2 3 2 2" xfId="28221" xr:uid="{00000000-0005-0000-0000-000029250000}"/>
    <cellStyle name="Normal 2 2 2 4 6 2 3 3" xfId="20075" xr:uid="{00000000-0005-0000-0000-00002A250000}"/>
    <cellStyle name="Normal 2 2 2 4 6 2 4" xfId="6386" xr:uid="{00000000-0005-0000-0000-00002B250000}"/>
    <cellStyle name="Normal 2 2 2 4 6 2 4 2" xfId="14532" xr:uid="{00000000-0005-0000-0000-00002C250000}"/>
    <cellStyle name="Normal 2 2 2 4 6 2 4 2 2" xfId="30828" xr:uid="{00000000-0005-0000-0000-00002D250000}"/>
    <cellStyle name="Normal 2 2 2 4 6 2 4 3" xfId="22682" xr:uid="{00000000-0005-0000-0000-00002E250000}"/>
    <cellStyle name="Normal 2 2 2 4 6 2 5" xfId="9233" xr:uid="{00000000-0005-0000-0000-00002F250000}"/>
    <cellStyle name="Normal 2 2 2 4 6 2 5 2" xfId="25529" xr:uid="{00000000-0005-0000-0000-000030250000}"/>
    <cellStyle name="Normal 2 2 2 4 6 2 6" xfId="17383" xr:uid="{00000000-0005-0000-0000-000031250000}"/>
    <cellStyle name="Normal 2 2 2 4 6 3" xfId="1792" xr:uid="{00000000-0005-0000-0000-000032250000}"/>
    <cellStyle name="Normal 2 2 2 4 6 3 2" xfId="4388" xr:uid="{00000000-0005-0000-0000-000033250000}"/>
    <cellStyle name="Normal 2 2 2 4 6 3 2 2" xfId="12534" xr:uid="{00000000-0005-0000-0000-000034250000}"/>
    <cellStyle name="Normal 2 2 2 4 6 3 2 2 2" xfId="28830" xr:uid="{00000000-0005-0000-0000-000035250000}"/>
    <cellStyle name="Normal 2 2 2 4 6 3 2 3" xfId="20684" xr:uid="{00000000-0005-0000-0000-000036250000}"/>
    <cellStyle name="Normal 2 2 2 4 6 3 3" xfId="7091" xr:uid="{00000000-0005-0000-0000-000037250000}"/>
    <cellStyle name="Normal 2 2 2 4 6 3 3 2" xfId="15237" xr:uid="{00000000-0005-0000-0000-000038250000}"/>
    <cellStyle name="Normal 2 2 2 4 6 3 3 2 2" xfId="31533" xr:uid="{00000000-0005-0000-0000-000039250000}"/>
    <cellStyle name="Normal 2 2 2 4 6 3 3 3" xfId="23387" xr:uid="{00000000-0005-0000-0000-00003A250000}"/>
    <cellStyle name="Normal 2 2 2 4 6 3 4" xfId="9938" xr:uid="{00000000-0005-0000-0000-00003B250000}"/>
    <cellStyle name="Normal 2 2 2 4 6 3 4 2" xfId="26234" xr:uid="{00000000-0005-0000-0000-00003C250000}"/>
    <cellStyle name="Normal 2 2 2 4 6 3 5" xfId="18088" xr:uid="{00000000-0005-0000-0000-00003D250000}"/>
    <cellStyle name="Normal 2 2 2 4 6 4" xfId="3170" xr:uid="{00000000-0005-0000-0000-00003E250000}"/>
    <cellStyle name="Normal 2 2 2 4 6 4 2" xfId="11316" xr:uid="{00000000-0005-0000-0000-00003F250000}"/>
    <cellStyle name="Normal 2 2 2 4 6 4 2 2" xfId="27612" xr:uid="{00000000-0005-0000-0000-000040250000}"/>
    <cellStyle name="Normal 2 2 2 4 6 4 3" xfId="19466" xr:uid="{00000000-0005-0000-0000-000041250000}"/>
    <cellStyle name="Normal 2 2 2 4 6 5" xfId="5681" xr:uid="{00000000-0005-0000-0000-000042250000}"/>
    <cellStyle name="Normal 2 2 2 4 6 5 2" xfId="13827" xr:uid="{00000000-0005-0000-0000-000043250000}"/>
    <cellStyle name="Normal 2 2 2 4 6 5 2 2" xfId="30123" xr:uid="{00000000-0005-0000-0000-000044250000}"/>
    <cellStyle name="Normal 2 2 2 4 6 5 3" xfId="21977" xr:uid="{00000000-0005-0000-0000-000045250000}"/>
    <cellStyle name="Normal 2 2 2 4 6 6" xfId="8528" xr:uid="{00000000-0005-0000-0000-000046250000}"/>
    <cellStyle name="Normal 2 2 2 4 6 6 2" xfId="24824" xr:uid="{00000000-0005-0000-0000-000047250000}"/>
    <cellStyle name="Normal 2 2 2 4 6 7" xfId="16678" xr:uid="{00000000-0005-0000-0000-000048250000}"/>
    <cellStyle name="Normal 2 2 2 4 7" xfId="743" xr:uid="{00000000-0005-0000-0000-000049250000}"/>
    <cellStyle name="Normal 2 2 2 4 7 2" xfId="2153" xr:uid="{00000000-0005-0000-0000-00004A250000}"/>
    <cellStyle name="Normal 2 2 2 4 7 2 2" xfId="4701" xr:uid="{00000000-0005-0000-0000-00004B250000}"/>
    <cellStyle name="Normal 2 2 2 4 7 2 2 2" xfId="12847" xr:uid="{00000000-0005-0000-0000-00004C250000}"/>
    <cellStyle name="Normal 2 2 2 4 7 2 2 2 2" xfId="29143" xr:uid="{00000000-0005-0000-0000-00004D250000}"/>
    <cellStyle name="Normal 2 2 2 4 7 2 2 3" xfId="20997" xr:uid="{00000000-0005-0000-0000-00004E250000}"/>
    <cellStyle name="Normal 2 2 2 4 7 2 3" xfId="7452" xr:uid="{00000000-0005-0000-0000-00004F250000}"/>
    <cellStyle name="Normal 2 2 2 4 7 2 3 2" xfId="15598" xr:uid="{00000000-0005-0000-0000-000050250000}"/>
    <cellStyle name="Normal 2 2 2 4 7 2 3 2 2" xfId="31894" xr:uid="{00000000-0005-0000-0000-000051250000}"/>
    <cellStyle name="Normal 2 2 2 4 7 2 3 3" xfId="23748" xr:uid="{00000000-0005-0000-0000-000052250000}"/>
    <cellStyle name="Normal 2 2 2 4 7 2 4" xfId="10299" xr:uid="{00000000-0005-0000-0000-000053250000}"/>
    <cellStyle name="Normal 2 2 2 4 7 2 4 2" xfId="26595" xr:uid="{00000000-0005-0000-0000-000054250000}"/>
    <cellStyle name="Normal 2 2 2 4 7 2 5" xfId="18449" xr:uid="{00000000-0005-0000-0000-000055250000}"/>
    <cellStyle name="Normal 2 2 2 4 7 3" xfId="3483" xr:uid="{00000000-0005-0000-0000-000056250000}"/>
    <cellStyle name="Normal 2 2 2 4 7 3 2" xfId="11629" xr:uid="{00000000-0005-0000-0000-000057250000}"/>
    <cellStyle name="Normal 2 2 2 4 7 3 2 2" xfId="27925" xr:uid="{00000000-0005-0000-0000-000058250000}"/>
    <cellStyle name="Normal 2 2 2 4 7 3 3" xfId="19779" xr:uid="{00000000-0005-0000-0000-000059250000}"/>
    <cellStyle name="Normal 2 2 2 4 7 4" xfId="6042" xr:uid="{00000000-0005-0000-0000-00005A250000}"/>
    <cellStyle name="Normal 2 2 2 4 7 4 2" xfId="14188" xr:uid="{00000000-0005-0000-0000-00005B250000}"/>
    <cellStyle name="Normal 2 2 2 4 7 4 2 2" xfId="30484" xr:uid="{00000000-0005-0000-0000-00005C250000}"/>
    <cellStyle name="Normal 2 2 2 4 7 4 3" xfId="22338" xr:uid="{00000000-0005-0000-0000-00005D250000}"/>
    <cellStyle name="Normal 2 2 2 4 7 5" xfId="8889" xr:uid="{00000000-0005-0000-0000-00005E250000}"/>
    <cellStyle name="Normal 2 2 2 4 7 5 2" xfId="25185" xr:uid="{00000000-0005-0000-0000-00005F250000}"/>
    <cellStyle name="Normal 2 2 2 4 7 6" xfId="17039" xr:uid="{00000000-0005-0000-0000-000060250000}"/>
    <cellStyle name="Normal 2 2 2 4 8" xfId="1448" xr:uid="{00000000-0005-0000-0000-000061250000}"/>
    <cellStyle name="Normal 2 2 2 4 8 2" xfId="4092" xr:uid="{00000000-0005-0000-0000-000062250000}"/>
    <cellStyle name="Normal 2 2 2 4 8 2 2" xfId="12238" xr:uid="{00000000-0005-0000-0000-000063250000}"/>
    <cellStyle name="Normal 2 2 2 4 8 2 2 2" xfId="28534" xr:uid="{00000000-0005-0000-0000-000064250000}"/>
    <cellStyle name="Normal 2 2 2 4 8 2 3" xfId="20388" xr:uid="{00000000-0005-0000-0000-000065250000}"/>
    <cellStyle name="Normal 2 2 2 4 8 3" xfId="6747" xr:uid="{00000000-0005-0000-0000-000066250000}"/>
    <cellStyle name="Normal 2 2 2 4 8 3 2" xfId="14893" xr:uid="{00000000-0005-0000-0000-000067250000}"/>
    <cellStyle name="Normal 2 2 2 4 8 3 2 2" xfId="31189" xr:uid="{00000000-0005-0000-0000-000068250000}"/>
    <cellStyle name="Normal 2 2 2 4 8 3 3" xfId="23043" xr:uid="{00000000-0005-0000-0000-000069250000}"/>
    <cellStyle name="Normal 2 2 2 4 8 4" xfId="9594" xr:uid="{00000000-0005-0000-0000-00006A250000}"/>
    <cellStyle name="Normal 2 2 2 4 8 4 2" xfId="25890" xr:uid="{00000000-0005-0000-0000-00006B250000}"/>
    <cellStyle name="Normal 2 2 2 4 8 5" xfId="17744" xr:uid="{00000000-0005-0000-0000-00006C250000}"/>
    <cellStyle name="Normal 2 2 2 4 9" xfId="2874" xr:uid="{00000000-0005-0000-0000-00006D250000}"/>
    <cellStyle name="Normal 2 2 2 4 9 2" xfId="11020" xr:uid="{00000000-0005-0000-0000-00006E250000}"/>
    <cellStyle name="Normal 2 2 2 4 9 2 2" xfId="27316" xr:uid="{00000000-0005-0000-0000-00006F250000}"/>
    <cellStyle name="Normal 2 2 2 4 9 3" xfId="19170" xr:uid="{00000000-0005-0000-0000-000070250000}"/>
    <cellStyle name="Normal 2 2 2 5" xfId="59" xr:uid="{00000000-0005-0000-0000-000071250000}"/>
    <cellStyle name="Normal 2 2 2 5 10" xfId="8206" xr:uid="{00000000-0005-0000-0000-000072250000}"/>
    <cellStyle name="Normal 2 2 2 5 10 2" xfId="24502" xr:uid="{00000000-0005-0000-0000-000073250000}"/>
    <cellStyle name="Normal 2 2 2 5 11" xfId="16356" xr:uid="{00000000-0005-0000-0000-000074250000}"/>
    <cellStyle name="Normal 2 2 2 5 2" xfId="149" xr:uid="{00000000-0005-0000-0000-000075250000}"/>
    <cellStyle name="Normal 2 2 2 5 2 2" xfId="493" xr:uid="{00000000-0005-0000-0000-000076250000}"/>
    <cellStyle name="Normal 2 2 2 5 2 2 2" xfId="1199" xr:uid="{00000000-0005-0000-0000-000077250000}"/>
    <cellStyle name="Normal 2 2 2 5 2 2 2 2" xfId="2609" xr:uid="{00000000-0005-0000-0000-000078250000}"/>
    <cellStyle name="Normal 2 2 2 5 2 2 2 2 2" xfId="5089" xr:uid="{00000000-0005-0000-0000-000079250000}"/>
    <cellStyle name="Normal 2 2 2 5 2 2 2 2 2 2" xfId="13235" xr:uid="{00000000-0005-0000-0000-00007A250000}"/>
    <cellStyle name="Normal 2 2 2 5 2 2 2 2 2 2 2" xfId="29531" xr:uid="{00000000-0005-0000-0000-00007B250000}"/>
    <cellStyle name="Normal 2 2 2 5 2 2 2 2 2 3" xfId="21385" xr:uid="{00000000-0005-0000-0000-00007C250000}"/>
    <cellStyle name="Normal 2 2 2 5 2 2 2 2 3" xfId="7908" xr:uid="{00000000-0005-0000-0000-00007D250000}"/>
    <cellStyle name="Normal 2 2 2 5 2 2 2 2 3 2" xfId="16054" xr:uid="{00000000-0005-0000-0000-00007E250000}"/>
    <cellStyle name="Normal 2 2 2 5 2 2 2 2 3 2 2" xfId="32350" xr:uid="{00000000-0005-0000-0000-00007F250000}"/>
    <cellStyle name="Normal 2 2 2 5 2 2 2 2 3 3" xfId="24204" xr:uid="{00000000-0005-0000-0000-000080250000}"/>
    <cellStyle name="Normal 2 2 2 5 2 2 2 2 4" xfId="10755" xr:uid="{00000000-0005-0000-0000-000081250000}"/>
    <cellStyle name="Normal 2 2 2 5 2 2 2 2 4 2" xfId="27051" xr:uid="{00000000-0005-0000-0000-000082250000}"/>
    <cellStyle name="Normal 2 2 2 5 2 2 2 2 5" xfId="18905" xr:uid="{00000000-0005-0000-0000-000083250000}"/>
    <cellStyle name="Normal 2 2 2 5 2 2 2 3" xfId="3871" xr:uid="{00000000-0005-0000-0000-000084250000}"/>
    <cellStyle name="Normal 2 2 2 5 2 2 2 3 2" xfId="12017" xr:uid="{00000000-0005-0000-0000-000085250000}"/>
    <cellStyle name="Normal 2 2 2 5 2 2 2 3 2 2" xfId="28313" xr:uid="{00000000-0005-0000-0000-000086250000}"/>
    <cellStyle name="Normal 2 2 2 5 2 2 2 3 3" xfId="20167" xr:uid="{00000000-0005-0000-0000-000087250000}"/>
    <cellStyle name="Normal 2 2 2 5 2 2 2 4" xfId="6498" xr:uid="{00000000-0005-0000-0000-000088250000}"/>
    <cellStyle name="Normal 2 2 2 5 2 2 2 4 2" xfId="14644" xr:uid="{00000000-0005-0000-0000-000089250000}"/>
    <cellStyle name="Normal 2 2 2 5 2 2 2 4 2 2" xfId="30940" xr:uid="{00000000-0005-0000-0000-00008A250000}"/>
    <cellStyle name="Normal 2 2 2 5 2 2 2 4 3" xfId="22794" xr:uid="{00000000-0005-0000-0000-00008B250000}"/>
    <cellStyle name="Normal 2 2 2 5 2 2 2 5" xfId="9345" xr:uid="{00000000-0005-0000-0000-00008C250000}"/>
    <cellStyle name="Normal 2 2 2 5 2 2 2 5 2" xfId="25641" xr:uid="{00000000-0005-0000-0000-00008D250000}"/>
    <cellStyle name="Normal 2 2 2 5 2 2 2 6" xfId="17495" xr:uid="{00000000-0005-0000-0000-00008E250000}"/>
    <cellStyle name="Normal 2 2 2 5 2 2 3" xfId="1904" xr:uid="{00000000-0005-0000-0000-00008F250000}"/>
    <cellStyle name="Normal 2 2 2 5 2 2 3 2" xfId="4480" xr:uid="{00000000-0005-0000-0000-000090250000}"/>
    <cellStyle name="Normal 2 2 2 5 2 2 3 2 2" xfId="12626" xr:uid="{00000000-0005-0000-0000-000091250000}"/>
    <cellStyle name="Normal 2 2 2 5 2 2 3 2 2 2" xfId="28922" xr:uid="{00000000-0005-0000-0000-000092250000}"/>
    <cellStyle name="Normal 2 2 2 5 2 2 3 2 3" xfId="20776" xr:uid="{00000000-0005-0000-0000-000093250000}"/>
    <cellStyle name="Normal 2 2 2 5 2 2 3 3" xfId="7203" xr:uid="{00000000-0005-0000-0000-000094250000}"/>
    <cellStyle name="Normal 2 2 2 5 2 2 3 3 2" xfId="15349" xr:uid="{00000000-0005-0000-0000-000095250000}"/>
    <cellStyle name="Normal 2 2 2 5 2 2 3 3 2 2" xfId="31645" xr:uid="{00000000-0005-0000-0000-000096250000}"/>
    <cellStyle name="Normal 2 2 2 5 2 2 3 3 3" xfId="23499" xr:uid="{00000000-0005-0000-0000-000097250000}"/>
    <cellStyle name="Normal 2 2 2 5 2 2 3 4" xfId="10050" xr:uid="{00000000-0005-0000-0000-000098250000}"/>
    <cellStyle name="Normal 2 2 2 5 2 2 3 4 2" xfId="26346" xr:uid="{00000000-0005-0000-0000-000099250000}"/>
    <cellStyle name="Normal 2 2 2 5 2 2 3 5" xfId="18200" xr:uid="{00000000-0005-0000-0000-00009A250000}"/>
    <cellStyle name="Normal 2 2 2 5 2 2 4" xfId="3262" xr:uid="{00000000-0005-0000-0000-00009B250000}"/>
    <cellStyle name="Normal 2 2 2 5 2 2 4 2" xfId="11408" xr:uid="{00000000-0005-0000-0000-00009C250000}"/>
    <cellStyle name="Normal 2 2 2 5 2 2 4 2 2" xfId="27704" xr:uid="{00000000-0005-0000-0000-00009D250000}"/>
    <cellStyle name="Normal 2 2 2 5 2 2 4 3" xfId="19558" xr:uid="{00000000-0005-0000-0000-00009E250000}"/>
    <cellStyle name="Normal 2 2 2 5 2 2 5" xfId="5793" xr:uid="{00000000-0005-0000-0000-00009F250000}"/>
    <cellStyle name="Normal 2 2 2 5 2 2 5 2" xfId="13939" xr:uid="{00000000-0005-0000-0000-0000A0250000}"/>
    <cellStyle name="Normal 2 2 2 5 2 2 5 2 2" xfId="30235" xr:uid="{00000000-0005-0000-0000-0000A1250000}"/>
    <cellStyle name="Normal 2 2 2 5 2 2 5 3" xfId="22089" xr:uid="{00000000-0005-0000-0000-0000A2250000}"/>
    <cellStyle name="Normal 2 2 2 5 2 2 6" xfId="8640" xr:uid="{00000000-0005-0000-0000-0000A3250000}"/>
    <cellStyle name="Normal 2 2 2 5 2 2 6 2" xfId="24936" xr:uid="{00000000-0005-0000-0000-0000A4250000}"/>
    <cellStyle name="Normal 2 2 2 5 2 2 7" xfId="16790" xr:uid="{00000000-0005-0000-0000-0000A5250000}"/>
    <cellStyle name="Normal 2 2 2 5 2 3" xfId="855" xr:uid="{00000000-0005-0000-0000-0000A6250000}"/>
    <cellStyle name="Normal 2 2 2 5 2 3 2" xfId="2265" xr:uid="{00000000-0005-0000-0000-0000A7250000}"/>
    <cellStyle name="Normal 2 2 2 5 2 3 2 2" xfId="4793" xr:uid="{00000000-0005-0000-0000-0000A8250000}"/>
    <cellStyle name="Normal 2 2 2 5 2 3 2 2 2" xfId="12939" xr:uid="{00000000-0005-0000-0000-0000A9250000}"/>
    <cellStyle name="Normal 2 2 2 5 2 3 2 2 2 2" xfId="29235" xr:uid="{00000000-0005-0000-0000-0000AA250000}"/>
    <cellStyle name="Normal 2 2 2 5 2 3 2 2 3" xfId="21089" xr:uid="{00000000-0005-0000-0000-0000AB250000}"/>
    <cellStyle name="Normal 2 2 2 5 2 3 2 3" xfId="7564" xr:uid="{00000000-0005-0000-0000-0000AC250000}"/>
    <cellStyle name="Normal 2 2 2 5 2 3 2 3 2" xfId="15710" xr:uid="{00000000-0005-0000-0000-0000AD250000}"/>
    <cellStyle name="Normal 2 2 2 5 2 3 2 3 2 2" xfId="32006" xr:uid="{00000000-0005-0000-0000-0000AE250000}"/>
    <cellStyle name="Normal 2 2 2 5 2 3 2 3 3" xfId="23860" xr:uid="{00000000-0005-0000-0000-0000AF250000}"/>
    <cellStyle name="Normal 2 2 2 5 2 3 2 4" xfId="10411" xr:uid="{00000000-0005-0000-0000-0000B0250000}"/>
    <cellStyle name="Normal 2 2 2 5 2 3 2 4 2" xfId="26707" xr:uid="{00000000-0005-0000-0000-0000B1250000}"/>
    <cellStyle name="Normal 2 2 2 5 2 3 2 5" xfId="18561" xr:uid="{00000000-0005-0000-0000-0000B2250000}"/>
    <cellStyle name="Normal 2 2 2 5 2 3 3" xfId="3575" xr:uid="{00000000-0005-0000-0000-0000B3250000}"/>
    <cellStyle name="Normal 2 2 2 5 2 3 3 2" xfId="11721" xr:uid="{00000000-0005-0000-0000-0000B4250000}"/>
    <cellStyle name="Normal 2 2 2 5 2 3 3 2 2" xfId="28017" xr:uid="{00000000-0005-0000-0000-0000B5250000}"/>
    <cellStyle name="Normal 2 2 2 5 2 3 3 3" xfId="19871" xr:uid="{00000000-0005-0000-0000-0000B6250000}"/>
    <cellStyle name="Normal 2 2 2 5 2 3 4" xfId="6154" xr:uid="{00000000-0005-0000-0000-0000B7250000}"/>
    <cellStyle name="Normal 2 2 2 5 2 3 4 2" xfId="14300" xr:uid="{00000000-0005-0000-0000-0000B8250000}"/>
    <cellStyle name="Normal 2 2 2 5 2 3 4 2 2" xfId="30596" xr:uid="{00000000-0005-0000-0000-0000B9250000}"/>
    <cellStyle name="Normal 2 2 2 5 2 3 4 3" xfId="22450" xr:uid="{00000000-0005-0000-0000-0000BA250000}"/>
    <cellStyle name="Normal 2 2 2 5 2 3 5" xfId="9001" xr:uid="{00000000-0005-0000-0000-0000BB250000}"/>
    <cellStyle name="Normal 2 2 2 5 2 3 5 2" xfId="25297" xr:uid="{00000000-0005-0000-0000-0000BC250000}"/>
    <cellStyle name="Normal 2 2 2 5 2 3 6" xfId="17151" xr:uid="{00000000-0005-0000-0000-0000BD250000}"/>
    <cellStyle name="Normal 2 2 2 5 2 4" xfId="1560" xr:uid="{00000000-0005-0000-0000-0000BE250000}"/>
    <cellStyle name="Normal 2 2 2 5 2 4 2" xfId="4184" xr:uid="{00000000-0005-0000-0000-0000BF250000}"/>
    <cellStyle name="Normal 2 2 2 5 2 4 2 2" xfId="12330" xr:uid="{00000000-0005-0000-0000-0000C0250000}"/>
    <cellStyle name="Normal 2 2 2 5 2 4 2 2 2" xfId="28626" xr:uid="{00000000-0005-0000-0000-0000C1250000}"/>
    <cellStyle name="Normal 2 2 2 5 2 4 2 3" xfId="20480" xr:uid="{00000000-0005-0000-0000-0000C2250000}"/>
    <cellStyle name="Normal 2 2 2 5 2 4 3" xfId="6859" xr:uid="{00000000-0005-0000-0000-0000C3250000}"/>
    <cellStyle name="Normal 2 2 2 5 2 4 3 2" xfId="15005" xr:uid="{00000000-0005-0000-0000-0000C4250000}"/>
    <cellStyle name="Normal 2 2 2 5 2 4 3 2 2" xfId="31301" xr:uid="{00000000-0005-0000-0000-0000C5250000}"/>
    <cellStyle name="Normal 2 2 2 5 2 4 3 3" xfId="23155" xr:uid="{00000000-0005-0000-0000-0000C6250000}"/>
    <cellStyle name="Normal 2 2 2 5 2 4 4" xfId="9706" xr:uid="{00000000-0005-0000-0000-0000C7250000}"/>
    <cellStyle name="Normal 2 2 2 5 2 4 4 2" xfId="26002" xr:uid="{00000000-0005-0000-0000-0000C8250000}"/>
    <cellStyle name="Normal 2 2 2 5 2 4 5" xfId="17856" xr:uid="{00000000-0005-0000-0000-0000C9250000}"/>
    <cellStyle name="Normal 2 2 2 5 2 5" xfId="2966" xr:uid="{00000000-0005-0000-0000-0000CA250000}"/>
    <cellStyle name="Normal 2 2 2 5 2 5 2" xfId="11112" xr:uid="{00000000-0005-0000-0000-0000CB250000}"/>
    <cellStyle name="Normal 2 2 2 5 2 5 2 2" xfId="27408" xr:uid="{00000000-0005-0000-0000-0000CC250000}"/>
    <cellStyle name="Normal 2 2 2 5 2 5 3" xfId="19262" xr:uid="{00000000-0005-0000-0000-0000CD250000}"/>
    <cellStyle name="Normal 2 2 2 5 2 6" xfId="5449" xr:uid="{00000000-0005-0000-0000-0000CE250000}"/>
    <cellStyle name="Normal 2 2 2 5 2 6 2" xfId="13595" xr:uid="{00000000-0005-0000-0000-0000CF250000}"/>
    <cellStyle name="Normal 2 2 2 5 2 6 2 2" xfId="29891" xr:uid="{00000000-0005-0000-0000-0000D0250000}"/>
    <cellStyle name="Normal 2 2 2 5 2 6 3" xfId="21745" xr:uid="{00000000-0005-0000-0000-0000D1250000}"/>
    <cellStyle name="Normal 2 2 2 5 2 7" xfId="8296" xr:uid="{00000000-0005-0000-0000-0000D2250000}"/>
    <cellStyle name="Normal 2 2 2 5 2 7 2" xfId="24592" xr:uid="{00000000-0005-0000-0000-0000D3250000}"/>
    <cellStyle name="Normal 2 2 2 5 2 8" xfId="16446" xr:uid="{00000000-0005-0000-0000-0000D4250000}"/>
    <cellStyle name="Normal 2 2 2 5 3" xfId="229" xr:uid="{00000000-0005-0000-0000-0000D5250000}"/>
    <cellStyle name="Normal 2 2 2 5 3 2" xfId="573" xr:uid="{00000000-0005-0000-0000-0000D6250000}"/>
    <cellStyle name="Normal 2 2 2 5 3 2 2" xfId="1279" xr:uid="{00000000-0005-0000-0000-0000D7250000}"/>
    <cellStyle name="Normal 2 2 2 5 3 2 2 2" xfId="2689" xr:uid="{00000000-0005-0000-0000-0000D8250000}"/>
    <cellStyle name="Normal 2 2 2 5 3 2 2 2 2" xfId="5163" xr:uid="{00000000-0005-0000-0000-0000D9250000}"/>
    <cellStyle name="Normal 2 2 2 5 3 2 2 2 2 2" xfId="13309" xr:uid="{00000000-0005-0000-0000-0000DA250000}"/>
    <cellStyle name="Normal 2 2 2 5 3 2 2 2 2 2 2" xfId="29605" xr:uid="{00000000-0005-0000-0000-0000DB250000}"/>
    <cellStyle name="Normal 2 2 2 5 3 2 2 2 2 3" xfId="21459" xr:uid="{00000000-0005-0000-0000-0000DC250000}"/>
    <cellStyle name="Normal 2 2 2 5 3 2 2 2 3" xfId="7988" xr:uid="{00000000-0005-0000-0000-0000DD250000}"/>
    <cellStyle name="Normal 2 2 2 5 3 2 2 2 3 2" xfId="16134" xr:uid="{00000000-0005-0000-0000-0000DE250000}"/>
    <cellStyle name="Normal 2 2 2 5 3 2 2 2 3 2 2" xfId="32430" xr:uid="{00000000-0005-0000-0000-0000DF250000}"/>
    <cellStyle name="Normal 2 2 2 5 3 2 2 2 3 3" xfId="24284" xr:uid="{00000000-0005-0000-0000-0000E0250000}"/>
    <cellStyle name="Normal 2 2 2 5 3 2 2 2 4" xfId="10835" xr:uid="{00000000-0005-0000-0000-0000E1250000}"/>
    <cellStyle name="Normal 2 2 2 5 3 2 2 2 4 2" xfId="27131" xr:uid="{00000000-0005-0000-0000-0000E2250000}"/>
    <cellStyle name="Normal 2 2 2 5 3 2 2 2 5" xfId="18985" xr:uid="{00000000-0005-0000-0000-0000E3250000}"/>
    <cellStyle name="Normal 2 2 2 5 3 2 2 3" xfId="3945" xr:uid="{00000000-0005-0000-0000-0000E4250000}"/>
    <cellStyle name="Normal 2 2 2 5 3 2 2 3 2" xfId="12091" xr:uid="{00000000-0005-0000-0000-0000E5250000}"/>
    <cellStyle name="Normal 2 2 2 5 3 2 2 3 2 2" xfId="28387" xr:uid="{00000000-0005-0000-0000-0000E6250000}"/>
    <cellStyle name="Normal 2 2 2 5 3 2 2 3 3" xfId="20241" xr:uid="{00000000-0005-0000-0000-0000E7250000}"/>
    <cellStyle name="Normal 2 2 2 5 3 2 2 4" xfId="6578" xr:uid="{00000000-0005-0000-0000-0000E8250000}"/>
    <cellStyle name="Normal 2 2 2 5 3 2 2 4 2" xfId="14724" xr:uid="{00000000-0005-0000-0000-0000E9250000}"/>
    <cellStyle name="Normal 2 2 2 5 3 2 2 4 2 2" xfId="31020" xr:uid="{00000000-0005-0000-0000-0000EA250000}"/>
    <cellStyle name="Normal 2 2 2 5 3 2 2 4 3" xfId="22874" xr:uid="{00000000-0005-0000-0000-0000EB250000}"/>
    <cellStyle name="Normal 2 2 2 5 3 2 2 5" xfId="9425" xr:uid="{00000000-0005-0000-0000-0000EC250000}"/>
    <cellStyle name="Normal 2 2 2 5 3 2 2 5 2" xfId="25721" xr:uid="{00000000-0005-0000-0000-0000ED250000}"/>
    <cellStyle name="Normal 2 2 2 5 3 2 2 6" xfId="17575" xr:uid="{00000000-0005-0000-0000-0000EE250000}"/>
    <cellStyle name="Normal 2 2 2 5 3 2 3" xfId="1984" xr:uid="{00000000-0005-0000-0000-0000EF250000}"/>
    <cellStyle name="Normal 2 2 2 5 3 2 3 2" xfId="4554" xr:uid="{00000000-0005-0000-0000-0000F0250000}"/>
    <cellStyle name="Normal 2 2 2 5 3 2 3 2 2" xfId="12700" xr:uid="{00000000-0005-0000-0000-0000F1250000}"/>
    <cellStyle name="Normal 2 2 2 5 3 2 3 2 2 2" xfId="28996" xr:uid="{00000000-0005-0000-0000-0000F2250000}"/>
    <cellStyle name="Normal 2 2 2 5 3 2 3 2 3" xfId="20850" xr:uid="{00000000-0005-0000-0000-0000F3250000}"/>
    <cellStyle name="Normal 2 2 2 5 3 2 3 3" xfId="7283" xr:uid="{00000000-0005-0000-0000-0000F4250000}"/>
    <cellStyle name="Normal 2 2 2 5 3 2 3 3 2" xfId="15429" xr:uid="{00000000-0005-0000-0000-0000F5250000}"/>
    <cellStyle name="Normal 2 2 2 5 3 2 3 3 2 2" xfId="31725" xr:uid="{00000000-0005-0000-0000-0000F6250000}"/>
    <cellStyle name="Normal 2 2 2 5 3 2 3 3 3" xfId="23579" xr:uid="{00000000-0005-0000-0000-0000F7250000}"/>
    <cellStyle name="Normal 2 2 2 5 3 2 3 4" xfId="10130" xr:uid="{00000000-0005-0000-0000-0000F8250000}"/>
    <cellStyle name="Normal 2 2 2 5 3 2 3 4 2" xfId="26426" xr:uid="{00000000-0005-0000-0000-0000F9250000}"/>
    <cellStyle name="Normal 2 2 2 5 3 2 3 5" xfId="18280" xr:uid="{00000000-0005-0000-0000-0000FA250000}"/>
    <cellStyle name="Normal 2 2 2 5 3 2 4" xfId="3336" xr:uid="{00000000-0005-0000-0000-0000FB250000}"/>
    <cellStyle name="Normal 2 2 2 5 3 2 4 2" xfId="11482" xr:uid="{00000000-0005-0000-0000-0000FC250000}"/>
    <cellStyle name="Normal 2 2 2 5 3 2 4 2 2" xfId="27778" xr:uid="{00000000-0005-0000-0000-0000FD250000}"/>
    <cellStyle name="Normal 2 2 2 5 3 2 4 3" xfId="19632" xr:uid="{00000000-0005-0000-0000-0000FE250000}"/>
    <cellStyle name="Normal 2 2 2 5 3 2 5" xfId="5873" xr:uid="{00000000-0005-0000-0000-0000FF250000}"/>
    <cellStyle name="Normal 2 2 2 5 3 2 5 2" xfId="14019" xr:uid="{00000000-0005-0000-0000-000000260000}"/>
    <cellStyle name="Normal 2 2 2 5 3 2 5 2 2" xfId="30315" xr:uid="{00000000-0005-0000-0000-000001260000}"/>
    <cellStyle name="Normal 2 2 2 5 3 2 5 3" xfId="22169" xr:uid="{00000000-0005-0000-0000-000002260000}"/>
    <cellStyle name="Normal 2 2 2 5 3 2 6" xfId="8720" xr:uid="{00000000-0005-0000-0000-000003260000}"/>
    <cellStyle name="Normal 2 2 2 5 3 2 6 2" xfId="25016" xr:uid="{00000000-0005-0000-0000-000004260000}"/>
    <cellStyle name="Normal 2 2 2 5 3 2 7" xfId="16870" xr:uid="{00000000-0005-0000-0000-000005260000}"/>
    <cellStyle name="Normal 2 2 2 5 3 3" xfId="935" xr:uid="{00000000-0005-0000-0000-000006260000}"/>
    <cellStyle name="Normal 2 2 2 5 3 3 2" xfId="2345" xr:uid="{00000000-0005-0000-0000-000007260000}"/>
    <cellStyle name="Normal 2 2 2 5 3 3 2 2" xfId="4867" xr:uid="{00000000-0005-0000-0000-000008260000}"/>
    <cellStyle name="Normal 2 2 2 5 3 3 2 2 2" xfId="13013" xr:uid="{00000000-0005-0000-0000-000009260000}"/>
    <cellStyle name="Normal 2 2 2 5 3 3 2 2 2 2" xfId="29309" xr:uid="{00000000-0005-0000-0000-00000A260000}"/>
    <cellStyle name="Normal 2 2 2 5 3 3 2 2 3" xfId="21163" xr:uid="{00000000-0005-0000-0000-00000B260000}"/>
    <cellStyle name="Normal 2 2 2 5 3 3 2 3" xfId="7644" xr:uid="{00000000-0005-0000-0000-00000C260000}"/>
    <cellStyle name="Normal 2 2 2 5 3 3 2 3 2" xfId="15790" xr:uid="{00000000-0005-0000-0000-00000D260000}"/>
    <cellStyle name="Normal 2 2 2 5 3 3 2 3 2 2" xfId="32086" xr:uid="{00000000-0005-0000-0000-00000E260000}"/>
    <cellStyle name="Normal 2 2 2 5 3 3 2 3 3" xfId="23940" xr:uid="{00000000-0005-0000-0000-00000F260000}"/>
    <cellStyle name="Normal 2 2 2 5 3 3 2 4" xfId="10491" xr:uid="{00000000-0005-0000-0000-000010260000}"/>
    <cellStyle name="Normal 2 2 2 5 3 3 2 4 2" xfId="26787" xr:uid="{00000000-0005-0000-0000-000011260000}"/>
    <cellStyle name="Normal 2 2 2 5 3 3 2 5" xfId="18641" xr:uid="{00000000-0005-0000-0000-000012260000}"/>
    <cellStyle name="Normal 2 2 2 5 3 3 3" xfId="3649" xr:uid="{00000000-0005-0000-0000-000013260000}"/>
    <cellStyle name="Normal 2 2 2 5 3 3 3 2" xfId="11795" xr:uid="{00000000-0005-0000-0000-000014260000}"/>
    <cellStyle name="Normal 2 2 2 5 3 3 3 2 2" xfId="28091" xr:uid="{00000000-0005-0000-0000-000015260000}"/>
    <cellStyle name="Normal 2 2 2 5 3 3 3 3" xfId="19945" xr:uid="{00000000-0005-0000-0000-000016260000}"/>
    <cellStyle name="Normal 2 2 2 5 3 3 4" xfId="6234" xr:uid="{00000000-0005-0000-0000-000017260000}"/>
    <cellStyle name="Normal 2 2 2 5 3 3 4 2" xfId="14380" xr:uid="{00000000-0005-0000-0000-000018260000}"/>
    <cellStyle name="Normal 2 2 2 5 3 3 4 2 2" xfId="30676" xr:uid="{00000000-0005-0000-0000-000019260000}"/>
    <cellStyle name="Normal 2 2 2 5 3 3 4 3" xfId="22530" xr:uid="{00000000-0005-0000-0000-00001A260000}"/>
    <cellStyle name="Normal 2 2 2 5 3 3 5" xfId="9081" xr:uid="{00000000-0005-0000-0000-00001B260000}"/>
    <cellStyle name="Normal 2 2 2 5 3 3 5 2" xfId="25377" xr:uid="{00000000-0005-0000-0000-00001C260000}"/>
    <cellStyle name="Normal 2 2 2 5 3 3 6" xfId="17231" xr:uid="{00000000-0005-0000-0000-00001D260000}"/>
    <cellStyle name="Normal 2 2 2 5 3 4" xfId="1640" xr:uid="{00000000-0005-0000-0000-00001E260000}"/>
    <cellStyle name="Normal 2 2 2 5 3 4 2" xfId="4258" xr:uid="{00000000-0005-0000-0000-00001F260000}"/>
    <cellStyle name="Normal 2 2 2 5 3 4 2 2" xfId="12404" xr:uid="{00000000-0005-0000-0000-000020260000}"/>
    <cellStyle name="Normal 2 2 2 5 3 4 2 2 2" xfId="28700" xr:uid="{00000000-0005-0000-0000-000021260000}"/>
    <cellStyle name="Normal 2 2 2 5 3 4 2 3" xfId="20554" xr:uid="{00000000-0005-0000-0000-000022260000}"/>
    <cellStyle name="Normal 2 2 2 5 3 4 3" xfId="6939" xr:uid="{00000000-0005-0000-0000-000023260000}"/>
    <cellStyle name="Normal 2 2 2 5 3 4 3 2" xfId="15085" xr:uid="{00000000-0005-0000-0000-000024260000}"/>
    <cellStyle name="Normal 2 2 2 5 3 4 3 2 2" xfId="31381" xr:uid="{00000000-0005-0000-0000-000025260000}"/>
    <cellStyle name="Normal 2 2 2 5 3 4 3 3" xfId="23235" xr:uid="{00000000-0005-0000-0000-000026260000}"/>
    <cellStyle name="Normal 2 2 2 5 3 4 4" xfId="9786" xr:uid="{00000000-0005-0000-0000-000027260000}"/>
    <cellStyle name="Normal 2 2 2 5 3 4 4 2" xfId="26082" xr:uid="{00000000-0005-0000-0000-000028260000}"/>
    <cellStyle name="Normal 2 2 2 5 3 4 5" xfId="17936" xr:uid="{00000000-0005-0000-0000-000029260000}"/>
    <cellStyle name="Normal 2 2 2 5 3 5" xfId="3040" xr:uid="{00000000-0005-0000-0000-00002A260000}"/>
    <cellStyle name="Normal 2 2 2 5 3 5 2" xfId="11186" xr:uid="{00000000-0005-0000-0000-00002B260000}"/>
    <cellStyle name="Normal 2 2 2 5 3 5 2 2" xfId="27482" xr:uid="{00000000-0005-0000-0000-00002C260000}"/>
    <cellStyle name="Normal 2 2 2 5 3 5 3" xfId="19336" xr:uid="{00000000-0005-0000-0000-00002D260000}"/>
    <cellStyle name="Normal 2 2 2 5 3 6" xfId="5529" xr:uid="{00000000-0005-0000-0000-00002E260000}"/>
    <cellStyle name="Normal 2 2 2 5 3 6 2" xfId="13675" xr:uid="{00000000-0005-0000-0000-00002F260000}"/>
    <cellStyle name="Normal 2 2 2 5 3 6 2 2" xfId="29971" xr:uid="{00000000-0005-0000-0000-000030260000}"/>
    <cellStyle name="Normal 2 2 2 5 3 6 3" xfId="21825" xr:uid="{00000000-0005-0000-0000-000031260000}"/>
    <cellStyle name="Normal 2 2 2 5 3 7" xfId="8376" xr:uid="{00000000-0005-0000-0000-000032260000}"/>
    <cellStyle name="Normal 2 2 2 5 3 7 2" xfId="24672" xr:uid="{00000000-0005-0000-0000-000033260000}"/>
    <cellStyle name="Normal 2 2 2 5 3 8" xfId="16526" xr:uid="{00000000-0005-0000-0000-000034260000}"/>
    <cellStyle name="Normal 2 2 2 5 4" xfId="313" xr:uid="{00000000-0005-0000-0000-000035260000}"/>
    <cellStyle name="Normal 2 2 2 5 4 2" xfId="657" xr:uid="{00000000-0005-0000-0000-000036260000}"/>
    <cellStyle name="Normal 2 2 2 5 4 2 2" xfId="1363" xr:uid="{00000000-0005-0000-0000-000037260000}"/>
    <cellStyle name="Normal 2 2 2 5 4 2 2 2" xfId="2773" xr:uid="{00000000-0005-0000-0000-000038260000}"/>
    <cellStyle name="Normal 2 2 2 5 4 2 2 2 2" xfId="5237" xr:uid="{00000000-0005-0000-0000-000039260000}"/>
    <cellStyle name="Normal 2 2 2 5 4 2 2 2 2 2" xfId="13383" xr:uid="{00000000-0005-0000-0000-00003A260000}"/>
    <cellStyle name="Normal 2 2 2 5 4 2 2 2 2 2 2" xfId="29679" xr:uid="{00000000-0005-0000-0000-00003B260000}"/>
    <cellStyle name="Normal 2 2 2 5 4 2 2 2 2 3" xfId="21533" xr:uid="{00000000-0005-0000-0000-00003C260000}"/>
    <cellStyle name="Normal 2 2 2 5 4 2 2 2 3" xfId="8072" xr:uid="{00000000-0005-0000-0000-00003D260000}"/>
    <cellStyle name="Normal 2 2 2 5 4 2 2 2 3 2" xfId="16218" xr:uid="{00000000-0005-0000-0000-00003E260000}"/>
    <cellStyle name="Normal 2 2 2 5 4 2 2 2 3 2 2" xfId="32514" xr:uid="{00000000-0005-0000-0000-00003F260000}"/>
    <cellStyle name="Normal 2 2 2 5 4 2 2 2 3 3" xfId="24368" xr:uid="{00000000-0005-0000-0000-000040260000}"/>
    <cellStyle name="Normal 2 2 2 5 4 2 2 2 4" xfId="10919" xr:uid="{00000000-0005-0000-0000-000041260000}"/>
    <cellStyle name="Normal 2 2 2 5 4 2 2 2 4 2" xfId="27215" xr:uid="{00000000-0005-0000-0000-000042260000}"/>
    <cellStyle name="Normal 2 2 2 5 4 2 2 2 5" xfId="19069" xr:uid="{00000000-0005-0000-0000-000043260000}"/>
    <cellStyle name="Normal 2 2 2 5 4 2 2 3" xfId="4019" xr:uid="{00000000-0005-0000-0000-000044260000}"/>
    <cellStyle name="Normal 2 2 2 5 4 2 2 3 2" xfId="12165" xr:uid="{00000000-0005-0000-0000-000045260000}"/>
    <cellStyle name="Normal 2 2 2 5 4 2 2 3 2 2" xfId="28461" xr:uid="{00000000-0005-0000-0000-000046260000}"/>
    <cellStyle name="Normal 2 2 2 5 4 2 2 3 3" xfId="20315" xr:uid="{00000000-0005-0000-0000-000047260000}"/>
    <cellStyle name="Normal 2 2 2 5 4 2 2 4" xfId="6662" xr:uid="{00000000-0005-0000-0000-000048260000}"/>
    <cellStyle name="Normal 2 2 2 5 4 2 2 4 2" xfId="14808" xr:uid="{00000000-0005-0000-0000-000049260000}"/>
    <cellStyle name="Normal 2 2 2 5 4 2 2 4 2 2" xfId="31104" xr:uid="{00000000-0005-0000-0000-00004A260000}"/>
    <cellStyle name="Normal 2 2 2 5 4 2 2 4 3" xfId="22958" xr:uid="{00000000-0005-0000-0000-00004B260000}"/>
    <cellStyle name="Normal 2 2 2 5 4 2 2 5" xfId="9509" xr:uid="{00000000-0005-0000-0000-00004C260000}"/>
    <cellStyle name="Normal 2 2 2 5 4 2 2 5 2" xfId="25805" xr:uid="{00000000-0005-0000-0000-00004D260000}"/>
    <cellStyle name="Normal 2 2 2 5 4 2 2 6" xfId="17659" xr:uid="{00000000-0005-0000-0000-00004E260000}"/>
    <cellStyle name="Normal 2 2 2 5 4 2 3" xfId="2068" xr:uid="{00000000-0005-0000-0000-00004F260000}"/>
    <cellStyle name="Normal 2 2 2 5 4 2 3 2" xfId="4628" xr:uid="{00000000-0005-0000-0000-000050260000}"/>
    <cellStyle name="Normal 2 2 2 5 4 2 3 2 2" xfId="12774" xr:uid="{00000000-0005-0000-0000-000051260000}"/>
    <cellStyle name="Normal 2 2 2 5 4 2 3 2 2 2" xfId="29070" xr:uid="{00000000-0005-0000-0000-000052260000}"/>
    <cellStyle name="Normal 2 2 2 5 4 2 3 2 3" xfId="20924" xr:uid="{00000000-0005-0000-0000-000053260000}"/>
    <cellStyle name="Normal 2 2 2 5 4 2 3 3" xfId="7367" xr:uid="{00000000-0005-0000-0000-000054260000}"/>
    <cellStyle name="Normal 2 2 2 5 4 2 3 3 2" xfId="15513" xr:uid="{00000000-0005-0000-0000-000055260000}"/>
    <cellStyle name="Normal 2 2 2 5 4 2 3 3 2 2" xfId="31809" xr:uid="{00000000-0005-0000-0000-000056260000}"/>
    <cellStyle name="Normal 2 2 2 5 4 2 3 3 3" xfId="23663" xr:uid="{00000000-0005-0000-0000-000057260000}"/>
    <cellStyle name="Normal 2 2 2 5 4 2 3 4" xfId="10214" xr:uid="{00000000-0005-0000-0000-000058260000}"/>
    <cellStyle name="Normal 2 2 2 5 4 2 3 4 2" xfId="26510" xr:uid="{00000000-0005-0000-0000-000059260000}"/>
    <cellStyle name="Normal 2 2 2 5 4 2 3 5" xfId="18364" xr:uid="{00000000-0005-0000-0000-00005A260000}"/>
    <cellStyle name="Normal 2 2 2 5 4 2 4" xfId="3410" xr:uid="{00000000-0005-0000-0000-00005B260000}"/>
    <cellStyle name="Normal 2 2 2 5 4 2 4 2" xfId="11556" xr:uid="{00000000-0005-0000-0000-00005C260000}"/>
    <cellStyle name="Normal 2 2 2 5 4 2 4 2 2" xfId="27852" xr:uid="{00000000-0005-0000-0000-00005D260000}"/>
    <cellStyle name="Normal 2 2 2 5 4 2 4 3" xfId="19706" xr:uid="{00000000-0005-0000-0000-00005E260000}"/>
    <cellStyle name="Normal 2 2 2 5 4 2 5" xfId="5957" xr:uid="{00000000-0005-0000-0000-00005F260000}"/>
    <cellStyle name="Normal 2 2 2 5 4 2 5 2" xfId="14103" xr:uid="{00000000-0005-0000-0000-000060260000}"/>
    <cellStyle name="Normal 2 2 2 5 4 2 5 2 2" xfId="30399" xr:uid="{00000000-0005-0000-0000-000061260000}"/>
    <cellStyle name="Normal 2 2 2 5 4 2 5 3" xfId="22253" xr:uid="{00000000-0005-0000-0000-000062260000}"/>
    <cellStyle name="Normal 2 2 2 5 4 2 6" xfId="8804" xr:uid="{00000000-0005-0000-0000-000063260000}"/>
    <cellStyle name="Normal 2 2 2 5 4 2 6 2" xfId="25100" xr:uid="{00000000-0005-0000-0000-000064260000}"/>
    <cellStyle name="Normal 2 2 2 5 4 2 7" xfId="16954" xr:uid="{00000000-0005-0000-0000-000065260000}"/>
    <cellStyle name="Normal 2 2 2 5 4 3" xfId="1019" xr:uid="{00000000-0005-0000-0000-000066260000}"/>
    <cellStyle name="Normal 2 2 2 5 4 3 2" xfId="2429" xr:uid="{00000000-0005-0000-0000-000067260000}"/>
    <cellStyle name="Normal 2 2 2 5 4 3 2 2" xfId="4941" xr:uid="{00000000-0005-0000-0000-000068260000}"/>
    <cellStyle name="Normal 2 2 2 5 4 3 2 2 2" xfId="13087" xr:uid="{00000000-0005-0000-0000-000069260000}"/>
    <cellStyle name="Normal 2 2 2 5 4 3 2 2 2 2" xfId="29383" xr:uid="{00000000-0005-0000-0000-00006A260000}"/>
    <cellStyle name="Normal 2 2 2 5 4 3 2 2 3" xfId="21237" xr:uid="{00000000-0005-0000-0000-00006B260000}"/>
    <cellStyle name="Normal 2 2 2 5 4 3 2 3" xfId="7728" xr:uid="{00000000-0005-0000-0000-00006C260000}"/>
    <cellStyle name="Normal 2 2 2 5 4 3 2 3 2" xfId="15874" xr:uid="{00000000-0005-0000-0000-00006D260000}"/>
    <cellStyle name="Normal 2 2 2 5 4 3 2 3 2 2" xfId="32170" xr:uid="{00000000-0005-0000-0000-00006E260000}"/>
    <cellStyle name="Normal 2 2 2 5 4 3 2 3 3" xfId="24024" xr:uid="{00000000-0005-0000-0000-00006F260000}"/>
    <cellStyle name="Normal 2 2 2 5 4 3 2 4" xfId="10575" xr:uid="{00000000-0005-0000-0000-000070260000}"/>
    <cellStyle name="Normal 2 2 2 5 4 3 2 4 2" xfId="26871" xr:uid="{00000000-0005-0000-0000-000071260000}"/>
    <cellStyle name="Normal 2 2 2 5 4 3 2 5" xfId="18725" xr:uid="{00000000-0005-0000-0000-000072260000}"/>
    <cellStyle name="Normal 2 2 2 5 4 3 3" xfId="3723" xr:uid="{00000000-0005-0000-0000-000073260000}"/>
    <cellStyle name="Normal 2 2 2 5 4 3 3 2" xfId="11869" xr:uid="{00000000-0005-0000-0000-000074260000}"/>
    <cellStyle name="Normal 2 2 2 5 4 3 3 2 2" xfId="28165" xr:uid="{00000000-0005-0000-0000-000075260000}"/>
    <cellStyle name="Normal 2 2 2 5 4 3 3 3" xfId="20019" xr:uid="{00000000-0005-0000-0000-000076260000}"/>
    <cellStyle name="Normal 2 2 2 5 4 3 4" xfId="6318" xr:uid="{00000000-0005-0000-0000-000077260000}"/>
    <cellStyle name="Normal 2 2 2 5 4 3 4 2" xfId="14464" xr:uid="{00000000-0005-0000-0000-000078260000}"/>
    <cellStyle name="Normal 2 2 2 5 4 3 4 2 2" xfId="30760" xr:uid="{00000000-0005-0000-0000-000079260000}"/>
    <cellStyle name="Normal 2 2 2 5 4 3 4 3" xfId="22614" xr:uid="{00000000-0005-0000-0000-00007A260000}"/>
    <cellStyle name="Normal 2 2 2 5 4 3 5" xfId="9165" xr:uid="{00000000-0005-0000-0000-00007B260000}"/>
    <cellStyle name="Normal 2 2 2 5 4 3 5 2" xfId="25461" xr:uid="{00000000-0005-0000-0000-00007C260000}"/>
    <cellStyle name="Normal 2 2 2 5 4 3 6" xfId="17315" xr:uid="{00000000-0005-0000-0000-00007D260000}"/>
    <cellStyle name="Normal 2 2 2 5 4 4" xfId="1724" xr:uid="{00000000-0005-0000-0000-00007E260000}"/>
    <cellStyle name="Normal 2 2 2 5 4 4 2" xfId="4332" xr:uid="{00000000-0005-0000-0000-00007F260000}"/>
    <cellStyle name="Normal 2 2 2 5 4 4 2 2" xfId="12478" xr:uid="{00000000-0005-0000-0000-000080260000}"/>
    <cellStyle name="Normal 2 2 2 5 4 4 2 2 2" xfId="28774" xr:uid="{00000000-0005-0000-0000-000081260000}"/>
    <cellStyle name="Normal 2 2 2 5 4 4 2 3" xfId="20628" xr:uid="{00000000-0005-0000-0000-000082260000}"/>
    <cellStyle name="Normal 2 2 2 5 4 4 3" xfId="7023" xr:uid="{00000000-0005-0000-0000-000083260000}"/>
    <cellStyle name="Normal 2 2 2 5 4 4 3 2" xfId="15169" xr:uid="{00000000-0005-0000-0000-000084260000}"/>
    <cellStyle name="Normal 2 2 2 5 4 4 3 2 2" xfId="31465" xr:uid="{00000000-0005-0000-0000-000085260000}"/>
    <cellStyle name="Normal 2 2 2 5 4 4 3 3" xfId="23319" xr:uid="{00000000-0005-0000-0000-000086260000}"/>
    <cellStyle name="Normal 2 2 2 5 4 4 4" xfId="9870" xr:uid="{00000000-0005-0000-0000-000087260000}"/>
    <cellStyle name="Normal 2 2 2 5 4 4 4 2" xfId="26166" xr:uid="{00000000-0005-0000-0000-000088260000}"/>
    <cellStyle name="Normal 2 2 2 5 4 4 5" xfId="18020" xr:uid="{00000000-0005-0000-0000-000089260000}"/>
    <cellStyle name="Normal 2 2 2 5 4 5" xfId="3114" xr:uid="{00000000-0005-0000-0000-00008A260000}"/>
    <cellStyle name="Normal 2 2 2 5 4 5 2" xfId="11260" xr:uid="{00000000-0005-0000-0000-00008B260000}"/>
    <cellStyle name="Normal 2 2 2 5 4 5 2 2" xfId="27556" xr:uid="{00000000-0005-0000-0000-00008C260000}"/>
    <cellStyle name="Normal 2 2 2 5 4 5 3" xfId="19410" xr:uid="{00000000-0005-0000-0000-00008D260000}"/>
    <cellStyle name="Normal 2 2 2 5 4 6" xfId="5613" xr:uid="{00000000-0005-0000-0000-00008E260000}"/>
    <cellStyle name="Normal 2 2 2 5 4 6 2" xfId="13759" xr:uid="{00000000-0005-0000-0000-00008F260000}"/>
    <cellStyle name="Normal 2 2 2 5 4 6 2 2" xfId="30055" xr:uid="{00000000-0005-0000-0000-000090260000}"/>
    <cellStyle name="Normal 2 2 2 5 4 6 3" xfId="21909" xr:uid="{00000000-0005-0000-0000-000091260000}"/>
    <cellStyle name="Normal 2 2 2 5 4 7" xfId="8460" xr:uid="{00000000-0005-0000-0000-000092260000}"/>
    <cellStyle name="Normal 2 2 2 5 4 7 2" xfId="24756" xr:uid="{00000000-0005-0000-0000-000093260000}"/>
    <cellStyle name="Normal 2 2 2 5 4 8" xfId="16610" xr:uid="{00000000-0005-0000-0000-000094260000}"/>
    <cellStyle name="Normal 2 2 2 5 5" xfId="403" xr:uid="{00000000-0005-0000-0000-000095260000}"/>
    <cellStyle name="Normal 2 2 2 5 5 2" xfId="1109" xr:uid="{00000000-0005-0000-0000-000096260000}"/>
    <cellStyle name="Normal 2 2 2 5 5 2 2" xfId="2519" xr:uid="{00000000-0005-0000-0000-000097260000}"/>
    <cellStyle name="Normal 2 2 2 5 5 2 2 2" xfId="5015" xr:uid="{00000000-0005-0000-0000-000098260000}"/>
    <cellStyle name="Normal 2 2 2 5 5 2 2 2 2" xfId="13161" xr:uid="{00000000-0005-0000-0000-000099260000}"/>
    <cellStyle name="Normal 2 2 2 5 5 2 2 2 2 2" xfId="29457" xr:uid="{00000000-0005-0000-0000-00009A260000}"/>
    <cellStyle name="Normal 2 2 2 5 5 2 2 2 3" xfId="21311" xr:uid="{00000000-0005-0000-0000-00009B260000}"/>
    <cellStyle name="Normal 2 2 2 5 5 2 2 3" xfId="7818" xr:uid="{00000000-0005-0000-0000-00009C260000}"/>
    <cellStyle name="Normal 2 2 2 5 5 2 2 3 2" xfId="15964" xr:uid="{00000000-0005-0000-0000-00009D260000}"/>
    <cellStyle name="Normal 2 2 2 5 5 2 2 3 2 2" xfId="32260" xr:uid="{00000000-0005-0000-0000-00009E260000}"/>
    <cellStyle name="Normal 2 2 2 5 5 2 2 3 3" xfId="24114" xr:uid="{00000000-0005-0000-0000-00009F260000}"/>
    <cellStyle name="Normal 2 2 2 5 5 2 2 4" xfId="10665" xr:uid="{00000000-0005-0000-0000-0000A0260000}"/>
    <cellStyle name="Normal 2 2 2 5 5 2 2 4 2" xfId="26961" xr:uid="{00000000-0005-0000-0000-0000A1260000}"/>
    <cellStyle name="Normal 2 2 2 5 5 2 2 5" xfId="18815" xr:uid="{00000000-0005-0000-0000-0000A2260000}"/>
    <cellStyle name="Normal 2 2 2 5 5 2 3" xfId="3797" xr:uid="{00000000-0005-0000-0000-0000A3260000}"/>
    <cellStyle name="Normal 2 2 2 5 5 2 3 2" xfId="11943" xr:uid="{00000000-0005-0000-0000-0000A4260000}"/>
    <cellStyle name="Normal 2 2 2 5 5 2 3 2 2" xfId="28239" xr:uid="{00000000-0005-0000-0000-0000A5260000}"/>
    <cellStyle name="Normal 2 2 2 5 5 2 3 3" xfId="20093" xr:uid="{00000000-0005-0000-0000-0000A6260000}"/>
    <cellStyle name="Normal 2 2 2 5 5 2 4" xfId="6408" xr:uid="{00000000-0005-0000-0000-0000A7260000}"/>
    <cellStyle name="Normal 2 2 2 5 5 2 4 2" xfId="14554" xr:uid="{00000000-0005-0000-0000-0000A8260000}"/>
    <cellStyle name="Normal 2 2 2 5 5 2 4 2 2" xfId="30850" xr:uid="{00000000-0005-0000-0000-0000A9260000}"/>
    <cellStyle name="Normal 2 2 2 5 5 2 4 3" xfId="22704" xr:uid="{00000000-0005-0000-0000-0000AA260000}"/>
    <cellStyle name="Normal 2 2 2 5 5 2 5" xfId="9255" xr:uid="{00000000-0005-0000-0000-0000AB260000}"/>
    <cellStyle name="Normal 2 2 2 5 5 2 5 2" xfId="25551" xr:uid="{00000000-0005-0000-0000-0000AC260000}"/>
    <cellStyle name="Normal 2 2 2 5 5 2 6" xfId="17405" xr:uid="{00000000-0005-0000-0000-0000AD260000}"/>
    <cellStyle name="Normal 2 2 2 5 5 3" xfId="1814" xr:uid="{00000000-0005-0000-0000-0000AE260000}"/>
    <cellStyle name="Normal 2 2 2 5 5 3 2" xfId="4406" xr:uid="{00000000-0005-0000-0000-0000AF260000}"/>
    <cellStyle name="Normal 2 2 2 5 5 3 2 2" xfId="12552" xr:uid="{00000000-0005-0000-0000-0000B0260000}"/>
    <cellStyle name="Normal 2 2 2 5 5 3 2 2 2" xfId="28848" xr:uid="{00000000-0005-0000-0000-0000B1260000}"/>
    <cellStyle name="Normal 2 2 2 5 5 3 2 3" xfId="20702" xr:uid="{00000000-0005-0000-0000-0000B2260000}"/>
    <cellStyle name="Normal 2 2 2 5 5 3 3" xfId="7113" xr:uid="{00000000-0005-0000-0000-0000B3260000}"/>
    <cellStyle name="Normal 2 2 2 5 5 3 3 2" xfId="15259" xr:uid="{00000000-0005-0000-0000-0000B4260000}"/>
    <cellStyle name="Normal 2 2 2 5 5 3 3 2 2" xfId="31555" xr:uid="{00000000-0005-0000-0000-0000B5260000}"/>
    <cellStyle name="Normal 2 2 2 5 5 3 3 3" xfId="23409" xr:uid="{00000000-0005-0000-0000-0000B6260000}"/>
    <cellStyle name="Normal 2 2 2 5 5 3 4" xfId="9960" xr:uid="{00000000-0005-0000-0000-0000B7260000}"/>
    <cellStyle name="Normal 2 2 2 5 5 3 4 2" xfId="26256" xr:uid="{00000000-0005-0000-0000-0000B8260000}"/>
    <cellStyle name="Normal 2 2 2 5 5 3 5" xfId="18110" xr:uid="{00000000-0005-0000-0000-0000B9260000}"/>
    <cellStyle name="Normal 2 2 2 5 5 4" xfId="3188" xr:uid="{00000000-0005-0000-0000-0000BA260000}"/>
    <cellStyle name="Normal 2 2 2 5 5 4 2" xfId="11334" xr:uid="{00000000-0005-0000-0000-0000BB260000}"/>
    <cellStyle name="Normal 2 2 2 5 5 4 2 2" xfId="27630" xr:uid="{00000000-0005-0000-0000-0000BC260000}"/>
    <cellStyle name="Normal 2 2 2 5 5 4 3" xfId="19484" xr:uid="{00000000-0005-0000-0000-0000BD260000}"/>
    <cellStyle name="Normal 2 2 2 5 5 5" xfId="5703" xr:uid="{00000000-0005-0000-0000-0000BE260000}"/>
    <cellStyle name="Normal 2 2 2 5 5 5 2" xfId="13849" xr:uid="{00000000-0005-0000-0000-0000BF260000}"/>
    <cellStyle name="Normal 2 2 2 5 5 5 2 2" xfId="30145" xr:uid="{00000000-0005-0000-0000-0000C0260000}"/>
    <cellStyle name="Normal 2 2 2 5 5 5 3" xfId="21999" xr:uid="{00000000-0005-0000-0000-0000C1260000}"/>
    <cellStyle name="Normal 2 2 2 5 5 6" xfId="8550" xr:uid="{00000000-0005-0000-0000-0000C2260000}"/>
    <cellStyle name="Normal 2 2 2 5 5 6 2" xfId="24846" xr:uid="{00000000-0005-0000-0000-0000C3260000}"/>
    <cellStyle name="Normal 2 2 2 5 5 7" xfId="16700" xr:uid="{00000000-0005-0000-0000-0000C4260000}"/>
    <cellStyle name="Normal 2 2 2 5 6" xfId="765" xr:uid="{00000000-0005-0000-0000-0000C5260000}"/>
    <cellStyle name="Normal 2 2 2 5 6 2" xfId="2175" xr:uid="{00000000-0005-0000-0000-0000C6260000}"/>
    <cellStyle name="Normal 2 2 2 5 6 2 2" xfId="4719" xr:uid="{00000000-0005-0000-0000-0000C7260000}"/>
    <cellStyle name="Normal 2 2 2 5 6 2 2 2" xfId="12865" xr:uid="{00000000-0005-0000-0000-0000C8260000}"/>
    <cellStyle name="Normal 2 2 2 5 6 2 2 2 2" xfId="29161" xr:uid="{00000000-0005-0000-0000-0000C9260000}"/>
    <cellStyle name="Normal 2 2 2 5 6 2 2 3" xfId="21015" xr:uid="{00000000-0005-0000-0000-0000CA260000}"/>
    <cellStyle name="Normal 2 2 2 5 6 2 3" xfId="7474" xr:uid="{00000000-0005-0000-0000-0000CB260000}"/>
    <cellStyle name="Normal 2 2 2 5 6 2 3 2" xfId="15620" xr:uid="{00000000-0005-0000-0000-0000CC260000}"/>
    <cellStyle name="Normal 2 2 2 5 6 2 3 2 2" xfId="31916" xr:uid="{00000000-0005-0000-0000-0000CD260000}"/>
    <cellStyle name="Normal 2 2 2 5 6 2 3 3" xfId="23770" xr:uid="{00000000-0005-0000-0000-0000CE260000}"/>
    <cellStyle name="Normal 2 2 2 5 6 2 4" xfId="10321" xr:uid="{00000000-0005-0000-0000-0000CF260000}"/>
    <cellStyle name="Normal 2 2 2 5 6 2 4 2" xfId="26617" xr:uid="{00000000-0005-0000-0000-0000D0260000}"/>
    <cellStyle name="Normal 2 2 2 5 6 2 5" xfId="18471" xr:uid="{00000000-0005-0000-0000-0000D1260000}"/>
    <cellStyle name="Normal 2 2 2 5 6 3" xfId="3501" xr:uid="{00000000-0005-0000-0000-0000D2260000}"/>
    <cellStyle name="Normal 2 2 2 5 6 3 2" xfId="11647" xr:uid="{00000000-0005-0000-0000-0000D3260000}"/>
    <cellStyle name="Normal 2 2 2 5 6 3 2 2" xfId="27943" xr:uid="{00000000-0005-0000-0000-0000D4260000}"/>
    <cellStyle name="Normal 2 2 2 5 6 3 3" xfId="19797" xr:uid="{00000000-0005-0000-0000-0000D5260000}"/>
    <cellStyle name="Normal 2 2 2 5 6 4" xfId="6064" xr:uid="{00000000-0005-0000-0000-0000D6260000}"/>
    <cellStyle name="Normal 2 2 2 5 6 4 2" xfId="14210" xr:uid="{00000000-0005-0000-0000-0000D7260000}"/>
    <cellStyle name="Normal 2 2 2 5 6 4 2 2" xfId="30506" xr:uid="{00000000-0005-0000-0000-0000D8260000}"/>
    <cellStyle name="Normal 2 2 2 5 6 4 3" xfId="22360" xr:uid="{00000000-0005-0000-0000-0000D9260000}"/>
    <cellStyle name="Normal 2 2 2 5 6 5" xfId="8911" xr:uid="{00000000-0005-0000-0000-0000DA260000}"/>
    <cellStyle name="Normal 2 2 2 5 6 5 2" xfId="25207" xr:uid="{00000000-0005-0000-0000-0000DB260000}"/>
    <cellStyle name="Normal 2 2 2 5 6 6" xfId="17061" xr:uid="{00000000-0005-0000-0000-0000DC260000}"/>
    <cellStyle name="Normal 2 2 2 5 7" xfId="1470" xr:uid="{00000000-0005-0000-0000-0000DD260000}"/>
    <cellStyle name="Normal 2 2 2 5 7 2" xfId="4110" xr:uid="{00000000-0005-0000-0000-0000DE260000}"/>
    <cellStyle name="Normal 2 2 2 5 7 2 2" xfId="12256" xr:uid="{00000000-0005-0000-0000-0000DF260000}"/>
    <cellStyle name="Normal 2 2 2 5 7 2 2 2" xfId="28552" xr:uid="{00000000-0005-0000-0000-0000E0260000}"/>
    <cellStyle name="Normal 2 2 2 5 7 2 3" xfId="20406" xr:uid="{00000000-0005-0000-0000-0000E1260000}"/>
    <cellStyle name="Normal 2 2 2 5 7 3" xfId="6769" xr:uid="{00000000-0005-0000-0000-0000E2260000}"/>
    <cellStyle name="Normal 2 2 2 5 7 3 2" xfId="14915" xr:uid="{00000000-0005-0000-0000-0000E3260000}"/>
    <cellStyle name="Normal 2 2 2 5 7 3 2 2" xfId="31211" xr:uid="{00000000-0005-0000-0000-0000E4260000}"/>
    <cellStyle name="Normal 2 2 2 5 7 3 3" xfId="23065" xr:uid="{00000000-0005-0000-0000-0000E5260000}"/>
    <cellStyle name="Normal 2 2 2 5 7 4" xfId="9616" xr:uid="{00000000-0005-0000-0000-0000E6260000}"/>
    <cellStyle name="Normal 2 2 2 5 7 4 2" xfId="25912" xr:uid="{00000000-0005-0000-0000-0000E7260000}"/>
    <cellStyle name="Normal 2 2 2 5 7 5" xfId="17766" xr:uid="{00000000-0005-0000-0000-0000E8260000}"/>
    <cellStyle name="Normal 2 2 2 5 8" xfId="2892" xr:uid="{00000000-0005-0000-0000-0000E9260000}"/>
    <cellStyle name="Normal 2 2 2 5 8 2" xfId="11038" xr:uid="{00000000-0005-0000-0000-0000EA260000}"/>
    <cellStyle name="Normal 2 2 2 5 8 2 2" xfId="27334" xr:uid="{00000000-0005-0000-0000-0000EB260000}"/>
    <cellStyle name="Normal 2 2 2 5 8 3" xfId="19188" xr:uid="{00000000-0005-0000-0000-0000EC260000}"/>
    <cellStyle name="Normal 2 2 2 5 9" xfId="5359" xr:uid="{00000000-0005-0000-0000-0000ED260000}"/>
    <cellStyle name="Normal 2 2 2 5 9 2" xfId="13505" xr:uid="{00000000-0005-0000-0000-0000EE260000}"/>
    <cellStyle name="Normal 2 2 2 5 9 2 2" xfId="29801" xr:uid="{00000000-0005-0000-0000-0000EF260000}"/>
    <cellStyle name="Normal 2 2 2 5 9 3" xfId="21655" xr:uid="{00000000-0005-0000-0000-0000F0260000}"/>
    <cellStyle name="Normal 2 2 2 6" xfId="105" xr:uid="{00000000-0005-0000-0000-0000F1260000}"/>
    <cellStyle name="Normal 2 2 2 6 2" xfId="449" xr:uid="{00000000-0005-0000-0000-0000F2260000}"/>
    <cellStyle name="Normal 2 2 2 6 2 2" xfId="1155" xr:uid="{00000000-0005-0000-0000-0000F3260000}"/>
    <cellStyle name="Normal 2 2 2 6 2 2 2" xfId="2565" xr:uid="{00000000-0005-0000-0000-0000F4260000}"/>
    <cellStyle name="Normal 2 2 2 6 2 2 2 2" xfId="5053" xr:uid="{00000000-0005-0000-0000-0000F5260000}"/>
    <cellStyle name="Normal 2 2 2 6 2 2 2 2 2" xfId="13199" xr:uid="{00000000-0005-0000-0000-0000F6260000}"/>
    <cellStyle name="Normal 2 2 2 6 2 2 2 2 2 2" xfId="29495" xr:uid="{00000000-0005-0000-0000-0000F7260000}"/>
    <cellStyle name="Normal 2 2 2 6 2 2 2 2 3" xfId="21349" xr:uid="{00000000-0005-0000-0000-0000F8260000}"/>
    <cellStyle name="Normal 2 2 2 6 2 2 2 3" xfId="7864" xr:uid="{00000000-0005-0000-0000-0000F9260000}"/>
    <cellStyle name="Normal 2 2 2 6 2 2 2 3 2" xfId="16010" xr:uid="{00000000-0005-0000-0000-0000FA260000}"/>
    <cellStyle name="Normal 2 2 2 6 2 2 2 3 2 2" xfId="32306" xr:uid="{00000000-0005-0000-0000-0000FB260000}"/>
    <cellStyle name="Normal 2 2 2 6 2 2 2 3 3" xfId="24160" xr:uid="{00000000-0005-0000-0000-0000FC260000}"/>
    <cellStyle name="Normal 2 2 2 6 2 2 2 4" xfId="10711" xr:uid="{00000000-0005-0000-0000-0000FD260000}"/>
    <cellStyle name="Normal 2 2 2 6 2 2 2 4 2" xfId="27007" xr:uid="{00000000-0005-0000-0000-0000FE260000}"/>
    <cellStyle name="Normal 2 2 2 6 2 2 2 5" xfId="18861" xr:uid="{00000000-0005-0000-0000-0000FF260000}"/>
    <cellStyle name="Normal 2 2 2 6 2 2 3" xfId="3835" xr:uid="{00000000-0005-0000-0000-000000270000}"/>
    <cellStyle name="Normal 2 2 2 6 2 2 3 2" xfId="11981" xr:uid="{00000000-0005-0000-0000-000001270000}"/>
    <cellStyle name="Normal 2 2 2 6 2 2 3 2 2" xfId="28277" xr:uid="{00000000-0005-0000-0000-000002270000}"/>
    <cellStyle name="Normal 2 2 2 6 2 2 3 3" xfId="20131" xr:uid="{00000000-0005-0000-0000-000003270000}"/>
    <cellStyle name="Normal 2 2 2 6 2 2 4" xfId="6454" xr:uid="{00000000-0005-0000-0000-000004270000}"/>
    <cellStyle name="Normal 2 2 2 6 2 2 4 2" xfId="14600" xr:uid="{00000000-0005-0000-0000-000005270000}"/>
    <cellStyle name="Normal 2 2 2 6 2 2 4 2 2" xfId="30896" xr:uid="{00000000-0005-0000-0000-000006270000}"/>
    <cellStyle name="Normal 2 2 2 6 2 2 4 3" xfId="22750" xr:uid="{00000000-0005-0000-0000-000007270000}"/>
    <cellStyle name="Normal 2 2 2 6 2 2 5" xfId="9301" xr:uid="{00000000-0005-0000-0000-000008270000}"/>
    <cellStyle name="Normal 2 2 2 6 2 2 5 2" xfId="25597" xr:uid="{00000000-0005-0000-0000-000009270000}"/>
    <cellStyle name="Normal 2 2 2 6 2 2 6" xfId="17451" xr:uid="{00000000-0005-0000-0000-00000A270000}"/>
    <cellStyle name="Normal 2 2 2 6 2 3" xfId="1860" xr:uid="{00000000-0005-0000-0000-00000B270000}"/>
    <cellStyle name="Normal 2 2 2 6 2 3 2" xfId="4444" xr:uid="{00000000-0005-0000-0000-00000C270000}"/>
    <cellStyle name="Normal 2 2 2 6 2 3 2 2" xfId="12590" xr:uid="{00000000-0005-0000-0000-00000D270000}"/>
    <cellStyle name="Normal 2 2 2 6 2 3 2 2 2" xfId="28886" xr:uid="{00000000-0005-0000-0000-00000E270000}"/>
    <cellStyle name="Normal 2 2 2 6 2 3 2 3" xfId="20740" xr:uid="{00000000-0005-0000-0000-00000F270000}"/>
    <cellStyle name="Normal 2 2 2 6 2 3 3" xfId="7159" xr:uid="{00000000-0005-0000-0000-000010270000}"/>
    <cellStyle name="Normal 2 2 2 6 2 3 3 2" xfId="15305" xr:uid="{00000000-0005-0000-0000-000011270000}"/>
    <cellStyle name="Normal 2 2 2 6 2 3 3 2 2" xfId="31601" xr:uid="{00000000-0005-0000-0000-000012270000}"/>
    <cellStyle name="Normal 2 2 2 6 2 3 3 3" xfId="23455" xr:uid="{00000000-0005-0000-0000-000013270000}"/>
    <cellStyle name="Normal 2 2 2 6 2 3 4" xfId="10006" xr:uid="{00000000-0005-0000-0000-000014270000}"/>
    <cellStyle name="Normal 2 2 2 6 2 3 4 2" xfId="26302" xr:uid="{00000000-0005-0000-0000-000015270000}"/>
    <cellStyle name="Normal 2 2 2 6 2 3 5" xfId="18156" xr:uid="{00000000-0005-0000-0000-000016270000}"/>
    <cellStyle name="Normal 2 2 2 6 2 4" xfId="3226" xr:uid="{00000000-0005-0000-0000-000017270000}"/>
    <cellStyle name="Normal 2 2 2 6 2 4 2" xfId="11372" xr:uid="{00000000-0005-0000-0000-000018270000}"/>
    <cellStyle name="Normal 2 2 2 6 2 4 2 2" xfId="27668" xr:uid="{00000000-0005-0000-0000-000019270000}"/>
    <cellStyle name="Normal 2 2 2 6 2 4 3" xfId="19522" xr:uid="{00000000-0005-0000-0000-00001A270000}"/>
    <cellStyle name="Normal 2 2 2 6 2 5" xfId="5749" xr:uid="{00000000-0005-0000-0000-00001B270000}"/>
    <cellStyle name="Normal 2 2 2 6 2 5 2" xfId="13895" xr:uid="{00000000-0005-0000-0000-00001C270000}"/>
    <cellStyle name="Normal 2 2 2 6 2 5 2 2" xfId="30191" xr:uid="{00000000-0005-0000-0000-00001D270000}"/>
    <cellStyle name="Normal 2 2 2 6 2 5 3" xfId="22045" xr:uid="{00000000-0005-0000-0000-00001E270000}"/>
    <cellStyle name="Normal 2 2 2 6 2 6" xfId="8596" xr:uid="{00000000-0005-0000-0000-00001F270000}"/>
    <cellStyle name="Normal 2 2 2 6 2 6 2" xfId="24892" xr:uid="{00000000-0005-0000-0000-000020270000}"/>
    <cellStyle name="Normal 2 2 2 6 2 7" xfId="16746" xr:uid="{00000000-0005-0000-0000-000021270000}"/>
    <cellStyle name="Normal 2 2 2 6 3" xfId="811" xr:uid="{00000000-0005-0000-0000-000022270000}"/>
    <cellStyle name="Normal 2 2 2 6 3 2" xfId="2221" xr:uid="{00000000-0005-0000-0000-000023270000}"/>
    <cellStyle name="Normal 2 2 2 6 3 2 2" xfId="4757" xr:uid="{00000000-0005-0000-0000-000024270000}"/>
    <cellStyle name="Normal 2 2 2 6 3 2 2 2" xfId="12903" xr:uid="{00000000-0005-0000-0000-000025270000}"/>
    <cellStyle name="Normal 2 2 2 6 3 2 2 2 2" xfId="29199" xr:uid="{00000000-0005-0000-0000-000026270000}"/>
    <cellStyle name="Normal 2 2 2 6 3 2 2 3" xfId="21053" xr:uid="{00000000-0005-0000-0000-000027270000}"/>
    <cellStyle name="Normal 2 2 2 6 3 2 3" xfId="7520" xr:uid="{00000000-0005-0000-0000-000028270000}"/>
    <cellStyle name="Normal 2 2 2 6 3 2 3 2" xfId="15666" xr:uid="{00000000-0005-0000-0000-000029270000}"/>
    <cellStyle name="Normal 2 2 2 6 3 2 3 2 2" xfId="31962" xr:uid="{00000000-0005-0000-0000-00002A270000}"/>
    <cellStyle name="Normal 2 2 2 6 3 2 3 3" xfId="23816" xr:uid="{00000000-0005-0000-0000-00002B270000}"/>
    <cellStyle name="Normal 2 2 2 6 3 2 4" xfId="10367" xr:uid="{00000000-0005-0000-0000-00002C270000}"/>
    <cellStyle name="Normal 2 2 2 6 3 2 4 2" xfId="26663" xr:uid="{00000000-0005-0000-0000-00002D270000}"/>
    <cellStyle name="Normal 2 2 2 6 3 2 5" xfId="18517" xr:uid="{00000000-0005-0000-0000-00002E270000}"/>
    <cellStyle name="Normal 2 2 2 6 3 3" xfId="3539" xr:uid="{00000000-0005-0000-0000-00002F270000}"/>
    <cellStyle name="Normal 2 2 2 6 3 3 2" xfId="11685" xr:uid="{00000000-0005-0000-0000-000030270000}"/>
    <cellStyle name="Normal 2 2 2 6 3 3 2 2" xfId="27981" xr:uid="{00000000-0005-0000-0000-000031270000}"/>
    <cellStyle name="Normal 2 2 2 6 3 3 3" xfId="19835" xr:uid="{00000000-0005-0000-0000-000032270000}"/>
    <cellStyle name="Normal 2 2 2 6 3 4" xfId="6110" xr:uid="{00000000-0005-0000-0000-000033270000}"/>
    <cellStyle name="Normal 2 2 2 6 3 4 2" xfId="14256" xr:uid="{00000000-0005-0000-0000-000034270000}"/>
    <cellStyle name="Normal 2 2 2 6 3 4 2 2" xfId="30552" xr:uid="{00000000-0005-0000-0000-000035270000}"/>
    <cellStyle name="Normal 2 2 2 6 3 4 3" xfId="22406" xr:uid="{00000000-0005-0000-0000-000036270000}"/>
    <cellStyle name="Normal 2 2 2 6 3 5" xfId="8957" xr:uid="{00000000-0005-0000-0000-000037270000}"/>
    <cellStyle name="Normal 2 2 2 6 3 5 2" xfId="25253" xr:uid="{00000000-0005-0000-0000-000038270000}"/>
    <cellStyle name="Normal 2 2 2 6 3 6" xfId="17107" xr:uid="{00000000-0005-0000-0000-000039270000}"/>
    <cellStyle name="Normal 2 2 2 6 4" xfId="1516" xr:uid="{00000000-0005-0000-0000-00003A270000}"/>
    <cellStyle name="Normal 2 2 2 6 4 2" xfId="4148" xr:uid="{00000000-0005-0000-0000-00003B270000}"/>
    <cellStyle name="Normal 2 2 2 6 4 2 2" xfId="12294" xr:uid="{00000000-0005-0000-0000-00003C270000}"/>
    <cellStyle name="Normal 2 2 2 6 4 2 2 2" xfId="28590" xr:uid="{00000000-0005-0000-0000-00003D270000}"/>
    <cellStyle name="Normal 2 2 2 6 4 2 3" xfId="20444" xr:uid="{00000000-0005-0000-0000-00003E270000}"/>
    <cellStyle name="Normal 2 2 2 6 4 3" xfId="6815" xr:uid="{00000000-0005-0000-0000-00003F270000}"/>
    <cellStyle name="Normal 2 2 2 6 4 3 2" xfId="14961" xr:uid="{00000000-0005-0000-0000-000040270000}"/>
    <cellStyle name="Normal 2 2 2 6 4 3 2 2" xfId="31257" xr:uid="{00000000-0005-0000-0000-000041270000}"/>
    <cellStyle name="Normal 2 2 2 6 4 3 3" xfId="23111" xr:uid="{00000000-0005-0000-0000-000042270000}"/>
    <cellStyle name="Normal 2 2 2 6 4 4" xfId="9662" xr:uid="{00000000-0005-0000-0000-000043270000}"/>
    <cellStyle name="Normal 2 2 2 6 4 4 2" xfId="25958" xr:uid="{00000000-0005-0000-0000-000044270000}"/>
    <cellStyle name="Normal 2 2 2 6 4 5" xfId="17812" xr:uid="{00000000-0005-0000-0000-000045270000}"/>
    <cellStyle name="Normal 2 2 2 6 5" xfId="2930" xr:uid="{00000000-0005-0000-0000-000046270000}"/>
    <cellStyle name="Normal 2 2 2 6 5 2" xfId="11076" xr:uid="{00000000-0005-0000-0000-000047270000}"/>
    <cellStyle name="Normal 2 2 2 6 5 2 2" xfId="27372" xr:uid="{00000000-0005-0000-0000-000048270000}"/>
    <cellStyle name="Normal 2 2 2 6 5 3" xfId="19226" xr:uid="{00000000-0005-0000-0000-000049270000}"/>
    <cellStyle name="Normal 2 2 2 6 6" xfId="5405" xr:uid="{00000000-0005-0000-0000-00004A270000}"/>
    <cellStyle name="Normal 2 2 2 6 6 2" xfId="13551" xr:uid="{00000000-0005-0000-0000-00004B270000}"/>
    <cellStyle name="Normal 2 2 2 6 6 2 2" xfId="29847" xr:uid="{00000000-0005-0000-0000-00004C270000}"/>
    <cellStyle name="Normal 2 2 2 6 6 3" xfId="21701" xr:uid="{00000000-0005-0000-0000-00004D270000}"/>
    <cellStyle name="Normal 2 2 2 6 7" xfId="8252" xr:uid="{00000000-0005-0000-0000-00004E270000}"/>
    <cellStyle name="Normal 2 2 2 6 7 2" xfId="24548" xr:uid="{00000000-0005-0000-0000-00004F270000}"/>
    <cellStyle name="Normal 2 2 2 6 8" xfId="16402" xr:uid="{00000000-0005-0000-0000-000050270000}"/>
    <cellStyle name="Normal 2 2 2 7" xfId="193" xr:uid="{00000000-0005-0000-0000-000051270000}"/>
    <cellStyle name="Normal 2 2 2 7 2" xfId="537" xr:uid="{00000000-0005-0000-0000-000052270000}"/>
    <cellStyle name="Normal 2 2 2 7 2 2" xfId="1243" xr:uid="{00000000-0005-0000-0000-000053270000}"/>
    <cellStyle name="Normal 2 2 2 7 2 2 2" xfId="2653" xr:uid="{00000000-0005-0000-0000-000054270000}"/>
    <cellStyle name="Normal 2 2 2 7 2 2 2 2" xfId="5127" xr:uid="{00000000-0005-0000-0000-000055270000}"/>
    <cellStyle name="Normal 2 2 2 7 2 2 2 2 2" xfId="13273" xr:uid="{00000000-0005-0000-0000-000056270000}"/>
    <cellStyle name="Normal 2 2 2 7 2 2 2 2 2 2" xfId="29569" xr:uid="{00000000-0005-0000-0000-000057270000}"/>
    <cellStyle name="Normal 2 2 2 7 2 2 2 2 3" xfId="21423" xr:uid="{00000000-0005-0000-0000-000058270000}"/>
    <cellStyle name="Normal 2 2 2 7 2 2 2 3" xfId="7952" xr:uid="{00000000-0005-0000-0000-000059270000}"/>
    <cellStyle name="Normal 2 2 2 7 2 2 2 3 2" xfId="16098" xr:uid="{00000000-0005-0000-0000-00005A270000}"/>
    <cellStyle name="Normal 2 2 2 7 2 2 2 3 2 2" xfId="32394" xr:uid="{00000000-0005-0000-0000-00005B270000}"/>
    <cellStyle name="Normal 2 2 2 7 2 2 2 3 3" xfId="24248" xr:uid="{00000000-0005-0000-0000-00005C270000}"/>
    <cellStyle name="Normal 2 2 2 7 2 2 2 4" xfId="10799" xr:uid="{00000000-0005-0000-0000-00005D270000}"/>
    <cellStyle name="Normal 2 2 2 7 2 2 2 4 2" xfId="27095" xr:uid="{00000000-0005-0000-0000-00005E270000}"/>
    <cellStyle name="Normal 2 2 2 7 2 2 2 5" xfId="18949" xr:uid="{00000000-0005-0000-0000-00005F270000}"/>
    <cellStyle name="Normal 2 2 2 7 2 2 3" xfId="3909" xr:uid="{00000000-0005-0000-0000-000060270000}"/>
    <cellStyle name="Normal 2 2 2 7 2 2 3 2" xfId="12055" xr:uid="{00000000-0005-0000-0000-000061270000}"/>
    <cellStyle name="Normal 2 2 2 7 2 2 3 2 2" xfId="28351" xr:uid="{00000000-0005-0000-0000-000062270000}"/>
    <cellStyle name="Normal 2 2 2 7 2 2 3 3" xfId="20205" xr:uid="{00000000-0005-0000-0000-000063270000}"/>
    <cellStyle name="Normal 2 2 2 7 2 2 4" xfId="6542" xr:uid="{00000000-0005-0000-0000-000064270000}"/>
    <cellStyle name="Normal 2 2 2 7 2 2 4 2" xfId="14688" xr:uid="{00000000-0005-0000-0000-000065270000}"/>
    <cellStyle name="Normal 2 2 2 7 2 2 4 2 2" xfId="30984" xr:uid="{00000000-0005-0000-0000-000066270000}"/>
    <cellStyle name="Normal 2 2 2 7 2 2 4 3" xfId="22838" xr:uid="{00000000-0005-0000-0000-000067270000}"/>
    <cellStyle name="Normal 2 2 2 7 2 2 5" xfId="9389" xr:uid="{00000000-0005-0000-0000-000068270000}"/>
    <cellStyle name="Normal 2 2 2 7 2 2 5 2" xfId="25685" xr:uid="{00000000-0005-0000-0000-000069270000}"/>
    <cellStyle name="Normal 2 2 2 7 2 2 6" xfId="17539" xr:uid="{00000000-0005-0000-0000-00006A270000}"/>
    <cellStyle name="Normal 2 2 2 7 2 3" xfId="1948" xr:uid="{00000000-0005-0000-0000-00006B270000}"/>
    <cellStyle name="Normal 2 2 2 7 2 3 2" xfId="4518" xr:uid="{00000000-0005-0000-0000-00006C270000}"/>
    <cellStyle name="Normal 2 2 2 7 2 3 2 2" xfId="12664" xr:uid="{00000000-0005-0000-0000-00006D270000}"/>
    <cellStyle name="Normal 2 2 2 7 2 3 2 2 2" xfId="28960" xr:uid="{00000000-0005-0000-0000-00006E270000}"/>
    <cellStyle name="Normal 2 2 2 7 2 3 2 3" xfId="20814" xr:uid="{00000000-0005-0000-0000-00006F270000}"/>
    <cellStyle name="Normal 2 2 2 7 2 3 3" xfId="7247" xr:uid="{00000000-0005-0000-0000-000070270000}"/>
    <cellStyle name="Normal 2 2 2 7 2 3 3 2" xfId="15393" xr:uid="{00000000-0005-0000-0000-000071270000}"/>
    <cellStyle name="Normal 2 2 2 7 2 3 3 2 2" xfId="31689" xr:uid="{00000000-0005-0000-0000-000072270000}"/>
    <cellStyle name="Normal 2 2 2 7 2 3 3 3" xfId="23543" xr:uid="{00000000-0005-0000-0000-000073270000}"/>
    <cellStyle name="Normal 2 2 2 7 2 3 4" xfId="10094" xr:uid="{00000000-0005-0000-0000-000074270000}"/>
    <cellStyle name="Normal 2 2 2 7 2 3 4 2" xfId="26390" xr:uid="{00000000-0005-0000-0000-000075270000}"/>
    <cellStyle name="Normal 2 2 2 7 2 3 5" xfId="18244" xr:uid="{00000000-0005-0000-0000-000076270000}"/>
    <cellStyle name="Normal 2 2 2 7 2 4" xfId="3300" xr:uid="{00000000-0005-0000-0000-000077270000}"/>
    <cellStyle name="Normal 2 2 2 7 2 4 2" xfId="11446" xr:uid="{00000000-0005-0000-0000-000078270000}"/>
    <cellStyle name="Normal 2 2 2 7 2 4 2 2" xfId="27742" xr:uid="{00000000-0005-0000-0000-000079270000}"/>
    <cellStyle name="Normal 2 2 2 7 2 4 3" xfId="19596" xr:uid="{00000000-0005-0000-0000-00007A270000}"/>
    <cellStyle name="Normal 2 2 2 7 2 5" xfId="5837" xr:uid="{00000000-0005-0000-0000-00007B270000}"/>
    <cellStyle name="Normal 2 2 2 7 2 5 2" xfId="13983" xr:uid="{00000000-0005-0000-0000-00007C270000}"/>
    <cellStyle name="Normal 2 2 2 7 2 5 2 2" xfId="30279" xr:uid="{00000000-0005-0000-0000-00007D270000}"/>
    <cellStyle name="Normal 2 2 2 7 2 5 3" xfId="22133" xr:uid="{00000000-0005-0000-0000-00007E270000}"/>
    <cellStyle name="Normal 2 2 2 7 2 6" xfId="8684" xr:uid="{00000000-0005-0000-0000-00007F270000}"/>
    <cellStyle name="Normal 2 2 2 7 2 6 2" xfId="24980" xr:uid="{00000000-0005-0000-0000-000080270000}"/>
    <cellStyle name="Normal 2 2 2 7 2 7" xfId="16834" xr:uid="{00000000-0005-0000-0000-000081270000}"/>
    <cellStyle name="Normal 2 2 2 7 3" xfId="899" xr:uid="{00000000-0005-0000-0000-000082270000}"/>
    <cellStyle name="Normal 2 2 2 7 3 2" xfId="2309" xr:uid="{00000000-0005-0000-0000-000083270000}"/>
    <cellStyle name="Normal 2 2 2 7 3 2 2" xfId="4831" xr:uid="{00000000-0005-0000-0000-000084270000}"/>
    <cellStyle name="Normal 2 2 2 7 3 2 2 2" xfId="12977" xr:uid="{00000000-0005-0000-0000-000085270000}"/>
    <cellStyle name="Normal 2 2 2 7 3 2 2 2 2" xfId="29273" xr:uid="{00000000-0005-0000-0000-000086270000}"/>
    <cellStyle name="Normal 2 2 2 7 3 2 2 3" xfId="21127" xr:uid="{00000000-0005-0000-0000-000087270000}"/>
    <cellStyle name="Normal 2 2 2 7 3 2 3" xfId="7608" xr:uid="{00000000-0005-0000-0000-000088270000}"/>
    <cellStyle name="Normal 2 2 2 7 3 2 3 2" xfId="15754" xr:uid="{00000000-0005-0000-0000-000089270000}"/>
    <cellStyle name="Normal 2 2 2 7 3 2 3 2 2" xfId="32050" xr:uid="{00000000-0005-0000-0000-00008A270000}"/>
    <cellStyle name="Normal 2 2 2 7 3 2 3 3" xfId="23904" xr:uid="{00000000-0005-0000-0000-00008B270000}"/>
    <cellStyle name="Normal 2 2 2 7 3 2 4" xfId="10455" xr:uid="{00000000-0005-0000-0000-00008C270000}"/>
    <cellStyle name="Normal 2 2 2 7 3 2 4 2" xfId="26751" xr:uid="{00000000-0005-0000-0000-00008D270000}"/>
    <cellStyle name="Normal 2 2 2 7 3 2 5" xfId="18605" xr:uid="{00000000-0005-0000-0000-00008E270000}"/>
    <cellStyle name="Normal 2 2 2 7 3 3" xfId="3613" xr:uid="{00000000-0005-0000-0000-00008F270000}"/>
    <cellStyle name="Normal 2 2 2 7 3 3 2" xfId="11759" xr:uid="{00000000-0005-0000-0000-000090270000}"/>
    <cellStyle name="Normal 2 2 2 7 3 3 2 2" xfId="28055" xr:uid="{00000000-0005-0000-0000-000091270000}"/>
    <cellStyle name="Normal 2 2 2 7 3 3 3" xfId="19909" xr:uid="{00000000-0005-0000-0000-000092270000}"/>
    <cellStyle name="Normal 2 2 2 7 3 4" xfId="6198" xr:uid="{00000000-0005-0000-0000-000093270000}"/>
    <cellStyle name="Normal 2 2 2 7 3 4 2" xfId="14344" xr:uid="{00000000-0005-0000-0000-000094270000}"/>
    <cellStyle name="Normal 2 2 2 7 3 4 2 2" xfId="30640" xr:uid="{00000000-0005-0000-0000-000095270000}"/>
    <cellStyle name="Normal 2 2 2 7 3 4 3" xfId="22494" xr:uid="{00000000-0005-0000-0000-000096270000}"/>
    <cellStyle name="Normal 2 2 2 7 3 5" xfId="9045" xr:uid="{00000000-0005-0000-0000-000097270000}"/>
    <cellStyle name="Normal 2 2 2 7 3 5 2" xfId="25341" xr:uid="{00000000-0005-0000-0000-000098270000}"/>
    <cellStyle name="Normal 2 2 2 7 3 6" xfId="17195" xr:uid="{00000000-0005-0000-0000-000099270000}"/>
    <cellStyle name="Normal 2 2 2 7 4" xfId="1604" xr:uid="{00000000-0005-0000-0000-00009A270000}"/>
    <cellStyle name="Normal 2 2 2 7 4 2" xfId="4222" xr:uid="{00000000-0005-0000-0000-00009B270000}"/>
    <cellStyle name="Normal 2 2 2 7 4 2 2" xfId="12368" xr:uid="{00000000-0005-0000-0000-00009C270000}"/>
    <cellStyle name="Normal 2 2 2 7 4 2 2 2" xfId="28664" xr:uid="{00000000-0005-0000-0000-00009D270000}"/>
    <cellStyle name="Normal 2 2 2 7 4 2 3" xfId="20518" xr:uid="{00000000-0005-0000-0000-00009E270000}"/>
    <cellStyle name="Normal 2 2 2 7 4 3" xfId="6903" xr:uid="{00000000-0005-0000-0000-00009F270000}"/>
    <cellStyle name="Normal 2 2 2 7 4 3 2" xfId="15049" xr:uid="{00000000-0005-0000-0000-0000A0270000}"/>
    <cellStyle name="Normal 2 2 2 7 4 3 2 2" xfId="31345" xr:uid="{00000000-0005-0000-0000-0000A1270000}"/>
    <cellStyle name="Normal 2 2 2 7 4 3 3" xfId="23199" xr:uid="{00000000-0005-0000-0000-0000A2270000}"/>
    <cellStyle name="Normal 2 2 2 7 4 4" xfId="9750" xr:uid="{00000000-0005-0000-0000-0000A3270000}"/>
    <cellStyle name="Normal 2 2 2 7 4 4 2" xfId="26046" xr:uid="{00000000-0005-0000-0000-0000A4270000}"/>
    <cellStyle name="Normal 2 2 2 7 4 5" xfId="17900" xr:uid="{00000000-0005-0000-0000-0000A5270000}"/>
    <cellStyle name="Normal 2 2 2 7 5" xfId="3004" xr:uid="{00000000-0005-0000-0000-0000A6270000}"/>
    <cellStyle name="Normal 2 2 2 7 5 2" xfId="11150" xr:uid="{00000000-0005-0000-0000-0000A7270000}"/>
    <cellStyle name="Normal 2 2 2 7 5 2 2" xfId="27446" xr:uid="{00000000-0005-0000-0000-0000A8270000}"/>
    <cellStyle name="Normal 2 2 2 7 5 3" xfId="19300" xr:uid="{00000000-0005-0000-0000-0000A9270000}"/>
    <cellStyle name="Normal 2 2 2 7 6" xfId="5493" xr:uid="{00000000-0005-0000-0000-0000AA270000}"/>
    <cellStyle name="Normal 2 2 2 7 6 2" xfId="13639" xr:uid="{00000000-0005-0000-0000-0000AB270000}"/>
    <cellStyle name="Normal 2 2 2 7 6 2 2" xfId="29935" xr:uid="{00000000-0005-0000-0000-0000AC270000}"/>
    <cellStyle name="Normal 2 2 2 7 6 3" xfId="21789" xr:uid="{00000000-0005-0000-0000-0000AD270000}"/>
    <cellStyle name="Normal 2 2 2 7 7" xfId="8340" xr:uid="{00000000-0005-0000-0000-0000AE270000}"/>
    <cellStyle name="Normal 2 2 2 7 7 2" xfId="24636" xr:uid="{00000000-0005-0000-0000-0000AF270000}"/>
    <cellStyle name="Normal 2 2 2 7 8" xfId="16490" xr:uid="{00000000-0005-0000-0000-0000B0270000}"/>
    <cellStyle name="Normal 2 2 2 8" xfId="269" xr:uid="{00000000-0005-0000-0000-0000B1270000}"/>
    <cellStyle name="Normal 2 2 2 8 2" xfId="613" xr:uid="{00000000-0005-0000-0000-0000B2270000}"/>
    <cellStyle name="Normal 2 2 2 8 2 2" xfId="1319" xr:uid="{00000000-0005-0000-0000-0000B3270000}"/>
    <cellStyle name="Normal 2 2 2 8 2 2 2" xfId="2729" xr:uid="{00000000-0005-0000-0000-0000B4270000}"/>
    <cellStyle name="Normal 2 2 2 8 2 2 2 2" xfId="5201" xr:uid="{00000000-0005-0000-0000-0000B5270000}"/>
    <cellStyle name="Normal 2 2 2 8 2 2 2 2 2" xfId="13347" xr:uid="{00000000-0005-0000-0000-0000B6270000}"/>
    <cellStyle name="Normal 2 2 2 8 2 2 2 2 2 2" xfId="29643" xr:uid="{00000000-0005-0000-0000-0000B7270000}"/>
    <cellStyle name="Normal 2 2 2 8 2 2 2 2 3" xfId="21497" xr:uid="{00000000-0005-0000-0000-0000B8270000}"/>
    <cellStyle name="Normal 2 2 2 8 2 2 2 3" xfId="8028" xr:uid="{00000000-0005-0000-0000-0000B9270000}"/>
    <cellStyle name="Normal 2 2 2 8 2 2 2 3 2" xfId="16174" xr:uid="{00000000-0005-0000-0000-0000BA270000}"/>
    <cellStyle name="Normal 2 2 2 8 2 2 2 3 2 2" xfId="32470" xr:uid="{00000000-0005-0000-0000-0000BB270000}"/>
    <cellStyle name="Normal 2 2 2 8 2 2 2 3 3" xfId="24324" xr:uid="{00000000-0005-0000-0000-0000BC270000}"/>
    <cellStyle name="Normal 2 2 2 8 2 2 2 4" xfId="10875" xr:uid="{00000000-0005-0000-0000-0000BD270000}"/>
    <cellStyle name="Normal 2 2 2 8 2 2 2 4 2" xfId="27171" xr:uid="{00000000-0005-0000-0000-0000BE270000}"/>
    <cellStyle name="Normal 2 2 2 8 2 2 2 5" xfId="19025" xr:uid="{00000000-0005-0000-0000-0000BF270000}"/>
    <cellStyle name="Normal 2 2 2 8 2 2 3" xfId="3983" xr:uid="{00000000-0005-0000-0000-0000C0270000}"/>
    <cellStyle name="Normal 2 2 2 8 2 2 3 2" xfId="12129" xr:uid="{00000000-0005-0000-0000-0000C1270000}"/>
    <cellStyle name="Normal 2 2 2 8 2 2 3 2 2" xfId="28425" xr:uid="{00000000-0005-0000-0000-0000C2270000}"/>
    <cellStyle name="Normal 2 2 2 8 2 2 3 3" xfId="20279" xr:uid="{00000000-0005-0000-0000-0000C3270000}"/>
    <cellStyle name="Normal 2 2 2 8 2 2 4" xfId="6618" xr:uid="{00000000-0005-0000-0000-0000C4270000}"/>
    <cellStyle name="Normal 2 2 2 8 2 2 4 2" xfId="14764" xr:uid="{00000000-0005-0000-0000-0000C5270000}"/>
    <cellStyle name="Normal 2 2 2 8 2 2 4 2 2" xfId="31060" xr:uid="{00000000-0005-0000-0000-0000C6270000}"/>
    <cellStyle name="Normal 2 2 2 8 2 2 4 3" xfId="22914" xr:uid="{00000000-0005-0000-0000-0000C7270000}"/>
    <cellStyle name="Normal 2 2 2 8 2 2 5" xfId="9465" xr:uid="{00000000-0005-0000-0000-0000C8270000}"/>
    <cellStyle name="Normal 2 2 2 8 2 2 5 2" xfId="25761" xr:uid="{00000000-0005-0000-0000-0000C9270000}"/>
    <cellStyle name="Normal 2 2 2 8 2 2 6" xfId="17615" xr:uid="{00000000-0005-0000-0000-0000CA270000}"/>
    <cellStyle name="Normal 2 2 2 8 2 3" xfId="2024" xr:uid="{00000000-0005-0000-0000-0000CB270000}"/>
    <cellStyle name="Normal 2 2 2 8 2 3 2" xfId="4592" xr:uid="{00000000-0005-0000-0000-0000CC270000}"/>
    <cellStyle name="Normal 2 2 2 8 2 3 2 2" xfId="12738" xr:uid="{00000000-0005-0000-0000-0000CD270000}"/>
    <cellStyle name="Normal 2 2 2 8 2 3 2 2 2" xfId="29034" xr:uid="{00000000-0005-0000-0000-0000CE270000}"/>
    <cellStyle name="Normal 2 2 2 8 2 3 2 3" xfId="20888" xr:uid="{00000000-0005-0000-0000-0000CF270000}"/>
    <cellStyle name="Normal 2 2 2 8 2 3 3" xfId="7323" xr:uid="{00000000-0005-0000-0000-0000D0270000}"/>
    <cellStyle name="Normal 2 2 2 8 2 3 3 2" xfId="15469" xr:uid="{00000000-0005-0000-0000-0000D1270000}"/>
    <cellStyle name="Normal 2 2 2 8 2 3 3 2 2" xfId="31765" xr:uid="{00000000-0005-0000-0000-0000D2270000}"/>
    <cellStyle name="Normal 2 2 2 8 2 3 3 3" xfId="23619" xr:uid="{00000000-0005-0000-0000-0000D3270000}"/>
    <cellStyle name="Normal 2 2 2 8 2 3 4" xfId="10170" xr:uid="{00000000-0005-0000-0000-0000D4270000}"/>
    <cellStyle name="Normal 2 2 2 8 2 3 4 2" xfId="26466" xr:uid="{00000000-0005-0000-0000-0000D5270000}"/>
    <cellStyle name="Normal 2 2 2 8 2 3 5" xfId="18320" xr:uid="{00000000-0005-0000-0000-0000D6270000}"/>
    <cellStyle name="Normal 2 2 2 8 2 4" xfId="3374" xr:uid="{00000000-0005-0000-0000-0000D7270000}"/>
    <cellStyle name="Normal 2 2 2 8 2 4 2" xfId="11520" xr:uid="{00000000-0005-0000-0000-0000D8270000}"/>
    <cellStyle name="Normal 2 2 2 8 2 4 2 2" xfId="27816" xr:uid="{00000000-0005-0000-0000-0000D9270000}"/>
    <cellStyle name="Normal 2 2 2 8 2 4 3" xfId="19670" xr:uid="{00000000-0005-0000-0000-0000DA270000}"/>
    <cellStyle name="Normal 2 2 2 8 2 5" xfId="5913" xr:uid="{00000000-0005-0000-0000-0000DB270000}"/>
    <cellStyle name="Normal 2 2 2 8 2 5 2" xfId="14059" xr:uid="{00000000-0005-0000-0000-0000DC270000}"/>
    <cellStyle name="Normal 2 2 2 8 2 5 2 2" xfId="30355" xr:uid="{00000000-0005-0000-0000-0000DD270000}"/>
    <cellStyle name="Normal 2 2 2 8 2 5 3" xfId="22209" xr:uid="{00000000-0005-0000-0000-0000DE270000}"/>
    <cellStyle name="Normal 2 2 2 8 2 6" xfId="8760" xr:uid="{00000000-0005-0000-0000-0000DF270000}"/>
    <cellStyle name="Normal 2 2 2 8 2 6 2" xfId="25056" xr:uid="{00000000-0005-0000-0000-0000E0270000}"/>
    <cellStyle name="Normal 2 2 2 8 2 7" xfId="16910" xr:uid="{00000000-0005-0000-0000-0000E1270000}"/>
    <cellStyle name="Normal 2 2 2 8 3" xfId="975" xr:uid="{00000000-0005-0000-0000-0000E2270000}"/>
    <cellStyle name="Normal 2 2 2 8 3 2" xfId="2385" xr:uid="{00000000-0005-0000-0000-0000E3270000}"/>
    <cellStyle name="Normal 2 2 2 8 3 2 2" xfId="4905" xr:uid="{00000000-0005-0000-0000-0000E4270000}"/>
    <cellStyle name="Normal 2 2 2 8 3 2 2 2" xfId="13051" xr:uid="{00000000-0005-0000-0000-0000E5270000}"/>
    <cellStyle name="Normal 2 2 2 8 3 2 2 2 2" xfId="29347" xr:uid="{00000000-0005-0000-0000-0000E6270000}"/>
    <cellStyle name="Normal 2 2 2 8 3 2 2 3" xfId="21201" xr:uid="{00000000-0005-0000-0000-0000E7270000}"/>
    <cellStyle name="Normal 2 2 2 8 3 2 3" xfId="7684" xr:uid="{00000000-0005-0000-0000-0000E8270000}"/>
    <cellStyle name="Normal 2 2 2 8 3 2 3 2" xfId="15830" xr:uid="{00000000-0005-0000-0000-0000E9270000}"/>
    <cellStyle name="Normal 2 2 2 8 3 2 3 2 2" xfId="32126" xr:uid="{00000000-0005-0000-0000-0000EA270000}"/>
    <cellStyle name="Normal 2 2 2 8 3 2 3 3" xfId="23980" xr:uid="{00000000-0005-0000-0000-0000EB270000}"/>
    <cellStyle name="Normal 2 2 2 8 3 2 4" xfId="10531" xr:uid="{00000000-0005-0000-0000-0000EC270000}"/>
    <cellStyle name="Normal 2 2 2 8 3 2 4 2" xfId="26827" xr:uid="{00000000-0005-0000-0000-0000ED270000}"/>
    <cellStyle name="Normal 2 2 2 8 3 2 5" xfId="18681" xr:uid="{00000000-0005-0000-0000-0000EE270000}"/>
    <cellStyle name="Normal 2 2 2 8 3 3" xfId="3687" xr:uid="{00000000-0005-0000-0000-0000EF270000}"/>
    <cellStyle name="Normal 2 2 2 8 3 3 2" xfId="11833" xr:uid="{00000000-0005-0000-0000-0000F0270000}"/>
    <cellStyle name="Normal 2 2 2 8 3 3 2 2" xfId="28129" xr:uid="{00000000-0005-0000-0000-0000F1270000}"/>
    <cellStyle name="Normal 2 2 2 8 3 3 3" xfId="19983" xr:uid="{00000000-0005-0000-0000-0000F2270000}"/>
    <cellStyle name="Normal 2 2 2 8 3 4" xfId="6274" xr:uid="{00000000-0005-0000-0000-0000F3270000}"/>
    <cellStyle name="Normal 2 2 2 8 3 4 2" xfId="14420" xr:uid="{00000000-0005-0000-0000-0000F4270000}"/>
    <cellStyle name="Normal 2 2 2 8 3 4 2 2" xfId="30716" xr:uid="{00000000-0005-0000-0000-0000F5270000}"/>
    <cellStyle name="Normal 2 2 2 8 3 4 3" xfId="22570" xr:uid="{00000000-0005-0000-0000-0000F6270000}"/>
    <cellStyle name="Normal 2 2 2 8 3 5" xfId="9121" xr:uid="{00000000-0005-0000-0000-0000F7270000}"/>
    <cellStyle name="Normal 2 2 2 8 3 5 2" xfId="25417" xr:uid="{00000000-0005-0000-0000-0000F8270000}"/>
    <cellStyle name="Normal 2 2 2 8 3 6" xfId="17271" xr:uid="{00000000-0005-0000-0000-0000F9270000}"/>
    <cellStyle name="Normal 2 2 2 8 4" xfId="1680" xr:uid="{00000000-0005-0000-0000-0000FA270000}"/>
    <cellStyle name="Normal 2 2 2 8 4 2" xfId="4296" xr:uid="{00000000-0005-0000-0000-0000FB270000}"/>
    <cellStyle name="Normal 2 2 2 8 4 2 2" xfId="12442" xr:uid="{00000000-0005-0000-0000-0000FC270000}"/>
    <cellStyle name="Normal 2 2 2 8 4 2 2 2" xfId="28738" xr:uid="{00000000-0005-0000-0000-0000FD270000}"/>
    <cellStyle name="Normal 2 2 2 8 4 2 3" xfId="20592" xr:uid="{00000000-0005-0000-0000-0000FE270000}"/>
    <cellStyle name="Normal 2 2 2 8 4 3" xfId="6979" xr:uid="{00000000-0005-0000-0000-0000FF270000}"/>
    <cellStyle name="Normal 2 2 2 8 4 3 2" xfId="15125" xr:uid="{00000000-0005-0000-0000-000000280000}"/>
    <cellStyle name="Normal 2 2 2 8 4 3 2 2" xfId="31421" xr:uid="{00000000-0005-0000-0000-000001280000}"/>
    <cellStyle name="Normal 2 2 2 8 4 3 3" xfId="23275" xr:uid="{00000000-0005-0000-0000-000002280000}"/>
    <cellStyle name="Normal 2 2 2 8 4 4" xfId="9826" xr:uid="{00000000-0005-0000-0000-000003280000}"/>
    <cellStyle name="Normal 2 2 2 8 4 4 2" xfId="26122" xr:uid="{00000000-0005-0000-0000-000004280000}"/>
    <cellStyle name="Normal 2 2 2 8 4 5" xfId="17976" xr:uid="{00000000-0005-0000-0000-000005280000}"/>
    <cellStyle name="Normal 2 2 2 8 5" xfId="3078" xr:uid="{00000000-0005-0000-0000-000006280000}"/>
    <cellStyle name="Normal 2 2 2 8 5 2" xfId="11224" xr:uid="{00000000-0005-0000-0000-000007280000}"/>
    <cellStyle name="Normal 2 2 2 8 5 2 2" xfId="27520" xr:uid="{00000000-0005-0000-0000-000008280000}"/>
    <cellStyle name="Normal 2 2 2 8 5 3" xfId="19374" xr:uid="{00000000-0005-0000-0000-000009280000}"/>
    <cellStyle name="Normal 2 2 2 8 6" xfId="5569" xr:uid="{00000000-0005-0000-0000-00000A280000}"/>
    <cellStyle name="Normal 2 2 2 8 6 2" xfId="13715" xr:uid="{00000000-0005-0000-0000-00000B280000}"/>
    <cellStyle name="Normal 2 2 2 8 6 2 2" xfId="30011" xr:uid="{00000000-0005-0000-0000-00000C280000}"/>
    <cellStyle name="Normal 2 2 2 8 6 3" xfId="21865" xr:uid="{00000000-0005-0000-0000-00000D280000}"/>
    <cellStyle name="Normal 2 2 2 8 7" xfId="8416" xr:uid="{00000000-0005-0000-0000-00000E280000}"/>
    <cellStyle name="Normal 2 2 2 8 7 2" xfId="24712" xr:uid="{00000000-0005-0000-0000-00000F280000}"/>
    <cellStyle name="Normal 2 2 2 8 8" xfId="16566" xr:uid="{00000000-0005-0000-0000-000010280000}"/>
    <cellStyle name="Normal 2 2 2 9" xfId="359" xr:uid="{00000000-0005-0000-0000-000011280000}"/>
    <cellStyle name="Normal 2 2 2 9 2" xfId="1065" xr:uid="{00000000-0005-0000-0000-000012280000}"/>
    <cellStyle name="Normal 2 2 2 9 2 2" xfId="2475" xr:uid="{00000000-0005-0000-0000-000013280000}"/>
    <cellStyle name="Normal 2 2 2 9 2 2 2" xfId="4979" xr:uid="{00000000-0005-0000-0000-000014280000}"/>
    <cellStyle name="Normal 2 2 2 9 2 2 2 2" xfId="13125" xr:uid="{00000000-0005-0000-0000-000015280000}"/>
    <cellStyle name="Normal 2 2 2 9 2 2 2 2 2" xfId="29421" xr:uid="{00000000-0005-0000-0000-000016280000}"/>
    <cellStyle name="Normal 2 2 2 9 2 2 2 3" xfId="21275" xr:uid="{00000000-0005-0000-0000-000017280000}"/>
    <cellStyle name="Normal 2 2 2 9 2 2 3" xfId="7774" xr:uid="{00000000-0005-0000-0000-000018280000}"/>
    <cellStyle name="Normal 2 2 2 9 2 2 3 2" xfId="15920" xr:uid="{00000000-0005-0000-0000-000019280000}"/>
    <cellStyle name="Normal 2 2 2 9 2 2 3 2 2" xfId="32216" xr:uid="{00000000-0005-0000-0000-00001A280000}"/>
    <cellStyle name="Normal 2 2 2 9 2 2 3 3" xfId="24070" xr:uid="{00000000-0005-0000-0000-00001B280000}"/>
    <cellStyle name="Normal 2 2 2 9 2 2 4" xfId="10621" xr:uid="{00000000-0005-0000-0000-00001C280000}"/>
    <cellStyle name="Normal 2 2 2 9 2 2 4 2" xfId="26917" xr:uid="{00000000-0005-0000-0000-00001D280000}"/>
    <cellStyle name="Normal 2 2 2 9 2 2 5" xfId="18771" xr:uid="{00000000-0005-0000-0000-00001E280000}"/>
    <cellStyle name="Normal 2 2 2 9 2 3" xfId="3761" xr:uid="{00000000-0005-0000-0000-00001F280000}"/>
    <cellStyle name="Normal 2 2 2 9 2 3 2" xfId="11907" xr:uid="{00000000-0005-0000-0000-000020280000}"/>
    <cellStyle name="Normal 2 2 2 9 2 3 2 2" xfId="28203" xr:uid="{00000000-0005-0000-0000-000021280000}"/>
    <cellStyle name="Normal 2 2 2 9 2 3 3" xfId="20057" xr:uid="{00000000-0005-0000-0000-000022280000}"/>
    <cellStyle name="Normal 2 2 2 9 2 4" xfId="6364" xr:uid="{00000000-0005-0000-0000-000023280000}"/>
    <cellStyle name="Normal 2 2 2 9 2 4 2" xfId="14510" xr:uid="{00000000-0005-0000-0000-000024280000}"/>
    <cellStyle name="Normal 2 2 2 9 2 4 2 2" xfId="30806" xr:uid="{00000000-0005-0000-0000-000025280000}"/>
    <cellStyle name="Normal 2 2 2 9 2 4 3" xfId="22660" xr:uid="{00000000-0005-0000-0000-000026280000}"/>
    <cellStyle name="Normal 2 2 2 9 2 5" xfId="9211" xr:uid="{00000000-0005-0000-0000-000027280000}"/>
    <cellStyle name="Normal 2 2 2 9 2 5 2" xfId="25507" xr:uid="{00000000-0005-0000-0000-000028280000}"/>
    <cellStyle name="Normal 2 2 2 9 2 6" xfId="17361" xr:uid="{00000000-0005-0000-0000-000029280000}"/>
    <cellStyle name="Normal 2 2 2 9 3" xfId="1770" xr:uid="{00000000-0005-0000-0000-00002A280000}"/>
    <cellStyle name="Normal 2 2 2 9 3 2" xfId="4370" xr:uid="{00000000-0005-0000-0000-00002B280000}"/>
    <cellStyle name="Normal 2 2 2 9 3 2 2" xfId="12516" xr:uid="{00000000-0005-0000-0000-00002C280000}"/>
    <cellStyle name="Normal 2 2 2 9 3 2 2 2" xfId="28812" xr:uid="{00000000-0005-0000-0000-00002D280000}"/>
    <cellStyle name="Normal 2 2 2 9 3 2 3" xfId="20666" xr:uid="{00000000-0005-0000-0000-00002E280000}"/>
    <cellStyle name="Normal 2 2 2 9 3 3" xfId="7069" xr:uid="{00000000-0005-0000-0000-00002F280000}"/>
    <cellStyle name="Normal 2 2 2 9 3 3 2" xfId="15215" xr:uid="{00000000-0005-0000-0000-000030280000}"/>
    <cellStyle name="Normal 2 2 2 9 3 3 2 2" xfId="31511" xr:uid="{00000000-0005-0000-0000-000031280000}"/>
    <cellStyle name="Normal 2 2 2 9 3 3 3" xfId="23365" xr:uid="{00000000-0005-0000-0000-000032280000}"/>
    <cellStyle name="Normal 2 2 2 9 3 4" xfId="9916" xr:uid="{00000000-0005-0000-0000-000033280000}"/>
    <cellStyle name="Normal 2 2 2 9 3 4 2" xfId="26212" xr:uid="{00000000-0005-0000-0000-000034280000}"/>
    <cellStyle name="Normal 2 2 2 9 3 5" xfId="18066" xr:uid="{00000000-0005-0000-0000-000035280000}"/>
    <cellStyle name="Normal 2 2 2 9 4" xfId="3152" xr:uid="{00000000-0005-0000-0000-000036280000}"/>
    <cellStyle name="Normal 2 2 2 9 4 2" xfId="11298" xr:uid="{00000000-0005-0000-0000-000037280000}"/>
    <cellStyle name="Normal 2 2 2 9 4 2 2" xfId="27594" xr:uid="{00000000-0005-0000-0000-000038280000}"/>
    <cellStyle name="Normal 2 2 2 9 4 3" xfId="19448" xr:uid="{00000000-0005-0000-0000-000039280000}"/>
    <cellStyle name="Normal 2 2 2 9 5" xfId="5659" xr:uid="{00000000-0005-0000-0000-00003A280000}"/>
    <cellStyle name="Normal 2 2 2 9 5 2" xfId="13805" xr:uid="{00000000-0005-0000-0000-00003B280000}"/>
    <cellStyle name="Normal 2 2 2 9 5 2 2" xfId="30101" xr:uid="{00000000-0005-0000-0000-00003C280000}"/>
    <cellStyle name="Normal 2 2 2 9 5 3" xfId="21955" xr:uid="{00000000-0005-0000-0000-00003D280000}"/>
    <cellStyle name="Normal 2 2 2 9 6" xfId="8506" xr:uid="{00000000-0005-0000-0000-00003E280000}"/>
    <cellStyle name="Normal 2 2 2 9 6 2" xfId="24802" xr:uid="{00000000-0005-0000-0000-00003F280000}"/>
    <cellStyle name="Normal 2 2 2 9 7" xfId="16656" xr:uid="{00000000-0005-0000-0000-000040280000}"/>
    <cellStyle name="Normal 2 2 3" xfId="19" xr:uid="{00000000-0005-0000-0000-000041280000}"/>
    <cellStyle name="Normal 2 2 3 10" xfId="2860" xr:uid="{00000000-0005-0000-0000-000042280000}"/>
    <cellStyle name="Normal 2 2 3 10 2" xfId="11006" xr:uid="{00000000-0005-0000-0000-000043280000}"/>
    <cellStyle name="Normal 2 2 3 10 2 2" xfId="27302" xr:uid="{00000000-0005-0000-0000-000044280000}"/>
    <cellStyle name="Normal 2 2 3 10 3" xfId="19156" xr:uid="{00000000-0005-0000-0000-000045280000}"/>
    <cellStyle name="Normal 2 2 3 11" xfId="5319" xr:uid="{00000000-0005-0000-0000-000046280000}"/>
    <cellStyle name="Normal 2 2 3 11 2" xfId="13465" xr:uid="{00000000-0005-0000-0000-000047280000}"/>
    <cellStyle name="Normal 2 2 3 11 2 2" xfId="29761" xr:uid="{00000000-0005-0000-0000-000048280000}"/>
    <cellStyle name="Normal 2 2 3 11 3" xfId="21615" xr:uid="{00000000-0005-0000-0000-000049280000}"/>
    <cellStyle name="Normal 2 2 3 12" xfId="8166" xr:uid="{00000000-0005-0000-0000-00004A280000}"/>
    <cellStyle name="Normal 2 2 3 12 2" xfId="24462" xr:uid="{00000000-0005-0000-0000-00004B280000}"/>
    <cellStyle name="Normal 2 2 3 13" xfId="16316" xr:uid="{00000000-0005-0000-0000-00004C280000}"/>
    <cellStyle name="Normal 2 2 3 2" xfId="41" xr:uid="{00000000-0005-0000-0000-00004D280000}"/>
    <cellStyle name="Normal 2 2 3 2 10" xfId="5341" xr:uid="{00000000-0005-0000-0000-00004E280000}"/>
    <cellStyle name="Normal 2 2 3 2 10 2" xfId="13487" xr:uid="{00000000-0005-0000-0000-00004F280000}"/>
    <cellStyle name="Normal 2 2 3 2 10 2 2" xfId="29783" xr:uid="{00000000-0005-0000-0000-000050280000}"/>
    <cellStyle name="Normal 2 2 3 2 10 3" xfId="21637" xr:uid="{00000000-0005-0000-0000-000051280000}"/>
    <cellStyle name="Normal 2 2 3 2 11" xfId="8188" xr:uid="{00000000-0005-0000-0000-000052280000}"/>
    <cellStyle name="Normal 2 2 3 2 11 2" xfId="24484" xr:uid="{00000000-0005-0000-0000-000053280000}"/>
    <cellStyle name="Normal 2 2 3 2 12" xfId="16338" xr:uid="{00000000-0005-0000-0000-000054280000}"/>
    <cellStyle name="Normal 2 2 3 2 2" xfId="85" xr:uid="{00000000-0005-0000-0000-000055280000}"/>
    <cellStyle name="Normal 2 2 3 2 2 10" xfId="8232" xr:uid="{00000000-0005-0000-0000-000056280000}"/>
    <cellStyle name="Normal 2 2 3 2 2 10 2" xfId="24528" xr:uid="{00000000-0005-0000-0000-000057280000}"/>
    <cellStyle name="Normal 2 2 3 2 2 11" xfId="16382" xr:uid="{00000000-0005-0000-0000-000058280000}"/>
    <cellStyle name="Normal 2 2 3 2 2 2" xfId="175" xr:uid="{00000000-0005-0000-0000-000059280000}"/>
    <cellStyle name="Normal 2 2 3 2 2 2 2" xfId="519" xr:uid="{00000000-0005-0000-0000-00005A280000}"/>
    <cellStyle name="Normal 2 2 3 2 2 2 2 2" xfId="1225" xr:uid="{00000000-0005-0000-0000-00005B280000}"/>
    <cellStyle name="Normal 2 2 3 2 2 2 2 2 2" xfId="2635" xr:uid="{00000000-0005-0000-0000-00005C280000}"/>
    <cellStyle name="Normal 2 2 3 2 2 2 2 2 2 2" xfId="5111" xr:uid="{00000000-0005-0000-0000-00005D280000}"/>
    <cellStyle name="Normal 2 2 3 2 2 2 2 2 2 2 2" xfId="13257" xr:uid="{00000000-0005-0000-0000-00005E280000}"/>
    <cellStyle name="Normal 2 2 3 2 2 2 2 2 2 2 2 2" xfId="29553" xr:uid="{00000000-0005-0000-0000-00005F280000}"/>
    <cellStyle name="Normal 2 2 3 2 2 2 2 2 2 2 3" xfId="21407" xr:uid="{00000000-0005-0000-0000-000060280000}"/>
    <cellStyle name="Normal 2 2 3 2 2 2 2 2 2 3" xfId="7934" xr:uid="{00000000-0005-0000-0000-000061280000}"/>
    <cellStyle name="Normal 2 2 3 2 2 2 2 2 2 3 2" xfId="16080" xr:uid="{00000000-0005-0000-0000-000062280000}"/>
    <cellStyle name="Normal 2 2 3 2 2 2 2 2 2 3 2 2" xfId="32376" xr:uid="{00000000-0005-0000-0000-000063280000}"/>
    <cellStyle name="Normal 2 2 3 2 2 2 2 2 2 3 3" xfId="24230" xr:uid="{00000000-0005-0000-0000-000064280000}"/>
    <cellStyle name="Normal 2 2 3 2 2 2 2 2 2 4" xfId="10781" xr:uid="{00000000-0005-0000-0000-000065280000}"/>
    <cellStyle name="Normal 2 2 3 2 2 2 2 2 2 4 2" xfId="27077" xr:uid="{00000000-0005-0000-0000-000066280000}"/>
    <cellStyle name="Normal 2 2 3 2 2 2 2 2 2 5" xfId="18931" xr:uid="{00000000-0005-0000-0000-000067280000}"/>
    <cellStyle name="Normal 2 2 3 2 2 2 2 2 3" xfId="3893" xr:uid="{00000000-0005-0000-0000-000068280000}"/>
    <cellStyle name="Normal 2 2 3 2 2 2 2 2 3 2" xfId="12039" xr:uid="{00000000-0005-0000-0000-000069280000}"/>
    <cellStyle name="Normal 2 2 3 2 2 2 2 2 3 2 2" xfId="28335" xr:uid="{00000000-0005-0000-0000-00006A280000}"/>
    <cellStyle name="Normal 2 2 3 2 2 2 2 2 3 3" xfId="20189" xr:uid="{00000000-0005-0000-0000-00006B280000}"/>
    <cellStyle name="Normal 2 2 3 2 2 2 2 2 4" xfId="6524" xr:uid="{00000000-0005-0000-0000-00006C280000}"/>
    <cellStyle name="Normal 2 2 3 2 2 2 2 2 4 2" xfId="14670" xr:uid="{00000000-0005-0000-0000-00006D280000}"/>
    <cellStyle name="Normal 2 2 3 2 2 2 2 2 4 2 2" xfId="30966" xr:uid="{00000000-0005-0000-0000-00006E280000}"/>
    <cellStyle name="Normal 2 2 3 2 2 2 2 2 4 3" xfId="22820" xr:uid="{00000000-0005-0000-0000-00006F280000}"/>
    <cellStyle name="Normal 2 2 3 2 2 2 2 2 5" xfId="9371" xr:uid="{00000000-0005-0000-0000-000070280000}"/>
    <cellStyle name="Normal 2 2 3 2 2 2 2 2 5 2" xfId="25667" xr:uid="{00000000-0005-0000-0000-000071280000}"/>
    <cellStyle name="Normal 2 2 3 2 2 2 2 2 6" xfId="17521" xr:uid="{00000000-0005-0000-0000-000072280000}"/>
    <cellStyle name="Normal 2 2 3 2 2 2 2 3" xfId="1930" xr:uid="{00000000-0005-0000-0000-000073280000}"/>
    <cellStyle name="Normal 2 2 3 2 2 2 2 3 2" xfId="4502" xr:uid="{00000000-0005-0000-0000-000074280000}"/>
    <cellStyle name="Normal 2 2 3 2 2 2 2 3 2 2" xfId="12648" xr:uid="{00000000-0005-0000-0000-000075280000}"/>
    <cellStyle name="Normal 2 2 3 2 2 2 2 3 2 2 2" xfId="28944" xr:uid="{00000000-0005-0000-0000-000076280000}"/>
    <cellStyle name="Normal 2 2 3 2 2 2 2 3 2 3" xfId="20798" xr:uid="{00000000-0005-0000-0000-000077280000}"/>
    <cellStyle name="Normal 2 2 3 2 2 2 2 3 3" xfId="7229" xr:uid="{00000000-0005-0000-0000-000078280000}"/>
    <cellStyle name="Normal 2 2 3 2 2 2 2 3 3 2" xfId="15375" xr:uid="{00000000-0005-0000-0000-000079280000}"/>
    <cellStyle name="Normal 2 2 3 2 2 2 2 3 3 2 2" xfId="31671" xr:uid="{00000000-0005-0000-0000-00007A280000}"/>
    <cellStyle name="Normal 2 2 3 2 2 2 2 3 3 3" xfId="23525" xr:uid="{00000000-0005-0000-0000-00007B280000}"/>
    <cellStyle name="Normal 2 2 3 2 2 2 2 3 4" xfId="10076" xr:uid="{00000000-0005-0000-0000-00007C280000}"/>
    <cellStyle name="Normal 2 2 3 2 2 2 2 3 4 2" xfId="26372" xr:uid="{00000000-0005-0000-0000-00007D280000}"/>
    <cellStyle name="Normal 2 2 3 2 2 2 2 3 5" xfId="18226" xr:uid="{00000000-0005-0000-0000-00007E280000}"/>
    <cellStyle name="Normal 2 2 3 2 2 2 2 4" xfId="3284" xr:uid="{00000000-0005-0000-0000-00007F280000}"/>
    <cellStyle name="Normal 2 2 3 2 2 2 2 4 2" xfId="11430" xr:uid="{00000000-0005-0000-0000-000080280000}"/>
    <cellStyle name="Normal 2 2 3 2 2 2 2 4 2 2" xfId="27726" xr:uid="{00000000-0005-0000-0000-000081280000}"/>
    <cellStyle name="Normal 2 2 3 2 2 2 2 4 3" xfId="19580" xr:uid="{00000000-0005-0000-0000-000082280000}"/>
    <cellStyle name="Normal 2 2 3 2 2 2 2 5" xfId="5819" xr:uid="{00000000-0005-0000-0000-000083280000}"/>
    <cellStyle name="Normal 2 2 3 2 2 2 2 5 2" xfId="13965" xr:uid="{00000000-0005-0000-0000-000084280000}"/>
    <cellStyle name="Normal 2 2 3 2 2 2 2 5 2 2" xfId="30261" xr:uid="{00000000-0005-0000-0000-000085280000}"/>
    <cellStyle name="Normal 2 2 3 2 2 2 2 5 3" xfId="22115" xr:uid="{00000000-0005-0000-0000-000086280000}"/>
    <cellStyle name="Normal 2 2 3 2 2 2 2 6" xfId="8666" xr:uid="{00000000-0005-0000-0000-000087280000}"/>
    <cellStyle name="Normal 2 2 3 2 2 2 2 6 2" xfId="24962" xr:uid="{00000000-0005-0000-0000-000088280000}"/>
    <cellStyle name="Normal 2 2 3 2 2 2 2 7" xfId="16816" xr:uid="{00000000-0005-0000-0000-000089280000}"/>
    <cellStyle name="Normal 2 2 3 2 2 2 3" xfId="881" xr:uid="{00000000-0005-0000-0000-00008A280000}"/>
    <cellStyle name="Normal 2 2 3 2 2 2 3 2" xfId="2291" xr:uid="{00000000-0005-0000-0000-00008B280000}"/>
    <cellStyle name="Normal 2 2 3 2 2 2 3 2 2" xfId="4815" xr:uid="{00000000-0005-0000-0000-00008C280000}"/>
    <cellStyle name="Normal 2 2 3 2 2 2 3 2 2 2" xfId="12961" xr:uid="{00000000-0005-0000-0000-00008D280000}"/>
    <cellStyle name="Normal 2 2 3 2 2 2 3 2 2 2 2" xfId="29257" xr:uid="{00000000-0005-0000-0000-00008E280000}"/>
    <cellStyle name="Normal 2 2 3 2 2 2 3 2 2 3" xfId="21111" xr:uid="{00000000-0005-0000-0000-00008F280000}"/>
    <cellStyle name="Normal 2 2 3 2 2 2 3 2 3" xfId="7590" xr:uid="{00000000-0005-0000-0000-000090280000}"/>
    <cellStyle name="Normal 2 2 3 2 2 2 3 2 3 2" xfId="15736" xr:uid="{00000000-0005-0000-0000-000091280000}"/>
    <cellStyle name="Normal 2 2 3 2 2 2 3 2 3 2 2" xfId="32032" xr:uid="{00000000-0005-0000-0000-000092280000}"/>
    <cellStyle name="Normal 2 2 3 2 2 2 3 2 3 3" xfId="23886" xr:uid="{00000000-0005-0000-0000-000093280000}"/>
    <cellStyle name="Normal 2 2 3 2 2 2 3 2 4" xfId="10437" xr:uid="{00000000-0005-0000-0000-000094280000}"/>
    <cellStyle name="Normal 2 2 3 2 2 2 3 2 4 2" xfId="26733" xr:uid="{00000000-0005-0000-0000-000095280000}"/>
    <cellStyle name="Normal 2 2 3 2 2 2 3 2 5" xfId="18587" xr:uid="{00000000-0005-0000-0000-000096280000}"/>
    <cellStyle name="Normal 2 2 3 2 2 2 3 3" xfId="3597" xr:uid="{00000000-0005-0000-0000-000097280000}"/>
    <cellStyle name="Normal 2 2 3 2 2 2 3 3 2" xfId="11743" xr:uid="{00000000-0005-0000-0000-000098280000}"/>
    <cellStyle name="Normal 2 2 3 2 2 2 3 3 2 2" xfId="28039" xr:uid="{00000000-0005-0000-0000-000099280000}"/>
    <cellStyle name="Normal 2 2 3 2 2 2 3 3 3" xfId="19893" xr:uid="{00000000-0005-0000-0000-00009A280000}"/>
    <cellStyle name="Normal 2 2 3 2 2 2 3 4" xfId="6180" xr:uid="{00000000-0005-0000-0000-00009B280000}"/>
    <cellStyle name="Normal 2 2 3 2 2 2 3 4 2" xfId="14326" xr:uid="{00000000-0005-0000-0000-00009C280000}"/>
    <cellStyle name="Normal 2 2 3 2 2 2 3 4 2 2" xfId="30622" xr:uid="{00000000-0005-0000-0000-00009D280000}"/>
    <cellStyle name="Normal 2 2 3 2 2 2 3 4 3" xfId="22476" xr:uid="{00000000-0005-0000-0000-00009E280000}"/>
    <cellStyle name="Normal 2 2 3 2 2 2 3 5" xfId="9027" xr:uid="{00000000-0005-0000-0000-00009F280000}"/>
    <cellStyle name="Normal 2 2 3 2 2 2 3 5 2" xfId="25323" xr:uid="{00000000-0005-0000-0000-0000A0280000}"/>
    <cellStyle name="Normal 2 2 3 2 2 2 3 6" xfId="17177" xr:uid="{00000000-0005-0000-0000-0000A1280000}"/>
    <cellStyle name="Normal 2 2 3 2 2 2 4" xfId="1586" xr:uid="{00000000-0005-0000-0000-0000A2280000}"/>
    <cellStyle name="Normal 2 2 3 2 2 2 4 2" xfId="4206" xr:uid="{00000000-0005-0000-0000-0000A3280000}"/>
    <cellStyle name="Normal 2 2 3 2 2 2 4 2 2" xfId="12352" xr:uid="{00000000-0005-0000-0000-0000A4280000}"/>
    <cellStyle name="Normal 2 2 3 2 2 2 4 2 2 2" xfId="28648" xr:uid="{00000000-0005-0000-0000-0000A5280000}"/>
    <cellStyle name="Normal 2 2 3 2 2 2 4 2 3" xfId="20502" xr:uid="{00000000-0005-0000-0000-0000A6280000}"/>
    <cellStyle name="Normal 2 2 3 2 2 2 4 3" xfId="6885" xr:uid="{00000000-0005-0000-0000-0000A7280000}"/>
    <cellStyle name="Normal 2 2 3 2 2 2 4 3 2" xfId="15031" xr:uid="{00000000-0005-0000-0000-0000A8280000}"/>
    <cellStyle name="Normal 2 2 3 2 2 2 4 3 2 2" xfId="31327" xr:uid="{00000000-0005-0000-0000-0000A9280000}"/>
    <cellStyle name="Normal 2 2 3 2 2 2 4 3 3" xfId="23181" xr:uid="{00000000-0005-0000-0000-0000AA280000}"/>
    <cellStyle name="Normal 2 2 3 2 2 2 4 4" xfId="9732" xr:uid="{00000000-0005-0000-0000-0000AB280000}"/>
    <cellStyle name="Normal 2 2 3 2 2 2 4 4 2" xfId="26028" xr:uid="{00000000-0005-0000-0000-0000AC280000}"/>
    <cellStyle name="Normal 2 2 3 2 2 2 4 5" xfId="17882" xr:uid="{00000000-0005-0000-0000-0000AD280000}"/>
    <cellStyle name="Normal 2 2 3 2 2 2 5" xfId="2988" xr:uid="{00000000-0005-0000-0000-0000AE280000}"/>
    <cellStyle name="Normal 2 2 3 2 2 2 5 2" xfId="11134" xr:uid="{00000000-0005-0000-0000-0000AF280000}"/>
    <cellStyle name="Normal 2 2 3 2 2 2 5 2 2" xfId="27430" xr:uid="{00000000-0005-0000-0000-0000B0280000}"/>
    <cellStyle name="Normal 2 2 3 2 2 2 5 3" xfId="19284" xr:uid="{00000000-0005-0000-0000-0000B1280000}"/>
    <cellStyle name="Normal 2 2 3 2 2 2 6" xfId="5475" xr:uid="{00000000-0005-0000-0000-0000B2280000}"/>
    <cellStyle name="Normal 2 2 3 2 2 2 6 2" xfId="13621" xr:uid="{00000000-0005-0000-0000-0000B3280000}"/>
    <cellStyle name="Normal 2 2 3 2 2 2 6 2 2" xfId="29917" xr:uid="{00000000-0005-0000-0000-0000B4280000}"/>
    <cellStyle name="Normal 2 2 3 2 2 2 6 3" xfId="21771" xr:uid="{00000000-0005-0000-0000-0000B5280000}"/>
    <cellStyle name="Normal 2 2 3 2 2 2 7" xfId="8322" xr:uid="{00000000-0005-0000-0000-0000B6280000}"/>
    <cellStyle name="Normal 2 2 3 2 2 2 7 2" xfId="24618" xr:uid="{00000000-0005-0000-0000-0000B7280000}"/>
    <cellStyle name="Normal 2 2 3 2 2 2 8" xfId="16472" xr:uid="{00000000-0005-0000-0000-0000B8280000}"/>
    <cellStyle name="Normal 2 2 3 2 2 3" xfId="251" xr:uid="{00000000-0005-0000-0000-0000B9280000}"/>
    <cellStyle name="Normal 2 2 3 2 2 3 2" xfId="595" xr:uid="{00000000-0005-0000-0000-0000BA280000}"/>
    <cellStyle name="Normal 2 2 3 2 2 3 2 2" xfId="1301" xr:uid="{00000000-0005-0000-0000-0000BB280000}"/>
    <cellStyle name="Normal 2 2 3 2 2 3 2 2 2" xfId="2711" xr:uid="{00000000-0005-0000-0000-0000BC280000}"/>
    <cellStyle name="Normal 2 2 3 2 2 3 2 2 2 2" xfId="5185" xr:uid="{00000000-0005-0000-0000-0000BD280000}"/>
    <cellStyle name="Normal 2 2 3 2 2 3 2 2 2 2 2" xfId="13331" xr:uid="{00000000-0005-0000-0000-0000BE280000}"/>
    <cellStyle name="Normal 2 2 3 2 2 3 2 2 2 2 2 2" xfId="29627" xr:uid="{00000000-0005-0000-0000-0000BF280000}"/>
    <cellStyle name="Normal 2 2 3 2 2 3 2 2 2 2 3" xfId="21481" xr:uid="{00000000-0005-0000-0000-0000C0280000}"/>
    <cellStyle name="Normal 2 2 3 2 2 3 2 2 2 3" xfId="8010" xr:uid="{00000000-0005-0000-0000-0000C1280000}"/>
    <cellStyle name="Normal 2 2 3 2 2 3 2 2 2 3 2" xfId="16156" xr:uid="{00000000-0005-0000-0000-0000C2280000}"/>
    <cellStyle name="Normal 2 2 3 2 2 3 2 2 2 3 2 2" xfId="32452" xr:uid="{00000000-0005-0000-0000-0000C3280000}"/>
    <cellStyle name="Normal 2 2 3 2 2 3 2 2 2 3 3" xfId="24306" xr:uid="{00000000-0005-0000-0000-0000C4280000}"/>
    <cellStyle name="Normal 2 2 3 2 2 3 2 2 2 4" xfId="10857" xr:uid="{00000000-0005-0000-0000-0000C5280000}"/>
    <cellStyle name="Normal 2 2 3 2 2 3 2 2 2 4 2" xfId="27153" xr:uid="{00000000-0005-0000-0000-0000C6280000}"/>
    <cellStyle name="Normal 2 2 3 2 2 3 2 2 2 5" xfId="19007" xr:uid="{00000000-0005-0000-0000-0000C7280000}"/>
    <cellStyle name="Normal 2 2 3 2 2 3 2 2 3" xfId="3967" xr:uid="{00000000-0005-0000-0000-0000C8280000}"/>
    <cellStyle name="Normal 2 2 3 2 2 3 2 2 3 2" xfId="12113" xr:uid="{00000000-0005-0000-0000-0000C9280000}"/>
    <cellStyle name="Normal 2 2 3 2 2 3 2 2 3 2 2" xfId="28409" xr:uid="{00000000-0005-0000-0000-0000CA280000}"/>
    <cellStyle name="Normal 2 2 3 2 2 3 2 2 3 3" xfId="20263" xr:uid="{00000000-0005-0000-0000-0000CB280000}"/>
    <cellStyle name="Normal 2 2 3 2 2 3 2 2 4" xfId="6600" xr:uid="{00000000-0005-0000-0000-0000CC280000}"/>
    <cellStyle name="Normal 2 2 3 2 2 3 2 2 4 2" xfId="14746" xr:uid="{00000000-0005-0000-0000-0000CD280000}"/>
    <cellStyle name="Normal 2 2 3 2 2 3 2 2 4 2 2" xfId="31042" xr:uid="{00000000-0005-0000-0000-0000CE280000}"/>
    <cellStyle name="Normal 2 2 3 2 2 3 2 2 4 3" xfId="22896" xr:uid="{00000000-0005-0000-0000-0000CF280000}"/>
    <cellStyle name="Normal 2 2 3 2 2 3 2 2 5" xfId="9447" xr:uid="{00000000-0005-0000-0000-0000D0280000}"/>
    <cellStyle name="Normal 2 2 3 2 2 3 2 2 5 2" xfId="25743" xr:uid="{00000000-0005-0000-0000-0000D1280000}"/>
    <cellStyle name="Normal 2 2 3 2 2 3 2 2 6" xfId="17597" xr:uid="{00000000-0005-0000-0000-0000D2280000}"/>
    <cellStyle name="Normal 2 2 3 2 2 3 2 3" xfId="2006" xr:uid="{00000000-0005-0000-0000-0000D3280000}"/>
    <cellStyle name="Normal 2 2 3 2 2 3 2 3 2" xfId="4576" xr:uid="{00000000-0005-0000-0000-0000D4280000}"/>
    <cellStyle name="Normal 2 2 3 2 2 3 2 3 2 2" xfId="12722" xr:uid="{00000000-0005-0000-0000-0000D5280000}"/>
    <cellStyle name="Normal 2 2 3 2 2 3 2 3 2 2 2" xfId="29018" xr:uid="{00000000-0005-0000-0000-0000D6280000}"/>
    <cellStyle name="Normal 2 2 3 2 2 3 2 3 2 3" xfId="20872" xr:uid="{00000000-0005-0000-0000-0000D7280000}"/>
    <cellStyle name="Normal 2 2 3 2 2 3 2 3 3" xfId="7305" xr:uid="{00000000-0005-0000-0000-0000D8280000}"/>
    <cellStyle name="Normal 2 2 3 2 2 3 2 3 3 2" xfId="15451" xr:uid="{00000000-0005-0000-0000-0000D9280000}"/>
    <cellStyle name="Normal 2 2 3 2 2 3 2 3 3 2 2" xfId="31747" xr:uid="{00000000-0005-0000-0000-0000DA280000}"/>
    <cellStyle name="Normal 2 2 3 2 2 3 2 3 3 3" xfId="23601" xr:uid="{00000000-0005-0000-0000-0000DB280000}"/>
    <cellStyle name="Normal 2 2 3 2 2 3 2 3 4" xfId="10152" xr:uid="{00000000-0005-0000-0000-0000DC280000}"/>
    <cellStyle name="Normal 2 2 3 2 2 3 2 3 4 2" xfId="26448" xr:uid="{00000000-0005-0000-0000-0000DD280000}"/>
    <cellStyle name="Normal 2 2 3 2 2 3 2 3 5" xfId="18302" xr:uid="{00000000-0005-0000-0000-0000DE280000}"/>
    <cellStyle name="Normal 2 2 3 2 2 3 2 4" xfId="3358" xr:uid="{00000000-0005-0000-0000-0000DF280000}"/>
    <cellStyle name="Normal 2 2 3 2 2 3 2 4 2" xfId="11504" xr:uid="{00000000-0005-0000-0000-0000E0280000}"/>
    <cellStyle name="Normal 2 2 3 2 2 3 2 4 2 2" xfId="27800" xr:uid="{00000000-0005-0000-0000-0000E1280000}"/>
    <cellStyle name="Normal 2 2 3 2 2 3 2 4 3" xfId="19654" xr:uid="{00000000-0005-0000-0000-0000E2280000}"/>
    <cellStyle name="Normal 2 2 3 2 2 3 2 5" xfId="5895" xr:uid="{00000000-0005-0000-0000-0000E3280000}"/>
    <cellStyle name="Normal 2 2 3 2 2 3 2 5 2" xfId="14041" xr:uid="{00000000-0005-0000-0000-0000E4280000}"/>
    <cellStyle name="Normal 2 2 3 2 2 3 2 5 2 2" xfId="30337" xr:uid="{00000000-0005-0000-0000-0000E5280000}"/>
    <cellStyle name="Normal 2 2 3 2 2 3 2 5 3" xfId="22191" xr:uid="{00000000-0005-0000-0000-0000E6280000}"/>
    <cellStyle name="Normal 2 2 3 2 2 3 2 6" xfId="8742" xr:uid="{00000000-0005-0000-0000-0000E7280000}"/>
    <cellStyle name="Normal 2 2 3 2 2 3 2 6 2" xfId="25038" xr:uid="{00000000-0005-0000-0000-0000E8280000}"/>
    <cellStyle name="Normal 2 2 3 2 2 3 2 7" xfId="16892" xr:uid="{00000000-0005-0000-0000-0000E9280000}"/>
    <cellStyle name="Normal 2 2 3 2 2 3 3" xfId="957" xr:uid="{00000000-0005-0000-0000-0000EA280000}"/>
    <cellStyle name="Normal 2 2 3 2 2 3 3 2" xfId="2367" xr:uid="{00000000-0005-0000-0000-0000EB280000}"/>
    <cellStyle name="Normal 2 2 3 2 2 3 3 2 2" xfId="4889" xr:uid="{00000000-0005-0000-0000-0000EC280000}"/>
    <cellStyle name="Normal 2 2 3 2 2 3 3 2 2 2" xfId="13035" xr:uid="{00000000-0005-0000-0000-0000ED280000}"/>
    <cellStyle name="Normal 2 2 3 2 2 3 3 2 2 2 2" xfId="29331" xr:uid="{00000000-0005-0000-0000-0000EE280000}"/>
    <cellStyle name="Normal 2 2 3 2 2 3 3 2 2 3" xfId="21185" xr:uid="{00000000-0005-0000-0000-0000EF280000}"/>
    <cellStyle name="Normal 2 2 3 2 2 3 3 2 3" xfId="7666" xr:uid="{00000000-0005-0000-0000-0000F0280000}"/>
    <cellStyle name="Normal 2 2 3 2 2 3 3 2 3 2" xfId="15812" xr:uid="{00000000-0005-0000-0000-0000F1280000}"/>
    <cellStyle name="Normal 2 2 3 2 2 3 3 2 3 2 2" xfId="32108" xr:uid="{00000000-0005-0000-0000-0000F2280000}"/>
    <cellStyle name="Normal 2 2 3 2 2 3 3 2 3 3" xfId="23962" xr:uid="{00000000-0005-0000-0000-0000F3280000}"/>
    <cellStyle name="Normal 2 2 3 2 2 3 3 2 4" xfId="10513" xr:uid="{00000000-0005-0000-0000-0000F4280000}"/>
    <cellStyle name="Normal 2 2 3 2 2 3 3 2 4 2" xfId="26809" xr:uid="{00000000-0005-0000-0000-0000F5280000}"/>
    <cellStyle name="Normal 2 2 3 2 2 3 3 2 5" xfId="18663" xr:uid="{00000000-0005-0000-0000-0000F6280000}"/>
    <cellStyle name="Normal 2 2 3 2 2 3 3 3" xfId="3671" xr:uid="{00000000-0005-0000-0000-0000F7280000}"/>
    <cellStyle name="Normal 2 2 3 2 2 3 3 3 2" xfId="11817" xr:uid="{00000000-0005-0000-0000-0000F8280000}"/>
    <cellStyle name="Normal 2 2 3 2 2 3 3 3 2 2" xfId="28113" xr:uid="{00000000-0005-0000-0000-0000F9280000}"/>
    <cellStyle name="Normal 2 2 3 2 2 3 3 3 3" xfId="19967" xr:uid="{00000000-0005-0000-0000-0000FA280000}"/>
    <cellStyle name="Normal 2 2 3 2 2 3 3 4" xfId="6256" xr:uid="{00000000-0005-0000-0000-0000FB280000}"/>
    <cellStyle name="Normal 2 2 3 2 2 3 3 4 2" xfId="14402" xr:uid="{00000000-0005-0000-0000-0000FC280000}"/>
    <cellStyle name="Normal 2 2 3 2 2 3 3 4 2 2" xfId="30698" xr:uid="{00000000-0005-0000-0000-0000FD280000}"/>
    <cellStyle name="Normal 2 2 3 2 2 3 3 4 3" xfId="22552" xr:uid="{00000000-0005-0000-0000-0000FE280000}"/>
    <cellStyle name="Normal 2 2 3 2 2 3 3 5" xfId="9103" xr:uid="{00000000-0005-0000-0000-0000FF280000}"/>
    <cellStyle name="Normal 2 2 3 2 2 3 3 5 2" xfId="25399" xr:uid="{00000000-0005-0000-0000-000000290000}"/>
    <cellStyle name="Normal 2 2 3 2 2 3 3 6" xfId="17253" xr:uid="{00000000-0005-0000-0000-000001290000}"/>
    <cellStyle name="Normal 2 2 3 2 2 3 4" xfId="1662" xr:uid="{00000000-0005-0000-0000-000002290000}"/>
    <cellStyle name="Normal 2 2 3 2 2 3 4 2" xfId="4280" xr:uid="{00000000-0005-0000-0000-000003290000}"/>
    <cellStyle name="Normal 2 2 3 2 2 3 4 2 2" xfId="12426" xr:uid="{00000000-0005-0000-0000-000004290000}"/>
    <cellStyle name="Normal 2 2 3 2 2 3 4 2 2 2" xfId="28722" xr:uid="{00000000-0005-0000-0000-000005290000}"/>
    <cellStyle name="Normal 2 2 3 2 2 3 4 2 3" xfId="20576" xr:uid="{00000000-0005-0000-0000-000006290000}"/>
    <cellStyle name="Normal 2 2 3 2 2 3 4 3" xfId="6961" xr:uid="{00000000-0005-0000-0000-000007290000}"/>
    <cellStyle name="Normal 2 2 3 2 2 3 4 3 2" xfId="15107" xr:uid="{00000000-0005-0000-0000-000008290000}"/>
    <cellStyle name="Normal 2 2 3 2 2 3 4 3 2 2" xfId="31403" xr:uid="{00000000-0005-0000-0000-000009290000}"/>
    <cellStyle name="Normal 2 2 3 2 2 3 4 3 3" xfId="23257" xr:uid="{00000000-0005-0000-0000-00000A290000}"/>
    <cellStyle name="Normal 2 2 3 2 2 3 4 4" xfId="9808" xr:uid="{00000000-0005-0000-0000-00000B290000}"/>
    <cellStyle name="Normal 2 2 3 2 2 3 4 4 2" xfId="26104" xr:uid="{00000000-0005-0000-0000-00000C290000}"/>
    <cellStyle name="Normal 2 2 3 2 2 3 4 5" xfId="17958" xr:uid="{00000000-0005-0000-0000-00000D290000}"/>
    <cellStyle name="Normal 2 2 3 2 2 3 5" xfId="3062" xr:uid="{00000000-0005-0000-0000-00000E290000}"/>
    <cellStyle name="Normal 2 2 3 2 2 3 5 2" xfId="11208" xr:uid="{00000000-0005-0000-0000-00000F290000}"/>
    <cellStyle name="Normal 2 2 3 2 2 3 5 2 2" xfId="27504" xr:uid="{00000000-0005-0000-0000-000010290000}"/>
    <cellStyle name="Normal 2 2 3 2 2 3 5 3" xfId="19358" xr:uid="{00000000-0005-0000-0000-000011290000}"/>
    <cellStyle name="Normal 2 2 3 2 2 3 6" xfId="5551" xr:uid="{00000000-0005-0000-0000-000012290000}"/>
    <cellStyle name="Normal 2 2 3 2 2 3 6 2" xfId="13697" xr:uid="{00000000-0005-0000-0000-000013290000}"/>
    <cellStyle name="Normal 2 2 3 2 2 3 6 2 2" xfId="29993" xr:uid="{00000000-0005-0000-0000-000014290000}"/>
    <cellStyle name="Normal 2 2 3 2 2 3 6 3" xfId="21847" xr:uid="{00000000-0005-0000-0000-000015290000}"/>
    <cellStyle name="Normal 2 2 3 2 2 3 7" xfId="8398" xr:uid="{00000000-0005-0000-0000-000016290000}"/>
    <cellStyle name="Normal 2 2 3 2 2 3 7 2" xfId="24694" xr:uid="{00000000-0005-0000-0000-000017290000}"/>
    <cellStyle name="Normal 2 2 3 2 2 3 8" xfId="16548" xr:uid="{00000000-0005-0000-0000-000018290000}"/>
    <cellStyle name="Normal 2 2 3 2 2 4" xfId="339" xr:uid="{00000000-0005-0000-0000-000019290000}"/>
    <cellStyle name="Normal 2 2 3 2 2 4 2" xfId="683" xr:uid="{00000000-0005-0000-0000-00001A290000}"/>
    <cellStyle name="Normal 2 2 3 2 2 4 2 2" xfId="1389" xr:uid="{00000000-0005-0000-0000-00001B290000}"/>
    <cellStyle name="Normal 2 2 3 2 2 4 2 2 2" xfId="2799" xr:uid="{00000000-0005-0000-0000-00001C290000}"/>
    <cellStyle name="Normal 2 2 3 2 2 4 2 2 2 2" xfId="5259" xr:uid="{00000000-0005-0000-0000-00001D290000}"/>
    <cellStyle name="Normal 2 2 3 2 2 4 2 2 2 2 2" xfId="13405" xr:uid="{00000000-0005-0000-0000-00001E290000}"/>
    <cellStyle name="Normal 2 2 3 2 2 4 2 2 2 2 2 2" xfId="29701" xr:uid="{00000000-0005-0000-0000-00001F290000}"/>
    <cellStyle name="Normal 2 2 3 2 2 4 2 2 2 2 3" xfId="21555" xr:uid="{00000000-0005-0000-0000-000020290000}"/>
    <cellStyle name="Normal 2 2 3 2 2 4 2 2 2 3" xfId="8098" xr:uid="{00000000-0005-0000-0000-000021290000}"/>
    <cellStyle name="Normal 2 2 3 2 2 4 2 2 2 3 2" xfId="16244" xr:uid="{00000000-0005-0000-0000-000022290000}"/>
    <cellStyle name="Normal 2 2 3 2 2 4 2 2 2 3 2 2" xfId="32540" xr:uid="{00000000-0005-0000-0000-000023290000}"/>
    <cellStyle name="Normal 2 2 3 2 2 4 2 2 2 3 3" xfId="24394" xr:uid="{00000000-0005-0000-0000-000024290000}"/>
    <cellStyle name="Normal 2 2 3 2 2 4 2 2 2 4" xfId="10945" xr:uid="{00000000-0005-0000-0000-000025290000}"/>
    <cellStyle name="Normal 2 2 3 2 2 4 2 2 2 4 2" xfId="27241" xr:uid="{00000000-0005-0000-0000-000026290000}"/>
    <cellStyle name="Normal 2 2 3 2 2 4 2 2 2 5" xfId="19095" xr:uid="{00000000-0005-0000-0000-000027290000}"/>
    <cellStyle name="Normal 2 2 3 2 2 4 2 2 3" xfId="4041" xr:uid="{00000000-0005-0000-0000-000028290000}"/>
    <cellStyle name="Normal 2 2 3 2 2 4 2 2 3 2" xfId="12187" xr:uid="{00000000-0005-0000-0000-000029290000}"/>
    <cellStyle name="Normal 2 2 3 2 2 4 2 2 3 2 2" xfId="28483" xr:uid="{00000000-0005-0000-0000-00002A290000}"/>
    <cellStyle name="Normal 2 2 3 2 2 4 2 2 3 3" xfId="20337" xr:uid="{00000000-0005-0000-0000-00002B290000}"/>
    <cellStyle name="Normal 2 2 3 2 2 4 2 2 4" xfId="6688" xr:uid="{00000000-0005-0000-0000-00002C290000}"/>
    <cellStyle name="Normal 2 2 3 2 2 4 2 2 4 2" xfId="14834" xr:uid="{00000000-0005-0000-0000-00002D290000}"/>
    <cellStyle name="Normal 2 2 3 2 2 4 2 2 4 2 2" xfId="31130" xr:uid="{00000000-0005-0000-0000-00002E290000}"/>
    <cellStyle name="Normal 2 2 3 2 2 4 2 2 4 3" xfId="22984" xr:uid="{00000000-0005-0000-0000-00002F290000}"/>
    <cellStyle name="Normal 2 2 3 2 2 4 2 2 5" xfId="9535" xr:uid="{00000000-0005-0000-0000-000030290000}"/>
    <cellStyle name="Normal 2 2 3 2 2 4 2 2 5 2" xfId="25831" xr:uid="{00000000-0005-0000-0000-000031290000}"/>
    <cellStyle name="Normal 2 2 3 2 2 4 2 2 6" xfId="17685" xr:uid="{00000000-0005-0000-0000-000032290000}"/>
    <cellStyle name="Normal 2 2 3 2 2 4 2 3" xfId="2094" xr:uid="{00000000-0005-0000-0000-000033290000}"/>
    <cellStyle name="Normal 2 2 3 2 2 4 2 3 2" xfId="4650" xr:uid="{00000000-0005-0000-0000-000034290000}"/>
    <cellStyle name="Normal 2 2 3 2 2 4 2 3 2 2" xfId="12796" xr:uid="{00000000-0005-0000-0000-000035290000}"/>
    <cellStyle name="Normal 2 2 3 2 2 4 2 3 2 2 2" xfId="29092" xr:uid="{00000000-0005-0000-0000-000036290000}"/>
    <cellStyle name="Normal 2 2 3 2 2 4 2 3 2 3" xfId="20946" xr:uid="{00000000-0005-0000-0000-000037290000}"/>
    <cellStyle name="Normal 2 2 3 2 2 4 2 3 3" xfId="7393" xr:uid="{00000000-0005-0000-0000-000038290000}"/>
    <cellStyle name="Normal 2 2 3 2 2 4 2 3 3 2" xfId="15539" xr:uid="{00000000-0005-0000-0000-000039290000}"/>
    <cellStyle name="Normal 2 2 3 2 2 4 2 3 3 2 2" xfId="31835" xr:uid="{00000000-0005-0000-0000-00003A290000}"/>
    <cellStyle name="Normal 2 2 3 2 2 4 2 3 3 3" xfId="23689" xr:uid="{00000000-0005-0000-0000-00003B290000}"/>
    <cellStyle name="Normal 2 2 3 2 2 4 2 3 4" xfId="10240" xr:uid="{00000000-0005-0000-0000-00003C290000}"/>
    <cellStyle name="Normal 2 2 3 2 2 4 2 3 4 2" xfId="26536" xr:uid="{00000000-0005-0000-0000-00003D290000}"/>
    <cellStyle name="Normal 2 2 3 2 2 4 2 3 5" xfId="18390" xr:uid="{00000000-0005-0000-0000-00003E290000}"/>
    <cellStyle name="Normal 2 2 3 2 2 4 2 4" xfId="3432" xr:uid="{00000000-0005-0000-0000-00003F290000}"/>
    <cellStyle name="Normal 2 2 3 2 2 4 2 4 2" xfId="11578" xr:uid="{00000000-0005-0000-0000-000040290000}"/>
    <cellStyle name="Normal 2 2 3 2 2 4 2 4 2 2" xfId="27874" xr:uid="{00000000-0005-0000-0000-000041290000}"/>
    <cellStyle name="Normal 2 2 3 2 2 4 2 4 3" xfId="19728" xr:uid="{00000000-0005-0000-0000-000042290000}"/>
    <cellStyle name="Normal 2 2 3 2 2 4 2 5" xfId="5983" xr:uid="{00000000-0005-0000-0000-000043290000}"/>
    <cellStyle name="Normal 2 2 3 2 2 4 2 5 2" xfId="14129" xr:uid="{00000000-0005-0000-0000-000044290000}"/>
    <cellStyle name="Normal 2 2 3 2 2 4 2 5 2 2" xfId="30425" xr:uid="{00000000-0005-0000-0000-000045290000}"/>
    <cellStyle name="Normal 2 2 3 2 2 4 2 5 3" xfId="22279" xr:uid="{00000000-0005-0000-0000-000046290000}"/>
    <cellStyle name="Normal 2 2 3 2 2 4 2 6" xfId="8830" xr:uid="{00000000-0005-0000-0000-000047290000}"/>
    <cellStyle name="Normal 2 2 3 2 2 4 2 6 2" xfId="25126" xr:uid="{00000000-0005-0000-0000-000048290000}"/>
    <cellStyle name="Normal 2 2 3 2 2 4 2 7" xfId="16980" xr:uid="{00000000-0005-0000-0000-000049290000}"/>
    <cellStyle name="Normal 2 2 3 2 2 4 3" xfId="1045" xr:uid="{00000000-0005-0000-0000-00004A290000}"/>
    <cellStyle name="Normal 2 2 3 2 2 4 3 2" xfId="2455" xr:uid="{00000000-0005-0000-0000-00004B290000}"/>
    <cellStyle name="Normal 2 2 3 2 2 4 3 2 2" xfId="4963" xr:uid="{00000000-0005-0000-0000-00004C290000}"/>
    <cellStyle name="Normal 2 2 3 2 2 4 3 2 2 2" xfId="13109" xr:uid="{00000000-0005-0000-0000-00004D290000}"/>
    <cellStyle name="Normal 2 2 3 2 2 4 3 2 2 2 2" xfId="29405" xr:uid="{00000000-0005-0000-0000-00004E290000}"/>
    <cellStyle name="Normal 2 2 3 2 2 4 3 2 2 3" xfId="21259" xr:uid="{00000000-0005-0000-0000-00004F290000}"/>
    <cellStyle name="Normal 2 2 3 2 2 4 3 2 3" xfId="7754" xr:uid="{00000000-0005-0000-0000-000050290000}"/>
    <cellStyle name="Normal 2 2 3 2 2 4 3 2 3 2" xfId="15900" xr:uid="{00000000-0005-0000-0000-000051290000}"/>
    <cellStyle name="Normal 2 2 3 2 2 4 3 2 3 2 2" xfId="32196" xr:uid="{00000000-0005-0000-0000-000052290000}"/>
    <cellStyle name="Normal 2 2 3 2 2 4 3 2 3 3" xfId="24050" xr:uid="{00000000-0005-0000-0000-000053290000}"/>
    <cellStyle name="Normal 2 2 3 2 2 4 3 2 4" xfId="10601" xr:uid="{00000000-0005-0000-0000-000054290000}"/>
    <cellStyle name="Normal 2 2 3 2 2 4 3 2 4 2" xfId="26897" xr:uid="{00000000-0005-0000-0000-000055290000}"/>
    <cellStyle name="Normal 2 2 3 2 2 4 3 2 5" xfId="18751" xr:uid="{00000000-0005-0000-0000-000056290000}"/>
    <cellStyle name="Normal 2 2 3 2 2 4 3 3" xfId="3745" xr:uid="{00000000-0005-0000-0000-000057290000}"/>
    <cellStyle name="Normal 2 2 3 2 2 4 3 3 2" xfId="11891" xr:uid="{00000000-0005-0000-0000-000058290000}"/>
    <cellStyle name="Normal 2 2 3 2 2 4 3 3 2 2" xfId="28187" xr:uid="{00000000-0005-0000-0000-000059290000}"/>
    <cellStyle name="Normal 2 2 3 2 2 4 3 3 3" xfId="20041" xr:uid="{00000000-0005-0000-0000-00005A290000}"/>
    <cellStyle name="Normal 2 2 3 2 2 4 3 4" xfId="6344" xr:uid="{00000000-0005-0000-0000-00005B290000}"/>
    <cellStyle name="Normal 2 2 3 2 2 4 3 4 2" xfId="14490" xr:uid="{00000000-0005-0000-0000-00005C290000}"/>
    <cellStyle name="Normal 2 2 3 2 2 4 3 4 2 2" xfId="30786" xr:uid="{00000000-0005-0000-0000-00005D290000}"/>
    <cellStyle name="Normal 2 2 3 2 2 4 3 4 3" xfId="22640" xr:uid="{00000000-0005-0000-0000-00005E290000}"/>
    <cellStyle name="Normal 2 2 3 2 2 4 3 5" xfId="9191" xr:uid="{00000000-0005-0000-0000-00005F290000}"/>
    <cellStyle name="Normal 2 2 3 2 2 4 3 5 2" xfId="25487" xr:uid="{00000000-0005-0000-0000-000060290000}"/>
    <cellStyle name="Normal 2 2 3 2 2 4 3 6" xfId="17341" xr:uid="{00000000-0005-0000-0000-000061290000}"/>
    <cellStyle name="Normal 2 2 3 2 2 4 4" xfId="1750" xr:uid="{00000000-0005-0000-0000-000062290000}"/>
    <cellStyle name="Normal 2 2 3 2 2 4 4 2" xfId="4354" xr:uid="{00000000-0005-0000-0000-000063290000}"/>
    <cellStyle name="Normal 2 2 3 2 2 4 4 2 2" xfId="12500" xr:uid="{00000000-0005-0000-0000-000064290000}"/>
    <cellStyle name="Normal 2 2 3 2 2 4 4 2 2 2" xfId="28796" xr:uid="{00000000-0005-0000-0000-000065290000}"/>
    <cellStyle name="Normal 2 2 3 2 2 4 4 2 3" xfId="20650" xr:uid="{00000000-0005-0000-0000-000066290000}"/>
    <cellStyle name="Normal 2 2 3 2 2 4 4 3" xfId="7049" xr:uid="{00000000-0005-0000-0000-000067290000}"/>
    <cellStyle name="Normal 2 2 3 2 2 4 4 3 2" xfId="15195" xr:uid="{00000000-0005-0000-0000-000068290000}"/>
    <cellStyle name="Normal 2 2 3 2 2 4 4 3 2 2" xfId="31491" xr:uid="{00000000-0005-0000-0000-000069290000}"/>
    <cellStyle name="Normal 2 2 3 2 2 4 4 3 3" xfId="23345" xr:uid="{00000000-0005-0000-0000-00006A290000}"/>
    <cellStyle name="Normal 2 2 3 2 2 4 4 4" xfId="9896" xr:uid="{00000000-0005-0000-0000-00006B290000}"/>
    <cellStyle name="Normal 2 2 3 2 2 4 4 4 2" xfId="26192" xr:uid="{00000000-0005-0000-0000-00006C290000}"/>
    <cellStyle name="Normal 2 2 3 2 2 4 4 5" xfId="18046" xr:uid="{00000000-0005-0000-0000-00006D290000}"/>
    <cellStyle name="Normal 2 2 3 2 2 4 5" xfId="3136" xr:uid="{00000000-0005-0000-0000-00006E290000}"/>
    <cellStyle name="Normal 2 2 3 2 2 4 5 2" xfId="11282" xr:uid="{00000000-0005-0000-0000-00006F290000}"/>
    <cellStyle name="Normal 2 2 3 2 2 4 5 2 2" xfId="27578" xr:uid="{00000000-0005-0000-0000-000070290000}"/>
    <cellStyle name="Normal 2 2 3 2 2 4 5 3" xfId="19432" xr:uid="{00000000-0005-0000-0000-000071290000}"/>
    <cellStyle name="Normal 2 2 3 2 2 4 6" xfId="5639" xr:uid="{00000000-0005-0000-0000-000072290000}"/>
    <cellStyle name="Normal 2 2 3 2 2 4 6 2" xfId="13785" xr:uid="{00000000-0005-0000-0000-000073290000}"/>
    <cellStyle name="Normal 2 2 3 2 2 4 6 2 2" xfId="30081" xr:uid="{00000000-0005-0000-0000-000074290000}"/>
    <cellStyle name="Normal 2 2 3 2 2 4 6 3" xfId="21935" xr:uid="{00000000-0005-0000-0000-000075290000}"/>
    <cellStyle name="Normal 2 2 3 2 2 4 7" xfId="8486" xr:uid="{00000000-0005-0000-0000-000076290000}"/>
    <cellStyle name="Normal 2 2 3 2 2 4 7 2" xfId="24782" xr:uid="{00000000-0005-0000-0000-000077290000}"/>
    <cellStyle name="Normal 2 2 3 2 2 4 8" xfId="16636" xr:uid="{00000000-0005-0000-0000-000078290000}"/>
    <cellStyle name="Normal 2 2 3 2 2 5" xfId="429" xr:uid="{00000000-0005-0000-0000-000079290000}"/>
    <cellStyle name="Normal 2 2 3 2 2 5 2" xfId="1135" xr:uid="{00000000-0005-0000-0000-00007A290000}"/>
    <cellStyle name="Normal 2 2 3 2 2 5 2 2" xfId="2545" xr:uid="{00000000-0005-0000-0000-00007B290000}"/>
    <cellStyle name="Normal 2 2 3 2 2 5 2 2 2" xfId="5037" xr:uid="{00000000-0005-0000-0000-00007C290000}"/>
    <cellStyle name="Normal 2 2 3 2 2 5 2 2 2 2" xfId="13183" xr:uid="{00000000-0005-0000-0000-00007D290000}"/>
    <cellStyle name="Normal 2 2 3 2 2 5 2 2 2 2 2" xfId="29479" xr:uid="{00000000-0005-0000-0000-00007E290000}"/>
    <cellStyle name="Normal 2 2 3 2 2 5 2 2 2 3" xfId="21333" xr:uid="{00000000-0005-0000-0000-00007F290000}"/>
    <cellStyle name="Normal 2 2 3 2 2 5 2 2 3" xfId="7844" xr:uid="{00000000-0005-0000-0000-000080290000}"/>
    <cellStyle name="Normal 2 2 3 2 2 5 2 2 3 2" xfId="15990" xr:uid="{00000000-0005-0000-0000-000081290000}"/>
    <cellStyle name="Normal 2 2 3 2 2 5 2 2 3 2 2" xfId="32286" xr:uid="{00000000-0005-0000-0000-000082290000}"/>
    <cellStyle name="Normal 2 2 3 2 2 5 2 2 3 3" xfId="24140" xr:uid="{00000000-0005-0000-0000-000083290000}"/>
    <cellStyle name="Normal 2 2 3 2 2 5 2 2 4" xfId="10691" xr:uid="{00000000-0005-0000-0000-000084290000}"/>
    <cellStyle name="Normal 2 2 3 2 2 5 2 2 4 2" xfId="26987" xr:uid="{00000000-0005-0000-0000-000085290000}"/>
    <cellStyle name="Normal 2 2 3 2 2 5 2 2 5" xfId="18841" xr:uid="{00000000-0005-0000-0000-000086290000}"/>
    <cellStyle name="Normal 2 2 3 2 2 5 2 3" xfId="3819" xr:uid="{00000000-0005-0000-0000-000087290000}"/>
    <cellStyle name="Normal 2 2 3 2 2 5 2 3 2" xfId="11965" xr:uid="{00000000-0005-0000-0000-000088290000}"/>
    <cellStyle name="Normal 2 2 3 2 2 5 2 3 2 2" xfId="28261" xr:uid="{00000000-0005-0000-0000-000089290000}"/>
    <cellStyle name="Normal 2 2 3 2 2 5 2 3 3" xfId="20115" xr:uid="{00000000-0005-0000-0000-00008A290000}"/>
    <cellStyle name="Normal 2 2 3 2 2 5 2 4" xfId="6434" xr:uid="{00000000-0005-0000-0000-00008B290000}"/>
    <cellStyle name="Normal 2 2 3 2 2 5 2 4 2" xfId="14580" xr:uid="{00000000-0005-0000-0000-00008C290000}"/>
    <cellStyle name="Normal 2 2 3 2 2 5 2 4 2 2" xfId="30876" xr:uid="{00000000-0005-0000-0000-00008D290000}"/>
    <cellStyle name="Normal 2 2 3 2 2 5 2 4 3" xfId="22730" xr:uid="{00000000-0005-0000-0000-00008E290000}"/>
    <cellStyle name="Normal 2 2 3 2 2 5 2 5" xfId="9281" xr:uid="{00000000-0005-0000-0000-00008F290000}"/>
    <cellStyle name="Normal 2 2 3 2 2 5 2 5 2" xfId="25577" xr:uid="{00000000-0005-0000-0000-000090290000}"/>
    <cellStyle name="Normal 2 2 3 2 2 5 2 6" xfId="17431" xr:uid="{00000000-0005-0000-0000-000091290000}"/>
    <cellStyle name="Normal 2 2 3 2 2 5 3" xfId="1840" xr:uid="{00000000-0005-0000-0000-000092290000}"/>
    <cellStyle name="Normal 2 2 3 2 2 5 3 2" xfId="4428" xr:uid="{00000000-0005-0000-0000-000093290000}"/>
    <cellStyle name="Normal 2 2 3 2 2 5 3 2 2" xfId="12574" xr:uid="{00000000-0005-0000-0000-000094290000}"/>
    <cellStyle name="Normal 2 2 3 2 2 5 3 2 2 2" xfId="28870" xr:uid="{00000000-0005-0000-0000-000095290000}"/>
    <cellStyle name="Normal 2 2 3 2 2 5 3 2 3" xfId="20724" xr:uid="{00000000-0005-0000-0000-000096290000}"/>
    <cellStyle name="Normal 2 2 3 2 2 5 3 3" xfId="7139" xr:uid="{00000000-0005-0000-0000-000097290000}"/>
    <cellStyle name="Normal 2 2 3 2 2 5 3 3 2" xfId="15285" xr:uid="{00000000-0005-0000-0000-000098290000}"/>
    <cellStyle name="Normal 2 2 3 2 2 5 3 3 2 2" xfId="31581" xr:uid="{00000000-0005-0000-0000-000099290000}"/>
    <cellStyle name="Normal 2 2 3 2 2 5 3 3 3" xfId="23435" xr:uid="{00000000-0005-0000-0000-00009A290000}"/>
    <cellStyle name="Normal 2 2 3 2 2 5 3 4" xfId="9986" xr:uid="{00000000-0005-0000-0000-00009B290000}"/>
    <cellStyle name="Normal 2 2 3 2 2 5 3 4 2" xfId="26282" xr:uid="{00000000-0005-0000-0000-00009C290000}"/>
    <cellStyle name="Normal 2 2 3 2 2 5 3 5" xfId="18136" xr:uid="{00000000-0005-0000-0000-00009D290000}"/>
    <cellStyle name="Normal 2 2 3 2 2 5 4" xfId="3210" xr:uid="{00000000-0005-0000-0000-00009E290000}"/>
    <cellStyle name="Normal 2 2 3 2 2 5 4 2" xfId="11356" xr:uid="{00000000-0005-0000-0000-00009F290000}"/>
    <cellStyle name="Normal 2 2 3 2 2 5 4 2 2" xfId="27652" xr:uid="{00000000-0005-0000-0000-0000A0290000}"/>
    <cellStyle name="Normal 2 2 3 2 2 5 4 3" xfId="19506" xr:uid="{00000000-0005-0000-0000-0000A1290000}"/>
    <cellStyle name="Normal 2 2 3 2 2 5 5" xfId="5729" xr:uid="{00000000-0005-0000-0000-0000A2290000}"/>
    <cellStyle name="Normal 2 2 3 2 2 5 5 2" xfId="13875" xr:uid="{00000000-0005-0000-0000-0000A3290000}"/>
    <cellStyle name="Normal 2 2 3 2 2 5 5 2 2" xfId="30171" xr:uid="{00000000-0005-0000-0000-0000A4290000}"/>
    <cellStyle name="Normal 2 2 3 2 2 5 5 3" xfId="22025" xr:uid="{00000000-0005-0000-0000-0000A5290000}"/>
    <cellStyle name="Normal 2 2 3 2 2 5 6" xfId="8576" xr:uid="{00000000-0005-0000-0000-0000A6290000}"/>
    <cellStyle name="Normal 2 2 3 2 2 5 6 2" xfId="24872" xr:uid="{00000000-0005-0000-0000-0000A7290000}"/>
    <cellStyle name="Normal 2 2 3 2 2 5 7" xfId="16726" xr:uid="{00000000-0005-0000-0000-0000A8290000}"/>
    <cellStyle name="Normal 2 2 3 2 2 6" xfId="791" xr:uid="{00000000-0005-0000-0000-0000A9290000}"/>
    <cellStyle name="Normal 2 2 3 2 2 6 2" xfId="2201" xr:uid="{00000000-0005-0000-0000-0000AA290000}"/>
    <cellStyle name="Normal 2 2 3 2 2 6 2 2" xfId="4741" xr:uid="{00000000-0005-0000-0000-0000AB290000}"/>
    <cellStyle name="Normal 2 2 3 2 2 6 2 2 2" xfId="12887" xr:uid="{00000000-0005-0000-0000-0000AC290000}"/>
    <cellStyle name="Normal 2 2 3 2 2 6 2 2 2 2" xfId="29183" xr:uid="{00000000-0005-0000-0000-0000AD290000}"/>
    <cellStyle name="Normal 2 2 3 2 2 6 2 2 3" xfId="21037" xr:uid="{00000000-0005-0000-0000-0000AE290000}"/>
    <cellStyle name="Normal 2 2 3 2 2 6 2 3" xfId="7500" xr:uid="{00000000-0005-0000-0000-0000AF290000}"/>
    <cellStyle name="Normal 2 2 3 2 2 6 2 3 2" xfId="15646" xr:uid="{00000000-0005-0000-0000-0000B0290000}"/>
    <cellStyle name="Normal 2 2 3 2 2 6 2 3 2 2" xfId="31942" xr:uid="{00000000-0005-0000-0000-0000B1290000}"/>
    <cellStyle name="Normal 2 2 3 2 2 6 2 3 3" xfId="23796" xr:uid="{00000000-0005-0000-0000-0000B2290000}"/>
    <cellStyle name="Normal 2 2 3 2 2 6 2 4" xfId="10347" xr:uid="{00000000-0005-0000-0000-0000B3290000}"/>
    <cellStyle name="Normal 2 2 3 2 2 6 2 4 2" xfId="26643" xr:uid="{00000000-0005-0000-0000-0000B4290000}"/>
    <cellStyle name="Normal 2 2 3 2 2 6 2 5" xfId="18497" xr:uid="{00000000-0005-0000-0000-0000B5290000}"/>
    <cellStyle name="Normal 2 2 3 2 2 6 3" xfId="3523" xr:uid="{00000000-0005-0000-0000-0000B6290000}"/>
    <cellStyle name="Normal 2 2 3 2 2 6 3 2" xfId="11669" xr:uid="{00000000-0005-0000-0000-0000B7290000}"/>
    <cellStyle name="Normal 2 2 3 2 2 6 3 2 2" xfId="27965" xr:uid="{00000000-0005-0000-0000-0000B8290000}"/>
    <cellStyle name="Normal 2 2 3 2 2 6 3 3" xfId="19819" xr:uid="{00000000-0005-0000-0000-0000B9290000}"/>
    <cellStyle name="Normal 2 2 3 2 2 6 4" xfId="6090" xr:uid="{00000000-0005-0000-0000-0000BA290000}"/>
    <cellStyle name="Normal 2 2 3 2 2 6 4 2" xfId="14236" xr:uid="{00000000-0005-0000-0000-0000BB290000}"/>
    <cellStyle name="Normal 2 2 3 2 2 6 4 2 2" xfId="30532" xr:uid="{00000000-0005-0000-0000-0000BC290000}"/>
    <cellStyle name="Normal 2 2 3 2 2 6 4 3" xfId="22386" xr:uid="{00000000-0005-0000-0000-0000BD290000}"/>
    <cellStyle name="Normal 2 2 3 2 2 6 5" xfId="8937" xr:uid="{00000000-0005-0000-0000-0000BE290000}"/>
    <cellStyle name="Normal 2 2 3 2 2 6 5 2" xfId="25233" xr:uid="{00000000-0005-0000-0000-0000BF290000}"/>
    <cellStyle name="Normal 2 2 3 2 2 6 6" xfId="17087" xr:uid="{00000000-0005-0000-0000-0000C0290000}"/>
    <cellStyle name="Normal 2 2 3 2 2 7" xfId="1496" xr:uid="{00000000-0005-0000-0000-0000C1290000}"/>
    <cellStyle name="Normal 2 2 3 2 2 7 2" xfId="4132" xr:uid="{00000000-0005-0000-0000-0000C2290000}"/>
    <cellStyle name="Normal 2 2 3 2 2 7 2 2" xfId="12278" xr:uid="{00000000-0005-0000-0000-0000C3290000}"/>
    <cellStyle name="Normal 2 2 3 2 2 7 2 2 2" xfId="28574" xr:uid="{00000000-0005-0000-0000-0000C4290000}"/>
    <cellStyle name="Normal 2 2 3 2 2 7 2 3" xfId="20428" xr:uid="{00000000-0005-0000-0000-0000C5290000}"/>
    <cellStyle name="Normal 2 2 3 2 2 7 3" xfId="6795" xr:uid="{00000000-0005-0000-0000-0000C6290000}"/>
    <cellStyle name="Normal 2 2 3 2 2 7 3 2" xfId="14941" xr:uid="{00000000-0005-0000-0000-0000C7290000}"/>
    <cellStyle name="Normal 2 2 3 2 2 7 3 2 2" xfId="31237" xr:uid="{00000000-0005-0000-0000-0000C8290000}"/>
    <cellStyle name="Normal 2 2 3 2 2 7 3 3" xfId="23091" xr:uid="{00000000-0005-0000-0000-0000C9290000}"/>
    <cellStyle name="Normal 2 2 3 2 2 7 4" xfId="9642" xr:uid="{00000000-0005-0000-0000-0000CA290000}"/>
    <cellStyle name="Normal 2 2 3 2 2 7 4 2" xfId="25938" xr:uid="{00000000-0005-0000-0000-0000CB290000}"/>
    <cellStyle name="Normal 2 2 3 2 2 7 5" xfId="17792" xr:uid="{00000000-0005-0000-0000-0000CC290000}"/>
    <cellStyle name="Normal 2 2 3 2 2 8" xfId="2914" xr:uid="{00000000-0005-0000-0000-0000CD290000}"/>
    <cellStyle name="Normal 2 2 3 2 2 8 2" xfId="11060" xr:uid="{00000000-0005-0000-0000-0000CE290000}"/>
    <cellStyle name="Normal 2 2 3 2 2 8 2 2" xfId="27356" xr:uid="{00000000-0005-0000-0000-0000CF290000}"/>
    <cellStyle name="Normal 2 2 3 2 2 8 3" xfId="19210" xr:uid="{00000000-0005-0000-0000-0000D0290000}"/>
    <cellStyle name="Normal 2 2 3 2 2 9" xfId="5385" xr:uid="{00000000-0005-0000-0000-0000D1290000}"/>
    <cellStyle name="Normal 2 2 3 2 2 9 2" xfId="13531" xr:uid="{00000000-0005-0000-0000-0000D2290000}"/>
    <cellStyle name="Normal 2 2 3 2 2 9 2 2" xfId="29827" xr:uid="{00000000-0005-0000-0000-0000D3290000}"/>
    <cellStyle name="Normal 2 2 3 2 2 9 3" xfId="21681" xr:uid="{00000000-0005-0000-0000-0000D4290000}"/>
    <cellStyle name="Normal 2 2 3 2 3" xfId="131" xr:uid="{00000000-0005-0000-0000-0000D5290000}"/>
    <cellStyle name="Normal 2 2 3 2 3 2" xfId="475" xr:uid="{00000000-0005-0000-0000-0000D6290000}"/>
    <cellStyle name="Normal 2 2 3 2 3 2 2" xfId="1181" xr:uid="{00000000-0005-0000-0000-0000D7290000}"/>
    <cellStyle name="Normal 2 2 3 2 3 2 2 2" xfId="2591" xr:uid="{00000000-0005-0000-0000-0000D8290000}"/>
    <cellStyle name="Normal 2 2 3 2 3 2 2 2 2" xfId="5075" xr:uid="{00000000-0005-0000-0000-0000D9290000}"/>
    <cellStyle name="Normal 2 2 3 2 3 2 2 2 2 2" xfId="13221" xr:uid="{00000000-0005-0000-0000-0000DA290000}"/>
    <cellStyle name="Normal 2 2 3 2 3 2 2 2 2 2 2" xfId="29517" xr:uid="{00000000-0005-0000-0000-0000DB290000}"/>
    <cellStyle name="Normal 2 2 3 2 3 2 2 2 2 3" xfId="21371" xr:uid="{00000000-0005-0000-0000-0000DC290000}"/>
    <cellStyle name="Normal 2 2 3 2 3 2 2 2 3" xfId="7890" xr:uid="{00000000-0005-0000-0000-0000DD290000}"/>
    <cellStyle name="Normal 2 2 3 2 3 2 2 2 3 2" xfId="16036" xr:uid="{00000000-0005-0000-0000-0000DE290000}"/>
    <cellStyle name="Normal 2 2 3 2 3 2 2 2 3 2 2" xfId="32332" xr:uid="{00000000-0005-0000-0000-0000DF290000}"/>
    <cellStyle name="Normal 2 2 3 2 3 2 2 2 3 3" xfId="24186" xr:uid="{00000000-0005-0000-0000-0000E0290000}"/>
    <cellStyle name="Normal 2 2 3 2 3 2 2 2 4" xfId="10737" xr:uid="{00000000-0005-0000-0000-0000E1290000}"/>
    <cellStyle name="Normal 2 2 3 2 3 2 2 2 4 2" xfId="27033" xr:uid="{00000000-0005-0000-0000-0000E2290000}"/>
    <cellStyle name="Normal 2 2 3 2 3 2 2 2 5" xfId="18887" xr:uid="{00000000-0005-0000-0000-0000E3290000}"/>
    <cellStyle name="Normal 2 2 3 2 3 2 2 3" xfId="3857" xr:uid="{00000000-0005-0000-0000-0000E4290000}"/>
    <cellStyle name="Normal 2 2 3 2 3 2 2 3 2" xfId="12003" xr:uid="{00000000-0005-0000-0000-0000E5290000}"/>
    <cellStyle name="Normal 2 2 3 2 3 2 2 3 2 2" xfId="28299" xr:uid="{00000000-0005-0000-0000-0000E6290000}"/>
    <cellStyle name="Normal 2 2 3 2 3 2 2 3 3" xfId="20153" xr:uid="{00000000-0005-0000-0000-0000E7290000}"/>
    <cellStyle name="Normal 2 2 3 2 3 2 2 4" xfId="6480" xr:uid="{00000000-0005-0000-0000-0000E8290000}"/>
    <cellStyle name="Normal 2 2 3 2 3 2 2 4 2" xfId="14626" xr:uid="{00000000-0005-0000-0000-0000E9290000}"/>
    <cellStyle name="Normal 2 2 3 2 3 2 2 4 2 2" xfId="30922" xr:uid="{00000000-0005-0000-0000-0000EA290000}"/>
    <cellStyle name="Normal 2 2 3 2 3 2 2 4 3" xfId="22776" xr:uid="{00000000-0005-0000-0000-0000EB290000}"/>
    <cellStyle name="Normal 2 2 3 2 3 2 2 5" xfId="9327" xr:uid="{00000000-0005-0000-0000-0000EC290000}"/>
    <cellStyle name="Normal 2 2 3 2 3 2 2 5 2" xfId="25623" xr:uid="{00000000-0005-0000-0000-0000ED290000}"/>
    <cellStyle name="Normal 2 2 3 2 3 2 2 6" xfId="17477" xr:uid="{00000000-0005-0000-0000-0000EE290000}"/>
    <cellStyle name="Normal 2 2 3 2 3 2 3" xfId="1886" xr:uid="{00000000-0005-0000-0000-0000EF290000}"/>
    <cellStyle name="Normal 2 2 3 2 3 2 3 2" xfId="4466" xr:uid="{00000000-0005-0000-0000-0000F0290000}"/>
    <cellStyle name="Normal 2 2 3 2 3 2 3 2 2" xfId="12612" xr:uid="{00000000-0005-0000-0000-0000F1290000}"/>
    <cellStyle name="Normal 2 2 3 2 3 2 3 2 2 2" xfId="28908" xr:uid="{00000000-0005-0000-0000-0000F2290000}"/>
    <cellStyle name="Normal 2 2 3 2 3 2 3 2 3" xfId="20762" xr:uid="{00000000-0005-0000-0000-0000F3290000}"/>
    <cellStyle name="Normal 2 2 3 2 3 2 3 3" xfId="7185" xr:uid="{00000000-0005-0000-0000-0000F4290000}"/>
    <cellStyle name="Normal 2 2 3 2 3 2 3 3 2" xfId="15331" xr:uid="{00000000-0005-0000-0000-0000F5290000}"/>
    <cellStyle name="Normal 2 2 3 2 3 2 3 3 2 2" xfId="31627" xr:uid="{00000000-0005-0000-0000-0000F6290000}"/>
    <cellStyle name="Normal 2 2 3 2 3 2 3 3 3" xfId="23481" xr:uid="{00000000-0005-0000-0000-0000F7290000}"/>
    <cellStyle name="Normal 2 2 3 2 3 2 3 4" xfId="10032" xr:uid="{00000000-0005-0000-0000-0000F8290000}"/>
    <cellStyle name="Normal 2 2 3 2 3 2 3 4 2" xfId="26328" xr:uid="{00000000-0005-0000-0000-0000F9290000}"/>
    <cellStyle name="Normal 2 2 3 2 3 2 3 5" xfId="18182" xr:uid="{00000000-0005-0000-0000-0000FA290000}"/>
    <cellStyle name="Normal 2 2 3 2 3 2 4" xfId="3248" xr:uid="{00000000-0005-0000-0000-0000FB290000}"/>
    <cellStyle name="Normal 2 2 3 2 3 2 4 2" xfId="11394" xr:uid="{00000000-0005-0000-0000-0000FC290000}"/>
    <cellStyle name="Normal 2 2 3 2 3 2 4 2 2" xfId="27690" xr:uid="{00000000-0005-0000-0000-0000FD290000}"/>
    <cellStyle name="Normal 2 2 3 2 3 2 4 3" xfId="19544" xr:uid="{00000000-0005-0000-0000-0000FE290000}"/>
    <cellStyle name="Normal 2 2 3 2 3 2 5" xfId="5775" xr:uid="{00000000-0005-0000-0000-0000FF290000}"/>
    <cellStyle name="Normal 2 2 3 2 3 2 5 2" xfId="13921" xr:uid="{00000000-0005-0000-0000-0000002A0000}"/>
    <cellStyle name="Normal 2 2 3 2 3 2 5 2 2" xfId="30217" xr:uid="{00000000-0005-0000-0000-0000012A0000}"/>
    <cellStyle name="Normal 2 2 3 2 3 2 5 3" xfId="22071" xr:uid="{00000000-0005-0000-0000-0000022A0000}"/>
    <cellStyle name="Normal 2 2 3 2 3 2 6" xfId="8622" xr:uid="{00000000-0005-0000-0000-0000032A0000}"/>
    <cellStyle name="Normal 2 2 3 2 3 2 6 2" xfId="24918" xr:uid="{00000000-0005-0000-0000-0000042A0000}"/>
    <cellStyle name="Normal 2 2 3 2 3 2 7" xfId="16772" xr:uid="{00000000-0005-0000-0000-0000052A0000}"/>
    <cellStyle name="Normal 2 2 3 2 3 3" xfId="837" xr:uid="{00000000-0005-0000-0000-0000062A0000}"/>
    <cellStyle name="Normal 2 2 3 2 3 3 2" xfId="2247" xr:uid="{00000000-0005-0000-0000-0000072A0000}"/>
    <cellStyle name="Normal 2 2 3 2 3 3 2 2" xfId="4779" xr:uid="{00000000-0005-0000-0000-0000082A0000}"/>
    <cellStyle name="Normal 2 2 3 2 3 3 2 2 2" xfId="12925" xr:uid="{00000000-0005-0000-0000-0000092A0000}"/>
    <cellStyle name="Normal 2 2 3 2 3 3 2 2 2 2" xfId="29221" xr:uid="{00000000-0005-0000-0000-00000A2A0000}"/>
    <cellStyle name="Normal 2 2 3 2 3 3 2 2 3" xfId="21075" xr:uid="{00000000-0005-0000-0000-00000B2A0000}"/>
    <cellStyle name="Normal 2 2 3 2 3 3 2 3" xfId="7546" xr:uid="{00000000-0005-0000-0000-00000C2A0000}"/>
    <cellStyle name="Normal 2 2 3 2 3 3 2 3 2" xfId="15692" xr:uid="{00000000-0005-0000-0000-00000D2A0000}"/>
    <cellStyle name="Normal 2 2 3 2 3 3 2 3 2 2" xfId="31988" xr:uid="{00000000-0005-0000-0000-00000E2A0000}"/>
    <cellStyle name="Normal 2 2 3 2 3 3 2 3 3" xfId="23842" xr:uid="{00000000-0005-0000-0000-00000F2A0000}"/>
    <cellStyle name="Normal 2 2 3 2 3 3 2 4" xfId="10393" xr:uid="{00000000-0005-0000-0000-0000102A0000}"/>
    <cellStyle name="Normal 2 2 3 2 3 3 2 4 2" xfId="26689" xr:uid="{00000000-0005-0000-0000-0000112A0000}"/>
    <cellStyle name="Normal 2 2 3 2 3 3 2 5" xfId="18543" xr:uid="{00000000-0005-0000-0000-0000122A0000}"/>
    <cellStyle name="Normal 2 2 3 2 3 3 3" xfId="3561" xr:uid="{00000000-0005-0000-0000-0000132A0000}"/>
    <cellStyle name="Normal 2 2 3 2 3 3 3 2" xfId="11707" xr:uid="{00000000-0005-0000-0000-0000142A0000}"/>
    <cellStyle name="Normal 2 2 3 2 3 3 3 2 2" xfId="28003" xr:uid="{00000000-0005-0000-0000-0000152A0000}"/>
    <cellStyle name="Normal 2 2 3 2 3 3 3 3" xfId="19857" xr:uid="{00000000-0005-0000-0000-0000162A0000}"/>
    <cellStyle name="Normal 2 2 3 2 3 3 4" xfId="6136" xr:uid="{00000000-0005-0000-0000-0000172A0000}"/>
    <cellStyle name="Normal 2 2 3 2 3 3 4 2" xfId="14282" xr:uid="{00000000-0005-0000-0000-0000182A0000}"/>
    <cellStyle name="Normal 2 2 3 2 3 3 4 2 2" xfId="30578" xr:uid="{00000000-0005-0000-0000-0000192A0000}"/>
    <cellStyle name="Normal 2 2 3 2 3 3 4 3" xfId="22432" xr:uid="{00000000-0005-0000-0000-00001A2A0000}"/>
    <cellStyle name="Normal 2 2 3 2 3 3 5" xfId="8983" xr:uid="{00000000-0005-0000-0000-00001B2A0000}"/>
    <cellStyle name="Normal 2 2 3 2 3 3 5 2" xfId="25279" xr:uid="{00000000-0005-0000-0000-00001C2A0000}"/>
    <cellStyle name="Normal 2 2 3 2 3 3 6" xfId="17133" xr:uid="{00000000-0005-0000-0000-00001D2A0000}"/>
    <cellStyle name="Normal 2 2 3 2 3 4" xfId="1542" xr:uid="{00000000-0005-0000-0000-00001E2A0000}"/>
    <cellStyle name="Normal 2 2 3 2 3 4 2" xfId="4170" xr:uid="{00000000-0005-0000-0000-00001F2A0000}"/>
    <cellStyle name="Normal 2 2 3 2 3 4 2 2" xfId="12316" xr:uid="{00000000-0005-0000-0000-0000202A0000}"/>
    <cellStyle name="Normal 2 2 3 2 3 4 2 2 2" xfId="28612" xr:uid="{00000000-0005-0000-0000-0000212A0000}"/>
    <cellStyle name="Normal 2 2 3 2 3 4 2 3" xfId="20466" xr:uid="{00000000-0005-0000-0000-0000222A0000}"/>
    <cellStyle name="Normal 2 2 3 2 3 4 3" xfId="6841" xr:uid="{00000000-0005-0000-0000-0000232A0000}"/>
    <cellStyle name="Normal 2 2 3 2 3 4 3 2" xfId="14987" xr:uid="{00000000-0005-0000-0000-0000242A0000}"/>
    <cellStyle name="Normal 2 2 3 2 3 4 3 2 2" xfId="31283" xr:uid="{00000000-0005-0000-0000-0000252A0000}"/>
    <cellStyle name="Normal 2 2 3 2 3 4 3 3" xfId="23137" xr:uid="{00000000-0005-0000-0000-0000262A0000}"/>
    <cellStyle name="Normal 2 2 3 2 3 4 4" xfId="9688" xr:uid="{00000000-0005-0000-0000-0000272A0000}"/>
    <cellStyle name="Normal 2 2 3 2 3 4 4 2" xfId="25984" xr:uid="{00000000-0005-0000-0000-0000282A0000}"/>
    <cellStyle name="Normal 2 2 3 2 3 4 5" xfId="17838" xr:uid="{00000000-0005-0000-0000-0000292A0000}"/>
    <cellStyle name="Normal 2 2 3 2 3 5" xfId="2952" xr:uid="{00000000-0005-0000-0000-00002A2A0000}"/>
    <cellStyle name="Normal 2 2 3 2 3 5 2" xfId="11098" xr:uid="{00000000-0005-0000-0000-00002B2A0000}"/>
    <cellStyle name="Normal 2 2 3 2 3 5 2 2" xfId="27394" xr:uid="{00000000-0005-0000-0000-00002C2A0000}"/>
    <cellStyle name="Normal 2 2 3 2 3 5 3" xfId="19248" xr:uid="{00000000-0005-0000-0000-00002D2A0000}"/>
    <cellStyle name="Normal 2 2 3 2 3 6" xfId="5431" xr:uid="{00000000-0005-0000-0000-00002E2A0000}"/>
    <cellStyle name="Normal 2 2 3 2 3 6 2" xfId="13577" xr:uid="{00000000-0005-0000-0000-00002F2A0000}"/>
    <cellStyle name="Normal 2 2 3 2 3 6 2 2" xfId="29873" xr:uid="{00000000-0005-0000-0000-0000302A0000}"/>
    <cellStyle name="Normal 2 2 3 2 3 6 3" xfId="21727" xr:uid="{00000000-0005-0000-0000-0000312A0000}"/>
    <cellStyle name="Normal 2 2 3 2 3 7" xfId="8278" xr:uid="{00000000-0005-0000-0000-0000322A0000}"/>
    <cellStyle name="Normal 2 2 3 2 3 7 2" xfId="24574" xr:uid="{00000000-0005-0000-0000-0000332A0000}"/>
    <cellStyle name="Normal 2 2 3 2 3 8" xfId="16428" xr:uid="{00000000-0005-0000-0000-0000342A0000}"/>
    <cellStyle name="Normal 2 2 3 2 4" xfId="215" xr:uid="{00000000-0005-0000-0000-0000352A0000}"/>
    <cellStyle name="Normal 2 2 3 2 4 2" xfId="559" xr:uid="{00000000-0005-0000-0000-0000362A0000}"/>
    <cellStyle name="Normal 2 2 3 2 4 2 2" xfId="1265" xr:uid="{00000000-0005-0000-0000-0000372A0000}"/>
    <cellStyle name="Normal 2 2 3 2 4 2 2 2" xfId="2675" xr:uid="{00000000-0005-0000-0000-0000382A0000}"/>
    <cellStyle name="Normal 2 2 3 2 4 2 2 2 2" xfId="5149" xr:uid="{00000000-0005-0000-0000-0000392A0000}"/>
    <cellStyle name="Normal 2 2 3 2 4 2 2 2 2 2" xfId="13295" xr:uid="{00000000-0005-0000-0000-00003A2A0000}"/>
    <cellStyle name="Normal 2 2 3 2 4 2 2 2 2 2 2" xfId="29591" xr:uid="{00000000-0005-0000-0000-00003B2A0000}"/>
    <cellStyle name="Normal 2 2 3 2 4 2 2 2 2 3" xfId="21445" xr:uid="{00000000-0005-0000-0000-00003C2A0000}"/>
    <cellStyle name="Normal 2 2 3 2 4 2 2 2 3" xfId="7974" xr:uid="{00000000-0005-0000-0000-00003D2A0000}"/>
    <cellStyle name="Normal 2 2 3 2 4 2 2 2 3 2" xfId="16120" xr:uid="{00000000-0005-0000-0000-00003E2A0000}"/>
    <cellStyle name="Normal 2 2 3 2 4 2 2 2 3 2 2" xfId="32416" xr:uid="{00000000-0005-0000-0000-00003F2A0000}"/>
    <cellStyle name="Normal 2 2 3 2 4 2 2 2 3 3" xfId="24270" xr:uid="{00000000-0005-0000-0000-0000402A0000}"/>
    <cellStyle name="Normal 2 2 3 2 4 2 2 2 4" xfId="10821" xr:uid="{00000000-0005-0000-0000-0000412A0000}"/>
    <cellStyle name="Normal 2 2 3 2 4 2 2 2 4 2" xfId="27117" xr:uid="{00000000-0005-0000-0000-0000422A0000}"/>
    <cellStyle name="Normal 2 2 3 2 4 2 2 2 5" xfId="18971" xr:uid="{00000000-0005-0000-0000-0000432A0000}"/>
    <cellStyle name="Normal 2 2 3 2 4 2 2 3" xfId="3931" xr:uid="{00000000-0005-0000-0000-0000442A0000}"/>
    <cellStyle name="Normal 2 2 3 2 4 2 2 3 2" xfId="12077" xr:uid="{00000000-0005-0000-0000-0000452A0000}"/>
    <cellStyle name="Normal 2 2 3 2 4 2 2 3 2 2" xfId="28373" xr:uid="{00000000-0005-0000-0000-0000462A0000}"/>
    <cellStyle name="Normal 2 2 3 2 4 2 2 3 3" xfId="20227" xr:uid="{00000000-0005-0000-0000-0000472A0000}"/>
    <cellStyle name="Normal 2 2 3 2 4 2 2 4" xfId="6564" xr:uid="{00000000-0005-0000-0000-0000482A0000}"/>
    <cellStyle name="Normal 2 2 3 2 4 2 2 4 2" xfId="14710" xr:uid="{00000000-0005-0000-0000-0000492A0000}"/>
    <cellStyle name="Normal 2 2 3 2 4 2 2 4 2 2" xfId="31006" xr:uid="{00000000-0005-0000-0000-00004A2A0000}"/>
    <cellStyle name="Normal 2 2 3 2 4 2 2 4 3" xfId="22860" xr:uid="{00000000-0005-0000-0000-00004B2A0000}"/>
    <cellStyle name="Normal 2 2 3 2 4 2 2 5" xfId="9411" xr:uid="{00000000-0005-0000-0000-00004C2A0000}"/>
    <cellStyle name="Normal 2 2 3 2 4 2 2 5 2" xfId="25707" xr:uid="{00000000-0005-0000-0000-00004D2A0000}"/>
    <cellStyle name="Normal 2 2 3 2 4 2 2 6" xfId="17561" xr:uid="{00000000-0005-0000-0000-00004E2A0000}"/>
    <cellStyle name="Normal 2 2 3 2 4 2 3" xfId="1970" xr:uid="{00000000-0005-0000-0000-00004F2A0000}"/>
    <cellStyle name="Normal 2 2 3 2 4 2 3 2" xfId="4540" xr:uid="{00000000-0005-0000-0000-0000502A0000}"/>
    <cellStyle name="Normal 2 2 3 2 4 2 3 2 2" xfId="12686" xr:uid="{00000000-0005-0000-0000-0000512A0000}"/>
    <cellStyle name="Normal 2 2 3 2 4 2 3 2 2 2" xfId="28982" xr:uid="{00000000-0005-0000-0000-0000522A0000}"/>
    <cellStyle name="Normal 2 2 3 2 4 2 3 2 3" xfId="20836" xr:uid="{00000000-0005-0000-0000-0000532A0000}"/>
    <cellStyle name="Normal 2 2 3 2 4 2 3 3" xfId="7269" xr:uid="{00000000-0005-0000-0000-0000542A0000}"/>
    <cellStyle name="Normal 2 2 3 2 4 2 3 3 2" xfId="15415" xr:uid="{00000000-0005-0000-0000-0000552A0000}"/>
    <cellStyle name="Normal 2 2 3 2 4 2 3 3 2 2" xfId="31711" xr:uid="{00000000-0005-0000-0000-0000562A0000}"/>
    <cellStyle name="Normal 2 2 3 2 4 2 3 3 3" xfId="23565" xr:uid="{00000000-0005-0000-0000-0000572A0000}"/>
    <cellStyle name="Normal 2 2 3 2 4 2 3 4" xfId="10116" xr:uid="{00000000-0005-0000-0000-0000582A0000}"/>
    <cellStyle name="Normal 2 2 3 2 4 2 3 4 2" xfId="26412" xr:uid="{00000000-0005-0000-0000-0000592A0000}"/>
    <cellStyle name="Normal 2 2 3 2 4 2 3 5" xfId="18266" xr:uid="{00000000-0005-0000-0000-00005A2A0000}"/>
    <cellStyle name="Normal 2 2 3 2 4 2 4" xfId="3322" xr:uid="{00000000-0005-0000-0000-00005B2A0000}"/>
    <cellStyle name="Normal 2 2 3 2 4 2 4 2" xfId="11468" xr:uid="{00000000-0005-0000-0000-00005C2A0000}"/>
    <cellStyle name="Normal 2 2 3 2 4 2 4 2 2" xfId="27764" xr:uid="{00000000-0005-0000-0000-00005D2A0000}"/>
    <cellStyle name="Normal 2 2 3 2 4 2 4 3" xfId="19618" xr:uid="{00000000-0005-0000-0000-00005E2A0000}"/>
    <cellStyle name="Normal 2 2 3 2 4 2 5" xfId="5859" xr:uid="{00000000-0005-0000-0000-00005F2A0000}"/>
    <cellStyle name="Normal 2 2 3 2 4 2 5 2" xfId="14005" xr:uid="{00000000-0005-0000-0000-0000602A0000}"/>
    <cellStyle name="Normal 2 2 3 2 4 2 5 2 2" xfId="30301" xr:uid="{00000000-0005-0000-0000-0000612A0000}"/>
    <cellStyle name="Normal 2 2 3 2 4 2 5 3" xfId="22155" xr:uid="{00000000-0005-0000-0000-0000622A0000}"/>
    <cellStyle name="Normal 2 2 3 2 4 2 6" xfId="8706" xr:uid="{00000000-0005-0000-0000-0000632A0000}"/>
    <cellStyle name="Normal 2 2 3 2 4 2 6 2" xfId="25002" xr:uid="{00000000-0005-0000-0000-0000642A0000}"/>
    <cellStyle name="Normal 2 2 3 2 4 2 7" xfId="16856" xr:uid="{00000000-0005-0000-0000-0000652A0000}"/>
    <cellStyle name="Normal 2 2 3 2 4 3" xfId="921" xr:uid="{00000000-0005-0000-0000-0000662A0000}"/>
    <cellStyle name="Normal 2 2 3 2 4 3 2" xfId="2331" xr:uid="{00000000-0005-0000-0000-0000672A0000}"/>
    <cellStyle name="Normal 2 2 3 2 4 3 2 2" xfId="4853" xr:uid="{00000000-0005-0000-0000-0000682A0000}"/>
    <cellStyle name="Normal 2 2 3 2 4 3 2 2 2" xfId="12999" xr:uid="{00000000-0005-0000-0000-0000692A0000}"/>
    <cellStyle name="Normal 2 2 3 2 4 3 2 2 2 2" xfId="29295" xr:uid="{00000000-0005-0000-0000-00006A2A0000}"/>
    <cellStyle name="Normal 2 2 3 2 4 3 2 2 3" xfId="21149" xr:uid="{00000000-0005-0000-0000-00006B2A0000}"/>
    <cellStyle name="Normal 2 2 3 2 4 3 2 3" xfId="7630" xr:uid="{00000000-0005-0000-0000-00006C2A0000}"/>
    <cellStyle name="Normal 2 2 3 2 4 3 2 3 2" xfId="15776" xr:uid="{00000000-0005-0000-0000-00006D2A0000}"/>
    <cellStyle name="Normal 2 2 3 2 4 3 2 3 2 2" xfId="32072" xr:uid="{00000000-0005-0000-0000-00006E2A0000}"/>
    <cellStyle name="Normal 2 2 3 2 4 3 2 3 3" xfId="23926" xr:uid="{00000000-0005-0000-0000-00006F2A0000}"/>
    <cellStyle name="Normal 2 2 3 2 4 3 2 4" xfId="10477" xr:uid="{00000000-0005-0000-0000-0000702A0000}"/>
    <cellStyle name="Normal 2 2 3 2 4 3 2 4 2" xfId="26773" xr:uid="{00000000-0005-0000-0000-0000712A0000}"/>
    <cellStyle name="Normal 2 2 3 2 4 3 2 5" xfId="18627" xr:uid="{00000000-0005-0000-0000-0000722A0000}"/>
    <cellStyle name="Normal 2 2 3 2 4 3 3" xfId="3635" xr:uid="{00000000-0005-0000-0000-0000732A0000}"/>
    <cellStyle name="Normal 2 2 3 2 4 3 3 2" xfId="11781" xr:uid="{00000000-0005-0000-0000-0000742A0000}"/>
    <cellStyle name="Normal 2 2 3 2 4 3 3 2 2" xfId="28077" xr:uid="{00000000-0005-0000-0000-0000752A0000}"/>
    <cellStyle name="Normal 2 2 3 2 4 3 3 3" xfId="19931" xr:uid="{00000000-0005-0000-0000-0000762A0000}"/>
    <cellStyle name="Normal 2 2 3 2 4 3 4" xfId="6220" xr:uid="{00000000-0005-0000-0000-0000772A0000}"/>
    <cellStyle name="Normal 2 2 3 2 4 3 4 2" xfId="14366" xr:uid="{00000000-0005-0000-0000-0000782A0000}"/>
    <cellStyle name="Normal 2 2 3 2 4 3 4 2 2" xfId="30662" xr:uid="{00000000-0005-0000-0000-0000792A0000}"/>
    <cellStyle name="Normal 2 2 3 2 4 3 4 3" xfId="22516" xr:uid="{00000000-0005-0000-0000-00007A2A0000}"/>
    <cellStyle name="Normal 2 2 3 2 4 3 5" xfId="9067" xr:uid="{00000000-0005-0000-0000-00007B2A0000}"/>
    <cellStyle name="Normal 2 2 3 2 4 3 5 2" xfId="25363" xr:uid="{00000000-0005-0000-0000-00007C2A0000}"/>
    <cellStyle name="Normal 2 2 3 2 4 3 6" xfId="17217" xr:uid="{00000000-0005-0000-0000-00007D2A0000}"/>
    <cellStyle name="Normal 2 2 3 2 4 4" xfId="1626" xr:uid="{00000000-0005-0000-0000-00007E2A0000}"/>
    <cellStyle name="Normal 2 2 3 2 4 4 2" xfId="4244" xr:uid="{00000000-0005-0000-0000-00007F2A0000}"/>
    <cellStyle name="Normal 2 2 3 2 4 4 2 2" xfId="12390" xr:uid="{00000000-0005-0000-0000-0000802A0000}"/>
    <cellStyle name="Normal 2 2 3 2 4 4 2 2 2" xfId="28686" xr:uid="{00000000-0005-0000-0000-0000812A0000}"/>
    <cellStyle name="Normal 2 2 3 2 4 4 2 3" xfId="20540" xr:uid="{00000000-0005-0000-0000-0000822A0000}"/>
    <cellStyle name="Normal 2 2 3 2 4 4 3" xfId="6925" xr:uid="{00000000-0005-0000-0000-0000832A0000}"/>
    <cellStyle name="Normal 2 2 3 2 4 4 3 2" xfId="15071" xr:uid="{00000000-0005-0000-0000-0000842A0000}"/>
    <cellStyle name="Normal 2 2 3 2 4 4 3 2 2" xfId="31367" xr:uid="{00000000-0005-0000-0000-0000852A0000}"/>
    <cellStyle name="Normal 2 2 3 2 4 4 3 3" xfId="23221" xr:uid="{00000000-0005-0000-0000-0000862A0000}"/>
    <cellStyle name="Normal 2 2 3 2 4 4 4" xfId="9772" xr:uid="{00000000-0005-0000-0000-0000872A0000}"/>
    <cellStyle name="Normal 2 2 3 2 4 4 4 2" xfId="26068" xr:uid="{00000000-0005-0000-0000-0000882A0000}"/>
    <cellStyle name="Normal 2 2 3 2 4 4 5" xfId="17922" xr:uid="{00000000-0005-0000-0000-0000892A0000}"/>
    <cellStyle name="Normal 2 2 3 2 4 5" xfId="3026" xr:uid="{00000000-0005-0000-0000-00008A2A0000}"/>
    <cellStyle name="Normal 2 2 3 2 4 5 2" xfId="11172" xr:uid="{00000000-0005-0000-0000-00008B2A0000}"/>
    <cellStyle name="Normal 2 2 3 2 4 5 2 2" xfId="27468" xr:uid="{00000000-0005-0000-0000-00008C2A0000}"/>
    <cellStyle name="Normal 2 2 3 2 4 5 3" xfId="19322" xr:uid="{00000000-0005-0000-0000-00008D2A0000}"/>
    <cellStyle name="Normal 2 2 3 2 4 6" xfId="5515" xr:uid="{00000000-0005-0000-0000-00008E2A0000}"/>
    <cellStyle name="Normal 2 2 3 2 4 6 2" xfId="13661" xr:uid="{00000000-0005-0000-0000-00008F2A0000}"/>
    <cellStyle name="Normal 2 2 3 2 4 6 2 2" xfId="29957" xr:uid="{00000000-0005-0000-0000-0000902A0000}"/>
    <cellStyle name="Normal 2 2 3 2 4 6 3" xfId="21811" xr:uid="{00000000-0005-0000-0000-0000912A0000}"/>
    <cellStyle name="Normal 2 2 3 2 4 7" xfId="8362" xr:uid="{00000000-0005-0000-0000-0000922A0000}"/>
    <cellStyle name="Normal 2 2 3 2 4 7 2" xfId="24658" xr:uid="{00000000-0005-0000-0000-0000932A0000}"/>
    <cellStyle name="Normal 2 2 3 2 4 8" xfId="16512" xr:uid="{00000000-0005-0000-0000-0000942A0000}"/>
    <cellStyle name="Normal 2 2 3 2 5" xfId="295" xr:uid="{00000000-0005-0000-0000-0000952A0000}"/>
    <cellStyle name="Normal 2 2 3 2 5 2" xfId="639" xr:uid="{00000000-0005-0000-0000-0000962A0000}"/>
    <cellStyle name="Normal 2 2 3 2 5 2 2" xfId="1345" xr:uid="{00000000-0005-0000-0000-0000972A0000}"/>
    <cellStyle name="Normal 2 2 3 2 5 2 2 2" xfId="2755" xr:uid="{00000000-0005-0000-0000-0000982A0000}"/>
    <cellStyle name="Normal 2 2 3 2 5 2 2 2 2" xfId="5223" xr:uid="{00000000-0005-0000-0000-0000992A0000}"/>
    <cellStyle name="Normal 2 2 3 2 5 2 2 2 2 2" xfId="13369" xr:uid="{00000000-0005-0000-0000-00009A2A0000}"/>
    <cellStyle name="Normal 2 2 3 2 5 2 2 2 2 2 2" xfId="29665" xr:uid="{00000000-0005-0000-0000-00009B2A0000}"/>
    <cellStyle name="Normal 2 2 3 2 5 2 2 2 2 3" xfId="21519" xr:uid="{00000000-0005-0000-0000-00009C2A0000}"/>
    <cellStyle name="Normal 2 2 3 2 5 2 2 2 3" xfId="8054" xr:uid="{00000000-0005-0000-0000-00009D2A0000}"/>
    <cellStyle name="Normal 2 2 3 2 5 2 2 2 3 2" xfId="16200" xr:uid="{00000000-0005-0000-0000-00009E2A0000}"/>
    <cellStyle name="Normal 2 2 3 2 5 2 2 2 3 2 2" xfId="32496" xr:uid="{00000000-0005-0000-0000-00009F2A0000}"/>
    <cellStyle name="Normal 2 2 3 2 5 2 2 2 3 3" xfId="24350" xr:uid="{00000000-0005-0000-0000-0000A02A0000}"/>
    <cellStyle name="Normal 2 2 3 2 5 2 2 2 4" xfId="10901" xr:uid="{00000000-0005-0000-0000-0000A12A0000}"/>
    <cellStyle name="Normal 2 2 3 2 5 2 2 2 4 2" xfId="27197" xr:uid="{00000000-0005-0000-0000-0000A22A0000}"/>
    <cellStyle name="Normal 2 2 3 2 5 2 2 2 5" xfId="19051" xr:uid="{00000000-0005-0000-0000-0000A32A0000}"/>
    <cellStyle name="Normal 2 2 3 2 5 2 2 3" xfId="4005" xr:uid="{00000000-0005-0000-0000-0000A42A0000}"/>
    <cellStyle name="Normal 2 2 3 2 5 2 2 3 2" xfId="12151" xr:uid="{00000000-0005-0000-0000-0000A52A0000}"/>
    <cellStyle name="Normal 2 2 3 2 5 2 2 3 2 2" xfId="28447" xr:uid="{00000000-0005-0000-0000-0000A62A0000}"/>
    <cellStyle name="Normal 2 2 3 2 5 2 2 3 3" xfId="20301" xr:uid="{00000000-0005-0000-0000-0000A72A0000}"/>
    <cellStyle name="Normal 2 2 3 2 5 2 2 4" xfId="6644" xr:uid="{00000000-0005-0000-0000-0000A82A0000}"/>
    <cellStyle name="Normal 2 2 3 2 5 2 2 4 2" xfId="14790" xr:uid="{00000000-0005-0000-0000-0000A92A0000}"/>
    <cellStyle name="Normal 2 2 3 2 5 2 2 4 2 2" xfId="31086" xr:uid="{00000000-0005-0000-0000-0000AA2A0000}"/>
    <cellStyle name="Normal 2 2 3 2 5 2 2 4 3" xfId="22940" xr:uid="{00000000-0005-0000-0000-0000AB2A0000}"/>
    <cellStyle name="Normal 2 2 3 2 5 2 2 5" xfId="9491" xr:uid="{00000000-0005-0000-0000-0000AC2A0000}"/>
    <cellStyle name="Normal 2 2 3 2 5 2 2 5 2" xfId="25787" xr:uid="{00000000-0005-0000-0000-0000AD2A0000}"/>
    <cellStyle name="Normal 2 2 3 2 5 2 2 6" xfId="17641" xr:uid="{00000000-0005-0000-0000-0000AE2A0000}"/>
    <cellStyle name="Normal 2 2 3 2 5 2 3" xfId="2050" xr:uid="{00000000-0005-0000-0000-0000AF2A0000}"/>
    <cellStyle name="Normal 2 2 3 2 5 2 3 2" xfId="4614" xr:uid="{00000000-0005-0000-0000-0000B02A0000}"/>
    <cellStyle name="Normal 2 2 3 2 5 2 3 2 2" xfId="12760" xr:uid="{00000000-0005-0000-0000-0000B12A0000}"/>
    <cellStyle name="Normal 2 2 3 2 5 2 3 2 2 2" xfId="29056" xr:uid="{00000000-0005-0000-0000-0000B22A0000}"/>
    <cellStyle name="Normal 2 2 3 2 5 2 3 2 3" xfId="20910" xr:uid="{00000000-0005-0000-0000-0000B32A0000}"/>
    <cellStyle name="Normal 2 2 3 2 5 2 3 3" xfId="7349" xr:uid="{00000000-0005-0000-0000-0000B42A0000}"/>
    <cellStyle name="Normal 2 2 3 2 5 2 3 3 2" xfId="15495" xr:uid="{00000000-0005-0000-0000-0000B52A0000}"/>
    <cellStyle name="Normal 2 2 3 2 5 2 3 3 2 2" xfId="31791" xr:uid="{00000000-0005-0000-0000-0000B62A0000}"/>
    <cellStyle name="Normal 2 2 3 2 5 2 3 3 3" xfId="23645" xr:uid="{00000000-0005-0000-0000-0000B72A0000}"/>
    <cellStyle name="Normal 2 2 3 2 5 2 3 4" xfId="10196" xr:uid="{00000000-0005-0000-0000-0000B82A0000}"/>
    <cellStyle name="Normal 2 2 3 2 5 2 3 4 2" xfId="26492" xr:uid="{00000000-0005-0000-0000-0000B92A0000}"/>
    <cellStyle name="Normal 2 2 3 2 5 2 3 5" xfId="18346" xr:uid="{00000000-0005-0000-0000-0000BA2A0000}"/>
    <cellStyle name="Normal 2 2 3 2 5 2 4" xfId="3396" xr:uid="{00000000-0005-0000-0000-0000BB2A0000}"/>
    <cellStyle name="Normal 2 2 3 2 5 2 4 2" xfId="11542" xr:uid="{00000000-0005-0000-0000-0000BC2A0000}"/>
    <cellStyle name="Normal 2 2 3 2 5 2 4 2 2" xfId="27838" xr:uid="{00000000-0005-0000-0000-0000BD2A0000}"/>
    <cellStyle name="Normal 2 2 3 2 5 2 4 3" xfId="19692" xr:uid="{00000000-0005-0000-0000-0000BE2A0000}"/>
    <cellStyle name="Normal 2 2 3 2 5 2 5" xfId="5939" xr:uid="{00000000-0005-0000-0000-0000BF2A0000}"/>
    <cellStyle name="Normal 2 2 3 2 5 2 5 2" xfId="14085" xr:uid="{00000000-0005-0000-0000-0000C02A0000}"/>
    <cellStyle name="Normal 2 2 3 2 5 2 5 2 2" xfId="30381" xr:uid="{00000000-0005-0000-0000-0000C12A0000}"/>
    <cellStyle name="Normal 2 2 3 2 5 2 5 3" xfId="22235" xr:uid="{00000000-0005-0000-0000-0000C22A0000}"/>
    <cellStyle name="Normal 2 2 3 2 5 2 6" xfId="8786" xr:uid="{00000000-0005-0000-0000-0000C32A0000}"/>
    <cellStyle name="Normal 2 2 3 2 5 2 6 2" xfId="25082" xr:uid="{00000000-0005-0000-0000-0000C42A0000}"/>
    <cellStyle name="Normal 2 2 3 2 5 2 7" xfId="16936" xr:uid="{00000000-0005-0000-0000-0000C52A0000}"/>
    <cellStyle name="Normal 2 2 3 2 5 3" xfId="1001" xr:uid="{00000000-0005-0000-0000-0000C62A0000}"/>
    <cellStyle name="Normal 2 2 3 2 5 3 2" xfId="2411" xr:uid="{00000000-0005-0000-0000-0000C72A0000}"/>
    <cellStyle name="Normal 2 2 3 2 5 3 2 2" xfId="4927" xr:uid="{00000000-0005-0000-0000-0000C82A0000}"/>
    <cellStyle name="Normal 2 2 3 2 5 3 2 2 2" xfId="13073" xr:uid="{00000000-0005-0000-0000-0000C92A0000}"/>
    <cellStyle name="Normal 2 2 3 2 5 3 2 2 2 2" xfId="29369" xr:uid="{00000000-0005-0000-0000-0000CA2A0000}"/>
    <cellStyle name="Normal 2 2 3 2 5 3 2 2 3" xfId="21223" xr:uid="{00000000-0005-0000-0000-0000CB2A0000}"/>
    <cellStyle name="Normal 2 2 3 2 5 3 2 3" xfId="7710" xr:uid="{00000000-0005-0000-0000-0000CC2A0000}"/>
    <cellStyle name="Normal 2 2 3 2 5 3 2 3 2" xfId="15856" xr:uid="{00000000-0005-0000-0000-0000CD2A0000}"/>
    <cellStyle name="Normal 2 2 3 2 5 3 2 3 2 2" xfId="32152" xr:uid="{00000000-0005-0000-0000-0000CE2A0000}"/>
    <cellStyle name="Normal 2 2 3 2 5 3 2 3 3" xfId="24006" xr:uid="{00000000-0005-0000-0000-0000CF2A0000}"/>
    <cellStyle name="Normal 2 2 3 2 5 3 2 4" xfId="10557" xr:uid="{00000000-0005-0000-0000-0000D02A0000}"/>
    <cellStyle name="Normal 2 2 3 2 5 3 2 4 2" xfId="26853" xr:uid="{00000000-0005-0000-0000-0000D12A0000}"/>
    <cellStyle name="Normal 2 2 3 2 5 3 2 5" xfId="18707" xr:uid="{00000000-0005-0000-0000-0000D22A0000}"/>
    <cellStyle name="Normal 2 2 3 2 5 3 3" xfId="3709" xr:uid="{00000000-0005-0000-0000-0000D32A0000}"/>
    <cellStyle name="Normal 2 2 3 2 5 3 3 2" xfId="11855" xr:uid="{00000000-0005-0000-0000-0000D42A0000}"/>
    <cellStyle name="Normal 2 2 3 2 5 3 3 2 2" xfId="28151" xr:uid="{00000000-0005-0000-0000-0000D52A0000}"/>
    <cellStyle name="Normal 2 2 3 2 5 3 3 3" xfId="20005" xr:uid="{00000000-0005-0000-0000-0000D62A0000}"/>
    <cellStyle name="Normal 2 2 3 2 5 3 4" xfId="6300" xr:uid="{00000000-0005-0000-0000-0000D72A0000}"/>
    <cellStyle name="Normal 2 2 3 2 5 3 4 2" xfId="14446" xr:uid="{00000000-0005-0000-0000-0000D82A0000}"/>
    <cellStyle name="Normal 2 2 3 2 5 3 4 2 2" xfId="30742" xr:uid="{00000000-0005-0000-0000-0000D92A0000}"/>
    <cellStyle name="Normal 2 2 3 2 5 3 4 3" xfId="22596" xr:uid="{00000000-0005-0000-0000-0000DA2A0000}"/>
    <cellStyle name="Normal 2 2 3 2 5 3 5" xfId="9147" xr:uid="{00000000-0005-0000-0000-0000DB2A0000}"/>
    <cellStyle name="Normal 2 2 3 2 5 3 5 2" xfId="25443" xr:uid="{00000000-0005-0000-0000-0000DC2A0000}"/>
    <cellStyle name="Normal 2 2 3 2 5 3 6" xfId="17297" xr:uid="{00000000-0005-0000-0000-0000DD2A0000}"/>
    <cellStyle name="Normal 2 2 3 2 5 4" xfId="1706" xr:uid="{00000000-0005-0000-0000-0000DE2A0000}"/>
    <cellStyle name="Normal 2 2 3 2 5 4 2" xfId="4318" xr:uid="{00000000-0005-0000-0000-0000DF2A0000}"/>
    <cellStyle name="Normal 2 2 3 2 5 4 2 2" xfId="12464" xr:uid="{00000000-0005-0000-0000-0000E02A0000}"/>
    <cellStyle name="Normal 2 2 3 2 5 4 2 2 2" xfId="28760" xr:uid="{00000000-0005-0000-0000-0000E12A0000}"/>
    <cellStyle name="Normal 2 2 3 2 5 4 2 3" xfId="20614" xr:uid="{00000000-0005-0000-0000-0000E22A0000}"/>
    <cellStyle name="Normal 2 2 3 2 5 4 3" xfId="7005" xr:uid="{00000000-0005-0000-0000-0000E32A0000}"/>
    <cellStyle name="Normal 2 2 3 2 5 4 3 2" xfId="15151" xr:uid="{00000000-0005-0000-0000-0000E42A0000}"/>
    <cellStyle name="Normal 2 2 3 2 5 4 3 2 2" xfId="31447" xr:uid="{00000000-0005-0000-0000-0000E52A0000}"/>
    <cellStyle name="Normal 2 2 3 2 5 4 3 3" xfId="23301" xr:uid="{00000000-0005-0000-0000-0000E62A0000}"/>
    <cellStyle name="Normal 2 2 3 2 5 4 4" xfId="9852" xr:uid="{00000000-0005-0000-0000-0000E72A0000}"/>
    <cellStyle name="Normal 2 2 3 2 5 4 4 2" xfId="26148" xr:uid="{00000000-0005-0000-0000-0000E82A0000}"/>
    <cellStyle name="Normal 2 2 3 2 5 4 5" xfId="18002" xr:uid="{00000000-0005-0000-0000-0000E92A0000}"/>
    <cellStyle name="Normal 2 2 3 2 5 5" xfId="3100" xr:uid="{00000000-0005-0000-0000-0000EA2A0000}"/>
    <cellStyle name="Normal 2 2 3 2 5 5 2" xfId="11246" xr:uid="{00000000-0005-0000-0000-0000EB2A0000}"/>
    <cellStyle name="Normal 2 2 3 2 5 5 2 2" xfId="27542" xr:uid="{00000000-0005-0000-0000-0000EC2A0000}"/>
    <cellStyle name="Normal 2 2 3 2 5 5 3" xfId="19396" xr:uid="{00000000-0005-0000-0000-0000ED2A0000}"/>
    <cellStyle name="Normal 2 2 3 2 5 6" xfId="5595" xr:uid="{00000000-0005-0000-0000-0000EE2A0000}"/>
    <cellStyle name="Normal 2 2 3 2 5 6 2" xfId="13741" xr:uid="{00000000-0005-0000-0000-0000EF2A0000}"/>
    <cellStyle name="Normal 2 2 3 2 5 6 2 2" xfId="30037" xr:uid="{00000000-0005-0000-0000-0000F02A0000}"/>
    <cellStyle name="Normal 2 2 3 2 5 6 3" xfId="21891" xr:uid="{00000000-0005-0000-0000-0000F12A0000}"/>
    <cellStyle name="Normal 2 2 3 2 5 7" xfId="8442" xr:uid="{00000000-0005-0000-0000-0000F22A0000}"/>
    <cellStyle name="Normal 2 2 3 2 5 7 2" xfId="24738" xr:uid="{00000000-0005-0000-0000-0000F32A0000}"/>
    <cellStyle name="Normal 2 2 3 2 5 8" xfId="16592" xr:uid="{00000000-0005-0000-0000-0000F42A0000}"/>
    <cellStyle name="Normal 2 2 3 2 6" xfId="385" xr:uid="{00000000-0005-0000-0000-0000F52A0000}"/>
    <cellStyle name="Normal 2 2 3 2 6 2" xfId="1091" xr:uid="{00000000-0005-0000-0000-0000F62A0000}"/>
    <cellStyle name="Normal 2 2 3 2 6 2 2" xfId="2501" xr:uid="{00000000-0005-0000-0000-0000F72A0000}"/>
    <cellStyle name="Normal 2 2 3 2 6 2 2 2" xfId="5001" xr:uid="{00000000-0005-0000-0000-0000F82A0000}"/>
    <cellStyle name="Normal 2 2 3 2 6 2 2 2 2" xfId="13147" xr:uid="{00000000-0005-0000-0000-0000F92A0000}"/>
    <cellStyle name="Normal 2 2 3 2 6 2 2 2 2 2" xfId="29443" xr:uid="{00000000-0005-0000-0000-0000FA2A0000}"/>
    <cellStyle name="Normal 2 2 3 2 6 2 2 2 3" xfId="21297" xr:uid="{00000000-0005-0000-0000-0000FB2A0000}"/>
    <cellStyle name="Normal 2 2 3 2 6 2 2 3" xfId="7800" xr:uid="{00000000-0005-0000-0000-0000FC2A0000}"/>
    <cellStyle name="Normal 2 2 3 2 6 2 2 3 2" xfId="15946" xr:uid="{00000000-0005-0000-0000-0000FD2A0000}"/>
    <cellStyle name="Normal 2 2 3 2 6 2 2 3 2 2" xfId="32242" xr:uid="{00000000-0005-0000-0000-0000FE2A0000}"/>
    <cellStyle name="Normal 2 2 3 2 6 2 2 3 3" xfId="24096" xr:uid="{00000000-0005-0000-0000-0000FF2A0000}"/>
    <cellStyle name="Normal 2 2 3 2 6 2 2 4" xfId="10647" xr:uid="{00000000-0005-0000-0000-0000002B0000}"/>
    <cellStyle name="Normal 2 2 3 2 6 2 2 4 2" xfId="26943" xr:uid="{00000000-0005-0000-0000-0000012B0000}"/>
    <cellStyle name="Normal 2 2 3 2 6 2 2 5" xfId="18797" xr:uid="{00000000-0005-0000-0000-0000022B0000}"/>
    <cellStyle name="Normal 2 2 3 2 6 2 3" xfId="3783" xr:uid="{00000000-0005-0000-0000-0000032B0000}"/>
    <cellStyle name="Normal 2 2 3 2 6 2 3 2" xfId="11929" xr:uid="{00000000-0005-0000-0000-0000042B0000}"/>
    <cellStyle name="Normal 2 2 3 2 6 2 3 2 2" xfId="28225" xr:uid="{00000000-0005-0000-0000-0000052B0000}"/>
    <cellStyle name="Normal 2 2 3 2 6 2 3 3" xfId="20079" xr:uid="{00000000-0005-0000-0000-0000062B0000}"/>
    <cellStyle name="Normal 2 2 3 2 6 2 4" xfId="6390" xr:uid="{00000000-0005-0000-0000-0000072B0000}"/>
    <cellStyle name="Normal 2 2 3 2 6 2 4 2" xfId="14536" xr:uid="{00000000-0005-0000-0000-0000082B0000}"/>
    <cellStyle name="Normal 2 2 3 2 6 2 4 2 2" xfId="30832" xr:uid="{00000000-0005-0000-0000-0000092B0000}"/>
    <cellStyle name="Normal 2 2 3 2 6 2 4 3" xfId="22686" xr:uid="{00000000-0005-0000-0000-00000A2B0000}"/>
    <cellStyle name="Normal 2 2 3 2 6 2 5" xfId="9237" xr:uid="{00000000-0005-0000-0000-00000B2B0000}"/>
    <cellStyle name="Normal 2 2 3 2 6 2 5 2" xfId="25533" xr:uid="{00000000-0005-0000-0000-00000C2B0000}"/>
    <cellStyle name="Normal 2 2 3 2 6 2 6" xfId="17387" xr:uid="{00000000-0005-0000-0000-00000D2B0000}"/>
    <cellStyle name="Normal 2 2 3 2 6 3" xfId="1796" xr:uid="{00000000-0005-0000-0000-00000E2B0000}"/>
    <cellStyle name="Normal 2 2 3 2 6 3 2" xfId="4392" xr:uid="{00000000-0005-0000-0000-00000F2B0000}"/>
    <cellStyle name="Normal 2 2 3 2 6 3 2 2" xfId="12538" xr:uid="{00000000-0005-0000-0000-0000102B0000}"/>
    <cellStyle name="Normal 2 2 3 2 6 3 2 2 2" xfId="28834" xr:uid="{00000000-0005-0000-0000-0000112B0000}"/>
    <cellStyle name="Normal 2 2 3 2 6 3 2 3" xfId="20688" xr:uid="{00000000-0005-0000-0000-0000122B0000}"/>
    <cellStyle name="Normal 2 2 3 2 6 3 3" xfId="7095" xr:uid="{00000000-0005-0000-0000-0000132B0000}"/>
    <cellStyle name="Normal 2 2 3 2 6 3 3 2" xfId="15241" xr:uid="{00000000-0005-0000-0000-0000142B0000}"/>
    <cellStyle name="Normal 2 2 3 2 6 3 3 2 2" xfId="31537" xr:uid="{00000000-0005-0000-0000-0000152B0000}"/>
    <cellStyle name="Normal 2 2 3 2 6 3 3 3" xfId="23391" xr:uid="{00000000-0005-0000-0000-0000162B0000}"/>
    <cellStyle name="Normal 2 2 3 2 6 3 4" xfId="9942" xr:uid="{00000000-0005-0000-0000-0000172B0000}"/>
    <cellStyle name="Normal 2 2 3 2 6 3 4 2" xfId="26238" xr:uid="{00000000-0005-0000-0000-0000182B0000}"/>
    <cellStyle name="Normal 2 2 3 2 6 3 5" xfId="18092" xr:uid="{00000000-0005-0000-0000-0000192B0000}"/>
    <cellStyle name="Normal 2 2 3 2 6 4" xfId="3174" xr:uid="{00000000-0005-0000-0000-00001A2B0000}"/>
    <cellStyle name="Normal 2 2 3 2 6 4 2" xfId="11320" xr:uid="{00000000-0005-0000-0000-00001B2B0000}"/>
    <cellStyle name="Normal 2 2 3 2 6 4 2 2" xfId="27616" xr:uid="{00000000-0005-0000-0000-00001C2B0000}"/>
    <cellStyle name="Normal 2 2 3 2 6 4 3" xfId="19470" xr:uid="{00000000-0005-0000-0000-00001D2B0000}"/>
    <cellStyle name="Normal 2 2 3 2 6 5" xfId="5685" xr:uid="{00000000-0005-0000-0000-00001E2B0000}"/>
    <cellStyle name="Normal 2 2 3 2 6 5 2" xfId="13831" xr:uid="{00000000-0005-0000-0000-00001F2B0000}"/>
    <cellStyle name="Normal 2 2 3 2 6 5 2 2" xfId="30127" xr:uid="{00000000-0005-0000-0000-0000202B0000}"/>
    <cellStyle name="Normal 2 2 3 2 6 5 3" xfId="21981" xr:uid="{00000000-0005-0000-0000-0000212B0000}"/>
    <cellStyle name="Normal 2 2 3 2 6 6" xfId="8532" xr:uid="{00000000-0005-0000-0000-0000222B0000}"/>
    <cellStyle name="Normal 2 2 3 2 6 6 2" xfId="24828" xr:uid="{00000000-0005-0000-0000-0000232B0000}"/>
    <cellStyle name="Normal 2 2 3 2 6 7" xfId="16682" xr:uid="{00000000-0005-0000-0000-0000242B0000}"/>
    <cellStyle name="Normal 2 2 3 2 7" xfId="747" xr:uid="{00000000-0005-0000-0000-0000252B0000}"/>
    <cellStyle name="Normal 2 2 3 2 7 2" xfId="2157" xr:uid="{00000000-0005-0000-0000-0000262B0000}"/>
    <cellStyle name="Normal 2 2 3 2 7 2 2" xfId="4705" xr:uid="{00000000-0005-0000-0000-0000272B0000}"/>
    <cellStyle name="Normal 2 2 3 2 7 2 2 2" xfId="12851" xr:uid="{00000000-0005-0000-0000-0000282B0000}"/>
    <cellStyle name="Normal 2 2 3 2 7 2 2 2 2" xfId="29147" xr:uid="{00000000-0005-0000-0000-0000292B0000}"/>
    <cellStyle name="Normal 2 2 3 2 7 2 2 3" xfId="21001" xr:uid="{00000000-0005-0000-0000-00002A2B0000}"/>
    <cellStyle name="Normal 2 2 3 2 7 2 3" xfId="7456" xr:uid="{00000000-0005-0000-0000-00002B2B0000}"/>
    <cellStyle name="Normal 2 2 3 2 7 2 3 2" xfId="15602" xr:uid="{00000000-0005-0000-0000-00002C2B0000}"/>
    <cellStyle name="Normal 2 2 3 2 7 2 3 2 2" xfId="31898" xr:uid="{00000000-0005-0000-0000-00002D2B0000}"/>
    <cellStyle name="Normal 2 2 3 2 7 2 3 3" xfId="23752" xr:uid="{00000000-0005-0000-0000-00002E2B0000}"/>
    <cellStyle name="Normal 2 2 3 2 7 2 4" xfId="10303" xr:uid="{00000000-0005-0000-0000-00002F2B0000}"/>
    <cellStyle name="Normal 2 2 3 2 7 2 4 2" xfId="26599" xr:uid="{00000000-0005-0000-0000-0000302B0000}"/>
    <cellStyle name="Normal 2 2 3 2 7 2 5" xfId="18453" xr:uid="{00000000-0005-0000-0000-0000312B0000}"/>
    <cellStyle name="Normal 2 2 3 2 7 3" xfId="3487" xr:uid="{00000000-0005-0000-0000-0000322B0000}"/>
    <cellStyle name="Normal 2 2 3 2 7 3 2" xfId="11633" xr:uid="{00000000-0005-0000-0000-0000332B0000}"/>
    <cellStyle name="Normal 2 2 3 2 7 3 2 2" xfId="27929" xr:uid="{00000000-0005-0000-0000-0000342B0000}"/>
    <cellStyle name="Normal 2 2 3 2 7 3 3" xfId="19783" xr:uid="{00000000-0005-0000-0000-0000352B0000}"/>
    <cellStyle name="Normal 2 2 3 2 7 4" xfId="6046" xr:uid="{00000000-0005-0000-0000-0000362B0000}"/>
    <cellStyle name="Normal 2 2 3 2 7 4 2" xfId="14192" xr:uid="{00000000-0005-0000-0000-0000372B0000}"/>
    <cellStyle name="Normal 2 2 3 2 7 4 2 2" xfId="30488" xr:uid="{00000000-0005-0000-0000-0000382B0000}"/>
    <cellStyle name="Normal 2 2 3 2 7 4 3" xfId="22342" xr:uid="{00000000-0005-0000-0000-0000392B0000}"/>
    <cellStyle name="Normal 2 2 3 2 7 5" xfId="8893" xr:uid="{00000000-0005-0000-0000-00003A2B0000}"/>
    <cellStyle name="Normal 2 2 3 2 7 5 2" xfId="25189" xr:uid="{00000000-0005-0000-0000-00003B2B0000}"/>
    <cellStyle name="Normal 2 2 3 2 7 6" xfId="17043" xr:uid="{00000000-0005-0000-0000-00003C2B0000}"/>
    <cellStyle name="Normal 2 2 3 2 8" xfId="1452" xr:uid="{00000000-0005-0000-0000-00003D2B0000}"/>
    <cellStyle name="Normal 2 2 3 2 8 2" xfId="4096" xr:uid="{00000000-0005-0000-0000-00003E2B0000}"/>
    <cellStyle name="Normal 2 2 3 2 8 2 2" xfId="12242" xr:uid="{00000000-0005-0000-0000-00003F2B0000}"/>
    <cellStyle name="Normal 2 2 3 2 8 2 2 2" xfId="28538" xr:uid="{00000000-0005-0000-0000-0000402B0000}"/>
    <cellStyle name="Normal 2 2 3 2 8 2 3" xfId="20392" xr:uid="{00000000-0005-0000-0000-0000412B0000}"/>
    <cellStyle name="Normal 2 2 3 2 8 3" xfId="6751" xr:uid="{00000000-0005-0000-0000-0000422B0000}"/>
    <cellStyle name="Normal 2 2 3 2 8 3 2" xfId="14897" xr:uid="{00000000-0005-0000-0000-0000432B0000}"/>
    <cellStyle name="Normal 2 2 3 2 8 3 2 2" xfId="31193" xr:uid="{00000000-0005-0000-0000-0000442B0000}"/>
    <cellStyle name="Normal 2 2 3 2 8 3 3" xfId="23047" xr:uid="{00000000-0005-0000-0000-0000452B0000}"/>
    <cellStyle name="Normal 2 2 3 2 8 4" xfId="9598" xr:uid="{00000000-0005-0000-0000-0000462B0000}"/>
    <cellStyle name="Normal 2 2 3 2 8 4 2" xfId="25894" xr:uid="{00000000-0005-0000-0000-0000472B0000}"/>
    <cellStyle name="Normal 2 2 3 2 8 5" xfId="17748" xr:uid="{00000000-0005-0000-0000-0000482B0000}"/>
    <cellStyle name="Normal 2 2 3 2 9" xfId="2878" xr:uid="{00000000-0005-0000-0000-0000492B0000}"/>
    <cellStyle name="Normal 2 2 3 2 9 2" xfId="11024" xr:uid="{00000000-0005-0000-0000-00004A2B0000}"/>
    <cellStyle name="Normal 2 2 3 2 9 2 2" xfId="27320" xr:uid="{00000000-0005-0000-0000-00004B2B0000}"/>
    <cellStyle name="Normal 2 2 3 2 9 3" xfId="19174" xr:uid="{00000000-0005-0000-0000-00004C2B0000}"/>
    <cellStyle name="Normal 2 2 3 3" xfId="63" xr:uid="{00000000-0005-0000-0000-00004D2B0000}"/>
    <cellStyle name="Normal 2 2 3 3 10" xfId="8210" xr:uid="{00000000-0005-0000-0000-00004E2B0000}"/>
    <cellStyle name="Normal 2 2 3 3 10 2" xfId="24506" xr:uid="{00000000-0005-0000-0000-00004F2B0000}"/>
    <cellStyle name="Normal 2 2 3 3 11" xfId="16360" xr:uid="{00000000-0005-0000-0000-0000502B0000}"/>
    <cellStyle name="Normal 2 2 3 3 2" xfId="153" xr:uid="{00000000-0005-0000-0000-0000512B0000}"/>
    <cellStyle name="Normal 2 2 3 3 2 2" xfId="497" xr:uid="{00000000-0005-0000-0000-0000522B0000}"/>
    <cellStyle name="Normal 2 2 3 3 2 2 2" xfId="1203" xr:uid="{00000000-0005-0000-0000-0000532B0000}"/>
    <cellStyle name="Normal 2 2 3 3 2 2 2 2" xfId="2613" xr:uid="{00000000-0005-0000-0000-0000542B0000}"/>
    <cellStyle name="Normal 2 2 3 3 2 2 2 2 2" xfId="5093" xr:uid="{00000000-0005-0000-0000-0000552B0000}"/>
    <cellStyle name="Normal 2 2 3 3 2 2 2 2 2 2" xfId="13239" xr:uid="{00000000-0005-0000-0000-0000562B0000}"/>
    <cellStyle name="Normal 2 2 3 3 2 2 2 2 2 2 2" xfId="29535" xr:uid="{00000000-0005-0000-0000-0000572B0000}"/>
    <cellStyle name="Normal 2 2 3 3 2 2 2 2 2 3" xfId="21389" xr:uid="{00000000-0005-0000-0000-0000582B0000}"/>
    <cellStyle name="Normal 2 2 3 3 2 2 2 2 3" xfId="7912" xr:uid="{00000000-0005-0000-0000-0000592B0000}"/>
    <cellStyle name="Normal 2 2 3 3 2 2 2 2 3 2" xfId="16058" xr:uid="{00000000-0005-0000-0000-00005A2B0000}"/>
    <cellStyle name="Normal 2 2 3 3 2 2 2 2 3 2 2" xfId="32354" xr:uid="{00000000-0005-0000-0000-00005B2B0000}"/>
    <cellStyle name="Normal 2 2 3 3 2 2 2 2 3 3" xfId="24208" xr:uid="{00000000-0005-0000-0000-00005C2B0000}"/>
    <cellStyle name="Normal 2 2 3 3 2 2 2 2 4" xfId="10759" xr:uid="{00000000-0005-0000-0000-00005D2B0000}"/>
    <cellStyle name="Normal 2 2 3 3 2 2 2 2 4 2" xfId="27055" xr:uid="{00000000-0005-0000-0000-00005E2B0000}"/>
    <cellStyle name="Normal 2 2 3 3 2 2 2 2 5" xfId="18909" xr:uid="{00000000-0005-0000-0000-00005F2B0000}"/>
    <cellStyle name="Normal 2 2 3 3 2 2 2 3" xfId="3875" xr:uid="{00000000-0005-0000-0000-0000602B0000}"/>
    <cellStyle name="Normal 2 2 3 3 2 2 2 3 2" xfId="12021" xr:uid="{00000000-0005-0000-0000-0000612B0000}"/>
    <cellStyle name="Normal 2 2 3 3 2 2 2 3 2 2" xfId="28317" xr:uid="{00000000-0005-0000-0000-0000622B0000}"/>
    <cellStyle name="Normal 2 2 3 3 2 2 2 3 3" xfId="20171" xr:uid="{00000000-0005-0000-0000-0000632B0000}"/>
    <cellStyle name="Normal 2 2 3 3 2 2 2 4" xfId="6502" xr:uid="{00000000-0005-0000-0000-0000642B0000}"/>
    <cellStyle name="Normal 2 2 3 3 2 2 2 4 2" xfId="14648" xr:uid="{00000000-0005-0000-0000-0000652B0000}"/>
    <cellStyle name="Normal 2 2 3 3 2 2 2 4 2 2" xfId="30944" xr:uid="{00000000-0005-0000-0000-0000662B0000}"/>
    <cellStyle name="Normal 2 2 3 3 2 2 2 4 3" xfId="22798" xr:uid="{00000000-0005-0000-0000-0000672B0000}"/>
    <cellStyle name="Normal 2 2 3 3 2 2 2 5" xfId="9349" xr:uid="{00000000-0005-0000-0000-0000682B0000}"/>
    <cellStyle name="Normal 2 2 3 3 2 2 2 5 2" xfId="25645" xr:uid="{00000000-0005-0000-0000-0000692B0000}"/>
    <cellStyle name="Normal 2 2 3 3 2 2 2 6" xfId="17499" xr:uid="{00000000-0005-0000-0000-00006A2B0000}"/>
    <cellStyle name="Normal 2 2 3 3 2 2 3" xfId="1908" xr:uid="{00000000-0005-0000-0000-00006B2B0000}"/>
    <cellStyle name="Normal 2 2 3 3 2 2 3 2" xfId="4484" xr:uid="{00000000-0005-0000-0000-00006C2B0000}"/>
    <cellStyle name="Normal 2 2 3 3 2 2 3 2 2" xfId="12630" xr:uid="{00000000-0005-0000-0000-00006D2B0000}"/>
    <cellStyle name="Normal 2 2 3 3 2 2 3 2 2 2" xfId="28926" xr:uid="{00000000-0005-0000-0000-00006E2B0000}"/>
    <cellStyle name="Normal 2 2 3 3 2 2 3 2 3" xfId="20780" xr:uid="{00000000-0005-0000-0000-00006F2B0000}"/>
    <cellStyle name="Normal 2 2 3 3 2 2 3 3" xfId="7207" xr:uid="{00000000-0005-0000-0000-0000702B0000}"/>
    <cellStyle name="Normal 2 2 3 3 2 2 3 3 2" xfId="15353" xr:uid="{00000000-0005-0000-0000-0000712B0000}"/>
    <cellStyle name="Normal 2 2 3 3 2 2 3 3 2 2" xfId="31649" xr:uid="{00000000-0005-0000-0000-0000722B0000}"/>
    <cellStyle name="Normal 2 2 3 3 2 2 3 3 3" xfId="23503" xr:uid="{00000000-0005-0000-0000-0000732B0000}"/>
    <cellStyle name="Normal 2 2 3 3 2 2 3 4" xfId="10054" xr:uid="{00000000-0005-0000-0000-0000742B0000}"/>
    <cellStyle name="Normal 2 2 3 3 2 2 3 4 2" xfId="26350" xr:uid="{00000000-0005-0000-0000-0000752B0000}"/>
    <cellStyle name="Normal 2 2 3 3 2 2 3 5" xfId="18204" xr:uid="{00000000-0005-0000-0000-0000762B0000}"/>
    <cellStyle name="Normal 2 2 3 3 2 2 4" xfId="3266" xr:uid="{00000000-0005-0000-0000-0000772B0000}"/>
    <cellStyle name="Normal 2 2 3 3 2 2 4 2" xfId="11412" xr:uid="{00000000-0005-0000-0000-0000782B0000}"/>
    <cellStyle name="Normal 2 2 3 3 2 2 4 2 2" xfId="27708" xr:uid="{00000000-0005-0000-0000-0000792B0000}"/>
    <cellStyle name="Normal 2 2 3 3 2 2 4 3" xfId="19562" xr:uid="{00000000-0005-0000-0000-00007A2B0000}"/>
    <cellStyle name="Normal 2 2 3 3 2 2 5" xfId="5797" xr:uid="{00000000-0005-0000-0000-00007B2B0000}"/>
    <cellStyle name="Normal 2 2 3 3 2 2 5 2" xfId="13943" xr:uid="{00000000-0005-0000-0000-00007C2B0000}"/>
    <cellStyle name="Normal 2 2 3 3 2 2 5 2 2" xfId="30239" xr:uid="{00000000-0005-0000-0000-00007D2B0000}"/>
    <cellStyle name="Normal 2 2 3 3 2 2 5 3" xfId="22093" xr:uid="{00000000-0005-0000-0000-00007E2B0000}"/>
    <cellStyle name="Normal 2 2 3 3 2 2 6" xfId="8644" xr:uid="{00000000-0005-0000-0000-00007F2B0000}"/>
    <cellStyle name="Normal 2 2 3 3 2 2 6 2" xfId="24940" xr:uid="{00000000-0005-0000-0000-0000802B0000}"/>
    <cellStyle name="Normal 2 2 3 3 2 2 7" xfId="16794" xr:uid="{00000000-0005-0000-0000-0000812B0000}"/>
    <cellStyle name="Normal 2 2 3 3 2 3" xfId="859" xr:uid="{00000000-0005-0000-0000-0000822B0000}"/>
    <cellStyle name="Normal 2 2 3 3 2 3 2" xfId="2269" xr:uid="{00000000-0005-0000-0000-0000832B0000}"/>
    <cellStyle name="Normal 2 2 3 3 2 3 2 2" xfId="4797" xr:uid="{00000000-0005-0000-0000-0000842B0000}"/>
    <cellStyle name="Normal 2 2 3 3 2 3 2 2 2" xfId="12943" xr:uid="{00000000-0005-0000-0000-0000852B0000}"/>
    <cellStyle name="Normal 2 2 3 3 2 3 2 2 2 2" xfId="29239" xr:uid="{00000000-0005-0000-0000-0000862B0000}"/>
    <cellStyle name="Normal 2 2 3 3 2 3 2 2 3" xfId="21093" xr:uid="{00000000-0005-0000-0000-0000872B0000}"/>
    <cellStyle name="Normal 2 2 3 3 2 3 2 3" xfId="7568" xr:uid="{00000000-0005-0000-0000-0000882B0000}"/>
    <cellStyle name="Normal 2 2 3 3 2 3 2 3 2" xfId="15714" xr:uid="{00000000-0005-0000-0000-0000892B0000}"/>
    <cellStyle name="Normal 2 2 3 3 2 3 2 3 2 2" xfId="32010" xr:uid="{00000000-0005-0000-0000-00008A2B0000}"/>
    <cellStyle name="Normal 2 2 3 3 2 3 2 3 3" xfId="23864" xr:uid="{00000000-0005-0000-0000-00008B2B0000}"/>
    <cellStyle name="Normal 2 2 3 3 2 3 2 4" xfId="10415" xr:uid="{00000000-0005-0000-0000-00008C2B0000}"/>
    <cellStyle name="Normal 2 2 3 3 2 3 2 4 2" xfId="26711" xr:uid="{00000000-0005-0000-0000-00008D2B0000}"/>
    <cellStyle name="Normal 2 2 3 3 2 3 2 5" xfId="18565" xr:uid="{00000000-0005-0000-0000-00008E2B0000}"/>
    <cellStyle name="Normal 2 2 3 3 2 3 3" xfId="3579" xr:uid="{00000000-0005-0000-0000-00008F2B0000}"/>
    <cellStyle name="Normal 2 2 3 3 2 3 3 2" xfId="11725" xr:uid="{00000000-0005-0000-0000-0000902B0000}"/>
    <cellStyle name="Normal 2 2 3 3 2 3 3 2 2" xfId="28021" xr:uid="{00000000-0005-0000-0000-0000912B0000}"/>
    <cellStyle name="Normal 2 2 3 3 2 3 3 3" xfId="19875" xr:uid="{00000000-0005-0000-0000-0000922B0000}"/>
    <cellStyle name="Normal 2 2 3 3 2 3 4" xfId="6158" xr:uid="{00000000-0005-0000-0000-0000932B0000}"/>
    <cellStyle name="Normal 2 2 3 3 2 3 4 2" xfId="14304" xr:uid="{00000000-0005-0000-0000-0000942B0000}"/>
    <cellStyle name="Normal 2 2 3 3 2 3 4 2 2" xfId="30600" xr:uid="{00000000-0005-0000-0000-0000952B0000}"/>
    <cellStyle name="Normal 2 2 3 3 2 3 4 3" xfId="22454" xr:uid="{00000000-0005-0000-0000-0000962B0000}"/>
    <cellStyle name="Normal 2 2 3 3 2 3 5" xfId="9005" xr:uid="{00000000-0005-0000-0000-0000972B0000}"/>
    <cellStyle name="Normal 2 2 3 3 2 3 5 2" xfId="25301" xr:uid="{00000000-0005-0000-0000-0000982B0000}"/>
    <cellStyle name="Normal 2 2 3 3 2 3 6" xfId="17155" xr:uid="{00000000-0005-0000-0000-0000992B0000}"/>
    <cellStyle name="Normal 2 2 3 3 2 4" xfId="1564" xr:uid="{00000000-0005-0000-0000-00009A2B0000}"/>
    <cellStyle name="Normal 2 2 3 3 2 4 2" xfId="4188" xr:uid="{00000000-0005-0000-0000-00009B2B0000}"/>
    <cellStyle name="Normal 2 2 3 3 2 4 2 2" xfId="12334" xr:uid="{00000000-0005-0000-0000-00009C2B0000}"/>
    <cellStyle name="Normal 2 2 3 3 2 4 2 2 2" xfId="28630" xr:uid="{00000000-0005-0000-0000-00009D2B0000}"/>
    <cellStyle name="Normal 2 2 3 3 2 4 2 3" xfId="20484" xr:uid="{00000000-0005-0000-0000-00009E2B0000}"/>
    <cellStyle name="Normal 2 2 3 3 2 4 3" xfId="6863" xr:uid="{00000000-0005-0000-0000-00009F2B0000}"/>
    <cellStyle name="Normal 2 2 3 3 2 4 3 2" xfId="15009" xr:uid="{00000000-0005-0000-0000-0000A02B0000}"/>
    <cellStyle name="Normal 2 2 3 3 2 4 3 2 2" xfId="31305" xr:uid="{00000000-0005-0000-0000-0000A12B0000}"/>
    <cellStyle name="Normal 2 2 3 3 2 4 3 3" xfId="23159" xr:uid="{00000000-0005-0000-0000-0000A22B0000}"/>
    <cellStyle name="Normal 2 2 3 3 2 4 4" xfId="9710" xr:uid="{00000000-0005-0000-0000-0000A32B0000}"/>
    <cellStyle name="Normal 2 2 3 3 2 4 4 2" xfId="26006" xr:uid="{00000000-0005-0000-0000-0000A42B0000}"/>
    <cellStyle name="Normal 2 2 3 3 2 4 5" xfId="17860" xr:uid="{00000000-0005-0000-0000-0000A52B0000}"/>
    <cellStyle name="Normal 2 2 3 3 2 5" xfId="2970" xr:uid="{00000000-0005-0000-0000-0000A62B0000}"/>
    <cellStyle name="Normal 2 2 3 3 2 5 2" xfId="11116" xr:uid="{00000000-0005-0000-0000-0000A72B0000}"/>
    <cellStyle name="Normal 2 2 3 3 2 5 2 2" xfId="27412" xr:uid="{00000000-0005-0000-0000-0000A82B0000}"/>
    <cellStyle name="Normal 2 2 3 3 2 5 3" xfId="19266" xr:uid="{00000000-0005-0000-0000-0000A92B0000}"/>
    <cellStyle name="Normal 2 2 3 3 2 6" xfId="5453" xr:uid="{00000000-0005-0000-0000-0000AA2B0000}"/>
    <cellStyle name="Normal 2 2 3 3 2 6 2" xfId="13599" xr:uid="{00000000-0005-0000-0000-0000AB2B0000}"/>
    <cellStyle name="Normal 2 2 3 3 2 6 2 2" xfId="29895" xr:uid="{00000000-0005-0000-0000-0000AC2B0000}"/>
    <cellStyle name="Normal 2 2 3 3 2 6 3" xfId="21749" xr:uid="{00000000-0005-0000-0000-0000AD2B0000}"/>
    <cellStyle name="Normal 2 2 3 3 2 7" xfId="8300" xr:uid="{00000000-0005-0000-0000-0000AE2B0000}"/>
    <cellStyle name="Normal 2 2 3 3 2 7 2" xfId="24596" xr:uid="{00000000-0005-0000-0000-0000AF2B0000}"/>
    <cellStyle name="Normal 2 2 3 3 2 8" xfId="16450" xr:uid="{00000000-0005-0000-0000-0000B02B0000}"/>
    <cellStyle name="Normal 2 2 3 3 3" xfId="233" xr:uid="{00000000-0005-0000-0000-0000B12B0000}"/>
    <cellStyle name="Normal 2 2 3 3 3 2" xfId="577" xr:uid="{00000000-0005-0000-0000-0000B22B0000}"/>
    <cellStyle name="Normal 2 2 3 3 3 2 2" xfId="1283" xr:uid="{00000000-0005-0000-0000-0000B32B0000}"/>
    <cellStyle name="Normal 2 2 3 3 3 2 2 2" xfId="2693" xr:uid="{00000000-0005-0000-0000-0000B42B0000}"/>
    <cellStyle name="Normal 2 2 3 3 3 2 2 2 2" xfId="5167" xr:uid="{00000000-0005-0000-0000-0000B52B0000}"/>
    <cellStyle name="Normal 2 2 3 3 3 2 2 2 2 2" xfId="13313" xr:uid="{00000000-0005-0000-0000-0000B62B0000}"/>
    <cellStyle name="Normal 2 2 3 3 3 2 2 2 2 2 2" xfId="29609" xr:uid="{00000000-0005-0000-0000-0000B72B0000}"/>
    <cellStyle name="Normal 2 2 3 3 3 2 2 2 2 3" xfId="21463" xr:uid="{00000000-0005-0000-0000-0000B82B0000}"/>
    <cellStyle name="Normal 2 2 3 3 3 2 2 2 3" xfId="7992" xr:uid="{00000000-0005-0000-0000-0000B92B0000}"/>
    <cellStyle name="Normal 2 2 3 3 3 2 2 2 3 2" xfId="16138" xr:uid="{00000000-0005-0000-0000-0000BA2B0000}"/>
    <cellStyle name="Normal 2 2 3 3 3 2 2 2 3 2 2" xfId="32434" xr:uid="{00000000-0005-0000-0000-0000BB2B0000}"/>
    <cellStyle name="Normal 2 2 3 3 3 2 2 2 3 3" xfId="24288" xr:uid="{00000000-0005-0000-0000-0000BC2B0000}"/>
    <cellStyle name="Normal 2 2 3 3 3 2 2 2 4" xfId="10839" xr:uid="{00000000-0005-0000-0000-0000BD2B0000}"/>
    <cellStyle name="Normal 2 2 3 3 3 2 2 2 4 2" xfId="27135" xr:uid="{00000000-0005-0000-0000-0000BE2B0000}"/>
    <cellStyle name="Normal 2 2 3 3 3 2 2 2 5" xfId="18989" xr:uid="{00000000-0005-0000-0000-0000BF2B0000}"/>
    <cellStyle name="Normal 2 2 3 3 3 2 2 3" xfId="3949" xr:uid="{00000000-0005-0000-0000-0000C02B0000}"/>
    <cellStyle name="Normal 2 2 3 3 3 2 2 3 2" xfId="12095" xr:uid="{00000000-0005-0000-0000-0000C12B0000}"/>
    <cellStyle name="Normal 2 2 3 3 3 2 2 3 2 2" xfId="28391" xr:uid="{00000000-0005-0000-0000-0000C22B0000}"/>
    <cellStyle name="Normal 2 2 3 3 3 2 2 3 3" xfId="20245" xr:uid="{00000000-0005-0000-0000-0000C32B0000}"/>
    <cellStyle name="Normal 2 2 3 3 3 2 2 4" xfId="6582" xr:uid="{00000000-0005-0000-0000-0000C42B0000}"/>
    <cellStyle name="Normal 2 2 3 3 3 2 2 4 2" xfId="14728" xr:uid="{00000000-0005-0000-0000-0000C52B0000}"/>
    <cellStyle name="Normal 2 2 3 3 3 2 2 4 2 2" xfId="31024" xr:uid="{00000000-0005-0000-0000-0000C62B0000}"/>
    <cellStyle name="Normal 2 2 3 3 3 2 2 4 3" xfId="22878" xr:uid="{00000000-0005-0000-0000-0000C72B0000}"/>
    <cellStyle name="Normal 2 2 3 3 3 2 2 5" xfId="9429" xr:uid="{00000000-0005-0000-0000-0000C82B0000}"/>
    <cellStyle name="Normal 2 2 3 3 3 2 2 5 2" xfId="25725" xr:uid="{00000000-0005-0000-0000-0000C92B0000}"/>
    <cellStyle name="Normal 2 2 3 3 3 2 2 6" xfId="17579" xr:uid="{00000000-0005-0000-0000-0000CA2B0000}"/>
    <cellStyle name="Normal 2 2 3 3 3 2 3" xfId="1988" xr:uid="{00000000-0005-0000-0000-0000CB2B0000}"/>
    <cellStyle name="Normal 2 2 3 3 3 2 3 2" xfId="4558" xr:uid="{00000000-0005-0000-0000-0000CC2B0000}"/>
    <cellStyle name="Normal 2 2 3 3 3 2 3 2 2" xfId="12704" xr:uid="{00000000-0005-0000-0000-0000CD2B0000}"/>
    <cellStyle name="Normal 2 2 3 3 3 2 3 2 2 2" xfId="29000" xr:uid="{00000000-0005-0000-0000-0000CE2B0000}"/>
    <cellStyle name="Normal 2 2 3 3 3 2 3 2 3" xfId="20854" xr:uid="{00000000-0005-0000-0000-0000CF2B0000}"/>
    <cellStyle name="Normal 2 2 3 3 3 2 3 3" xfId="7287" xr:uid="{00000000-0005-0000-0000-0000D02B0000}"/>
    <cellStyle name="Normal 2 2 3 3 3 2 3 3 2" xfId="15433" xr:uid="{00000000-0005-0000-0000-0000D12B0000}"/>
    <cellStyle name="Normal 2 2 3 3 3 2 3 3 2 2" xfId="31729" xr:uid="{00000000-0005-0000-0000-0000D22B0000}"/>
    <cellStyle name="Normal 2 2 3 3 3 2 3 3 3" xfId="23583" xr:uid="{00000000-0005-0000-0000-0000D32B0000}"/>
    <cellStyle name="Normal 2 2 3 3 3 2 3 4" xfId="10134" xr:uid="{00000000-0005-0000-0000-0000D42B0000}"/>
    <cellStyle name="Normal 2 2 3 3 3 2 3 4 2" xfId="26430" xr:uid="{00000000-0005-0000-0000-0000D52B0000}"/>
    <cellStyle name="Normal 2 2 3 3 3 2 3 5" xfId="18284" xr:uid="{00000000-0005-0000-0000-0000D62B0000}"/>
    <cellStyle name="Normal 2 2 3 3 3 2 4" xfId="3340" xr:uid="{00000000-0005-0000-0000-0000D72B0000}"/>
    <cellStyle name="Normal 2 2 3 3 3 2 4 2" xfId="11486" xr:uid="{00000000-0005-0000-0000-0000D82B0000}"/>
    <cellStyle name="Normal 2 2 3 3 3 2 4 2 2" xfId="27782" xr:uid="{00000000-0005-0000-0000-0000D92B0000}"/>
    <cellStyle name="Normal 2 2 3 3 3 2 4 3" xfId="19636" xr:uid="{00000000-0005-0000-0000-0000DA2B0000}"/>
    <cellStyle name="Normal 2 2 3 3 3 2 5" xfId="5877" xr:uid="{00000000-0005-0000-0000-0000DB2B0000}"/>
    <cellStyle name="Normal 2 2 3 3 3 2 5 2" xfId="14023" xr:uid="{00000000-0005-0000-0000-0000DC2B0000}"/>
    <cellStyle name="Normal 2 2 3 3 3 2 5 2 2" xfId="30319" xr:uid="{00000000-0005-0000-0000-0000DD2B0000}"/>
    <cellStyle name="Normal 2 2 3 3 3 2 5 3" xfId="22173" xr:uid="{00000000-0005-0000-0000-0000DE2B0000}"/>
    <cellStyle name="Normal 2 2 3 3 3 2 6" xfId="8724" xr:uid="{00000000-0005-0000-0000-0000DF2B0000}"/>
    <cellStyle name="Normal 2 2 3 3 3 2 6 2" xfId="25020" xr:uid="{00000000-0005-0000-0000-0000E02B0000}"/>
    <cellStyle name="Normal 2 2 3 3 3 2 7" xfId="16874" xr:uid="{00000000-0005-0000-0000-0000E12B0000}"/>
    <cellStyle name="Normal 2 2 3 3 3 3" xfId="939" xr:uid="{00000000-0005-0000-0000-0000E22B0000}"/>
    <cellStyle name="Normal 2 2 3 3 3 3 2" xfId="2349" xr:uid="{00000000-0005-0000-0000-0000E32B0000}"/>
    <cellStyle name="Normal 2 2 3 3 3 3 2 2" xfId="4871" xr:uid="{00000000-0005-0000-0000-0000E42B0000}"/>
    <cellStyle name="Normal 2 2 3 3 3 3 2 2 2" xfId="13017" xr:uid="{00000000-0005-0000-0000-0000E52B0000}"/>
    <cellStyle name="Normal 2 2 3 3 3 3 2 2 2 2" xfId="29313" xr:uid="{00000000-0005-0000-0000-0000E62B0000}"/>
    <cellStyle name="Normal 2 2 3 3 3 3 2 2 3" xfId="21167" xr:uid="{00000000-0005-0000-0000-0000E72B0000}"/>
    <cellStyle name="Normal 2 2 3 3 3 3 2 3" xfId="7648" xr:uid="{00000000-0005-0000-0000-0000E82B0000}"/>
    <cellStyle name="Normal 2 2 3 3 3 3 2 3 2" xfId="15794" xr:uid="{00000000-0005-0000-0000-0000E92B0000}"/>
    <cellStyle name="Normal 2 2 3 3 3 3 2 3 2 2" xfId="32090" xr:uid="{00000000-0005-0000-0000-0000EA2B0000}"/>
    <cellStyle name="Normal 2 2 3 3 3 3 2 3 3" xfId="23944" xr:uid="{00000000-0005-0000-0000-0000EB2B0000}"/>
    <cellStyle name="Normal 2 2 3 3 3 3 2 4" xfId="10495" xr:uid="{00000000-0005-0000-0000-0000EC2B0000}"/>
    <cellStyle name="Normal 2 2 3 3 3 3 2 4 2" xfId="26791" xr:uid="{00000000-0005-0000-0000-0000ED2B0000}"/>
    <cellStyle name="Normal 2 2 3 3 3 3 2 5" xfId="18645" xr:uid="{00000000-0005-0000-0000-0000EE2B0000}"/>
    <cellStyle name="Normal 2 2 3 3 3 3 3" xfId="3653" xr:uid="{00000000-0005-0000-0000-0000EF2B0000}"/>
    <cellStyle name="Normal 2 2 3 3 3 3 3 2" xfId="11799" xr:uid="{00000000-0005-0000-0000-0000F02B0000}"/>
    <cellStyle name="Normal 2 2 3 3 3 3 3 2 2" xfId="28095" xr:uid="{00000000-0005-0000-0000-0000F12B0000}"/>
    <cellStyle name="Normal 2 2 3 3 3 3 3 3" xfId="19949" xr:uid="{00000000-0005-0000-0000-0000F22B0000}"/>
    <cellStyle name="Normal 2 2 3 3 3 3 4" xfId="6238" xr:uid="{00000000-0005-0000-0000-0000F32B0000}"/>
    <cellStyle name="Normal 2 2 3 3 3 3 4 2" xfId="14384" xr:uid="{00000000-0005-0000-0000-0000F42B0000}"/>
    <cellStyle name="Normal 2 2 3 3 3 3 4 2 2" xfId="30680" xr:uid="{00000000-0005-0000-0000-0000F52B0000}"/>
    <cellStyle name="Normal 2 2 3 3 3 3 4 3" xfId="22534" xr:uid="{00000000-0005-0000-0000-0000F62B0000}"/>
    <cellStyle name="Normal 2 2 3 3 3 3 5" xfId="9085" xr:uid="{00000000-0005-0000-0000-0000F72B0000}"/>
    <cellStyle name="Normal 2 2 3 3 3 3 5 2" xfId="25381" xr:uid="{00000000-0005-0000-0000-0000F82B0000}"/>
    <cellStyle name="Normal 2 2 3 3 3 3 6" xfId="17235" xr:uid="{00000000-0005-0000-0000-0000F92B0000}"/>
    <cellStyle name="Normal 2 2 3 3 3 4" xfId="1644" xr:uid="{00000000-0005-0000-0000-0000FA2B0000}"/>
    <cellStyle name="Normal 2 2 3 3 3 4 2" xfId="4262" xr:uid="{00000000-0005-0000-0000-0000FB2B0000}"/>
    <cellStyle name="Normal 2 2 3 3 3 4 2 2" xfId="12408" xr:uid="{00000000-0005-0000-0000-0000FC2B0000}"/>
    <cellStyle name="Normal 2 2 3 3 3 4 2 2 2" xfId="28704" xr:uid="{00000000-0005-0000-0000-0000FD2B0000}"/>
    <cellStyle name="Normal 2 2 3 3 3 4 2 3" xfId="20558" xr:uid="{00000000-0005-0000-0000-0000FE2B0000}"/>
    <cellStyle name="Normal 2 2 3 3 3 4 3" xfId="6943" xr:uid="{00000000-0005-0000-0000-0000FF2B0000}"/>
    <cellStyle name="Normal 2 2 3 3 3 4 3 2" xfId="15089" xr:uid="{00000000-0005-0000-0000-0000002C0000}"/>
    <cellStyle name="Normal 2 2 3 3 3 4 3 2 2" xfId="31385" xr:uid="{00000000-0005-0000-0000-0000012C0000}"/>
    <cellStyle name="Normal 2 2 3 3 3 4 3 3" xfId="23239" xr:uid="{00000000-0005-0000-0000-0000022C0000}"/>
    <cellStyle name="Normal 2 2 3 3 3 4 4" xfId="9790" xr:uid="{00000000-0005-0000-0000-0000032C0000}"/>
    <cellStyle name="Normal 2 2 3 3 3 4 4 2" xfId="26086" xr:uid="{00000000-0005-0000-0000-0000042C0000}"/>
    <cellStyle name="Normal 2 2 3 3 3 4 5" xfId="17940" xr:uid="{00000000-0005-0000-0000-0000052C0000}"/>
    <cellStyle name="Normal 2 2 3 3 3 5" xfId="3044" xr:uid="{00000000-0005-0000-0000-0000062C0000}"/>
    <cellStyle name="Normal 2 2 3 3 3 5 2" xfId="11190" xr:uid="{00000000-0005-0000-0000-0000072C0000}"/>
    <cellStyle name="Normal 2 2 3 3 3 5 2 2" xfId="27486" xr:uid="{00000000-0005-0000-0000-0000082C0000}"/>
    <cellStyle name="Normal 2 2 3 3 3 5 3" xfId="19340" xr:uid="{00000000-0005-0000-0000-0000092C0000}"/>
    <cellStyle name="Normal 2 2 3 3 3 6" xfId="5533" xr:uid="{00000000-0005-0000-0000-00000A2C0000}"/>
    <cellStyle name="Normal 2 2 3 3 3 6 2" xfId="13679" xr:uid="{00000000-0005-0000-0000-00000B2C0000}"/>
    <cellStyle name="Normal 2 2 3 3 3 6 2 2" xfId="29975" xr:uid="{00000000-0005-0000-0000-00000C2C0000}"/>
    <cellStyle name="Normal 2 2 3 3 3 6 3" xfId="21829" xr:uid="{00000000-0005-0000-0000-00000D2C0000}"/>
    <cellStyle name="Normal 2 2 3 3 3 7" xfId="8380" xr:uid="{00000000-0005-0000-0000-00000E2C0000}"/>
    <cellStyle name="Normal 2 2 3 3 3 7 2" xfId="24676" xr:uid="{00000000-0005-0000-0000-00000F2C0000}"/>
    <cellStyle name="Normal 2 2 3 3 3 8" xfId="16530" xr:uid="{00000000-0005-0000-0000-0000102C0000}"/>
    <cellStyle name="Normal 2 2 3 3 4" xfId="317" xr:uid="{00000000-0005-0000-0000-0000112C0000}"/>
    <cellStyle name="Normal 2 2 3 3 4 2" xfId="661" xr:uid="{00000000-0005-0000-0000-0000122C0000}"/>
    <cellStyle name="Normal 2 2 3 3 4 2 2" xfId="1367" xr:uid="{00000000-0005-0000-0000-0000132C0000}"/>
    <cellStyle name="Normal 2 2 3 3 4 2 2 2" xfId="2777" xr:uid="{00000000-0005-0000-0000-0000142C0000}"/>
    <cellStyle name="Normal 2 2 3 3 4 2 2 2 2" xfId="5241" xr:uid="{00000000-0005-0000-0000-0000152C0000}"/>
    <cellStyle name="Normal 2 2 3 3 4 2 2 2 2 2" xfId="13387" xr:uid="{00000000-0005-0000-0000-0000162C0000}"/>
    <cellStyle name="Normal 2 2 3 3 4 2 2 2 2 2 2" xfId="29683" xr:uid="{00000000-0005-0000-0000-0000172C0000}"/>
    <cellStyle name="Normal 2 2 3 3 4 2 2 2 2 3" xfId="21537" xr:uid="{00000000-0005-0000-0000-0000182C0000}"/>
    <cellStyle name="Normal 2 2 3 3 4 2 2 2 3" xfId="8076" xr:uid="{00000000-0005-0000-0000-0000192C0000}"/>
    <cellStyle name="Normal 2 2 3 3 4 2 2 2 3 2" xfId="16222" xr:uid="{00000000-0005-0000-0000-00001A2C0000}"/>
    <cellStyle name="Normal 2 2 3 3 4 2 2 2 3 2 2" xfId="32518" xr:uid="{00000000-0005-0000-0000-00001B2C0000}"/>
    <cellStyle name="Normal 2 2 3 3 4 2 2 2 3 3" xfId="24372" xr:uid="{00000000-0005-0000-0000-00001C2C0000}"/>
    <cellStyle name="Normal 2 2 3 3 4 2 2 2 4" xfId="10923" xr:uid="{00000000-0005-0000-0000-00001D2C0000}"/>
    <cellStyle name="Normal 2 2 3 3 4 2 2 2 4 2" xfId="27219" xr:uid="{00000000-0005-0000-0000-00001E2C0000}"/>
    <cellStyle name="Normal 2 2 3 3 4 2 2 2 5" xfId="19073" xr:uid="{00000000-0005-0000-0000-00001F2C0000}"/>
    <cellStyle name="Normal 2 2 3 3 4 2 2 3" xfId="4023" xr:uid="{00000000-0005-0000-0000-0000202C0000}"/>
    <cellStyle name="Normal 2 2 3 3 4 2 2 3 2" xfId="12169" xr:uid="{00000000-0005-0000-0000-0000212C0000}"/>
    <cellStyle name="Normal 2 2 3 3 4 2 2 3 2 2" xfId="28465" xr:uid="{00000000-0005-0000-0000-0000222C0000}"/>
    <cellStyle name="Normal 2 2 3 3 4 2 2 3 3" xfId="20319" xr:uid="{00000000-0005-0000-0000-0000232C0000}"/>
    <cellStyle name="Normal 2 2 3 3 4 2 2 4" xfId="6666" xr:uid="{00000000-0005-0000-0000-0000242C0000}"/>
    <cellStyle name="Normal 2 2 3 3 4 2 2 4 2" xfId="14812" xr:uid="{00000000-0005-0000-0000-0000252C0000}"/>
    <cellStyle name="Normal 2 2 3 3 4 2 2 4 2 2" xfId="31108" xr:uid="{00000000-0005-0000-0000-0000262C0000}"/>
    <cellStyle name="Normal 2 2 3 3 4 2 2 4 3" xfId="22962" xr:uid="{00000000-0005-0000-0000-0000272C0000}"/>
    <cellStyle name="Normal 2 2 3 3 4 2 2 5" xfId="9513" xr:uid="{00000000-0005-0000-0000-0000282C0000}"/>
    <cellStyle name="Normal 2 2 3 3 4 2 2 5 2" xfId="25809" xr:uid="{00000000-0005-0000-0000-0000292C0000}"/>
    <cellStyle name="Normal 2 2 3 3 4 2 2 6" xfId="17663" xr:uid="{00000000-0005-0000-0000-00002A2C0000}"/>
    <cellStyle name="Normal 2 2 3 3 4 2 3" xfId="2072" xr:uid="{00000000-0005-0000-0000-00002B2C0000}"/>
    <cellStyle name="Normal 2 2 3 3 4 2 3 2" xfId="4632" xr:uid="{00000000-0005-0000-0000-00002C2C0000}"/>
    <cellStyle name="Normal 2 2 3 3 4 2 3 2 2" xfId="12778" xr:uid="{00000000-0005-0000-0000-00002D2C0000}"/>
    <cellStyle name="Normal 2 2 3 3 4 2 3 2 2 2" xfId="29074" xr:uid="{00000000-0005-0000-0000-00002E2C0000}"/>
    <cellStyle name="Normal 2 2 3 3 4 2 3 2 3" xfId="20928" xr:uid="{00000000-0005-0000-0000-00002F2C0000}"/>
    <cellStyle name="Normal 2 2 3 3 4 2 3 3" xfId="7371" xr:uid="{00000000-0005-0000-0000-0000302C0000}"/>
    <cellStyle name="Normal 2 2 3 3 4 2 3 3 2" xfId="15517" xr:uid="{00000000-0005-0000-0000-0000312C0000}"/>
    <cellStyle name="Normal 2 2 3 3 4 2 3 3 2 2" xfId="31813" xr:uid="{00000000-0005-0000-0000-0000322C0000}"/>
    <cellStyle name="Normal 2 2 3 3 4 2 3 3 3" xfId="23667" xr:uid="{00000000-0005-0000-0000-0000332C0000}"/>
    <cellStyle name="Normal 2 2 3 3 4 2 3 4" xfId="10218" xr:uid="{00000000-0005-0000-0000-0000342C0000}"/>
    <cellStyle name="Normal 2 2 3 3 4 2 3 4 2" xfId="26514" xr:uid="{00000000-0005-0000-0000-0000352C0000}"/>
    <cellStyle name="Normal 2 2 3 3 4 2 3 5" xfId="18368" xr:uid="{00000000-0005-0000-0000-0000362C0000}"/>
    <cellStyle name="Normal 2 2 3 3 4 2 4" xfId="3414" xr:uid="{00000000-0005-0000-0000-0000372C0000}"/>
    <cellStyle name="Normal 2 2 3 3 4 2 4 2" xfId="11560" xr:uid="{00000000-0005-0000-0000-0000382C0000}"/>
    <cellStyle name="Normal 2 2 3 3 4 2 4 2 2" xfId="27856" xr:uid="{00000000-0005-0000-0000-0000392C0000}"/>
    <cellStyle name="Normal 2 2 3 3 4 2 4 3" xfId="19710" xr:uid="{00000000-0005-0000-0000-00003A2C0000}"/>
    <cellStyle name="Normal 2 2 3 3 4 2 5" xfId="5961" xr:uid="{00000000-0005-0000-0000-00003B2C0000}"/>
    <cellStyle name="Normal 2 2 3 3 4 2 5 2" xfId="14107" xr:uid="{00000000-0005-0000-0000-00003C2C0000}"/>
    <cellStyle name="Normal 2 2 3 3 4 2 5 2 2" xfId="30403" xr:uid="{00000000-0005-0000-0000-00003D2C0000}"/>
    <cellStyle name="Normal 2 2 3 3 4 2 5 3" xfId="22257" xr:uid="{00000000-0005-0000-0000-00003E2C0000}"/>
    <cellStyle name="Normal 2 2 3 3 4 2 6" xfId="8808" xr:uid="{00000000-0005-0000-0000-00003F2C0000}"/>
    <cellStyle name="Normal 2 2 3 3 4 2 6 2" xfId="25104" xr:uid="{00000000-0005-0000-0000-0000402C0000}"/>
    <cellStyle name="Normal 2 2 3 3 4 2 7" xfId="16958" xr:uid="{00000000-0005-0000-0000-0000412C0000}"/>
    <cellStyle name="Normal 2 2 3 3 4 3" xfId="1023" xr:uid="{00000000-0005-0000-0000-0000422C0000}"/>
    <cellStyle name="Normal 2 2 3 3 4 3 2" xfId="2433" xr:uid="{00000000-0005-0000-0000-0000432C0000}"/>
    <cellStyle name="Normal 2 2 3 3 4 3 2 2" xfId="4945" xr:uid="{00000000-0005-0000-0000-0000442C0000}"/>
    <cellStyle name="Normal 2 2 3 3 4 3 2 2 2" xfId="13091" xr:uid="{00000000-0005-0000-0000-0000452C0000}"/>
    <cellStyle name="Normal 2 2 3 3 4 3 2 2 2 2" xfId="29387" xr:uid="{00000000-0005-0000-0000-0000462C0000}"/>
    <cellStyle name="Normal 2 2 3 3 4 3 2 2 3" xfId="21241" xr:uid="{00000000-0005-0000-0000-0000472C0000}"/>
    <cellStyle name="Normal 2 2 3 3 4 3 2 3" xfId="7732" xr:uid="{00000000-0005-0000-0000-0000482C0000}"/>
    <cellStyle name="Normal 2 2 3 3 4 3 2 3 2" xfId="15878" xr:uid="{00000000-0005-0000-0000-0000492C0000}"/>
    <cellStyle name="Normal 2 2 3 3 4 3 2 3 2 2" xfId="32174" xr:uid="{00000000-0005-0000-0000-00004A2C0000}"/>
    <cellStyle name="Normal 2 2 3 3 4 3 2 3 3" xfId="24028" xr:uid="{00000000-0005-0000-0000-00004B2C0000}"/>
    <cellStyle name="Normal 2 2 3 3 4 3 2 4" xfId="10579" xr:uid="{00000000-0005-0000-0000-00004C2C0000}"/>
    <cellStyle name="Normal 2 2 3 3 4 3 2 4 2" xfId="26875" xr:uid="{00000000-0005-0000-0000-00004D2C0000}"/>
    <cellStyle name="Normal 2 2 3 3 4 3 2 5" xfId="18729" xr:uid="{00000000-0005-0000-0000-00004E2C0000}"/>
    <cellStyle name="Normal 2 2 3 3 4 3 3" xfId="3727" xr:uid="{00000000-0005-0000-0000-00004F2C0000}"/>
    <cellStyle name="Normal 2 2 3 3 4 3 3 2" xfId="11873" xr:uid="{00000000-0005-0000-0000-0000502C0000}"/>
    <cellStyle name="Normal 2 2 3 3 4 3 3 2 2" xfId="28169" xr:uid="{00000000-0005-0000-0000-0000512C0000}"/>
    <cellStyle name="Normal 2 2 3 3 4 3 3 3" xfId="20023" xr:uid="{00000000-0005-0000-0000-0000522C0000}"/>
    <cellStyle name="Normal 2 2 3 3 4 3 4" xfId="6322" xr:uid="{00000000-0005-0000-0000-0000532C0000}"/>
    <cellStyle name="Normal 2 2 3 3 4 3 4 2" xfId="14468" xr:uid="{00000000-0005-0000-0000-0000542C0000}"/>
    <cellStyle name="Normal 2 2 3 3 4 3 4 2 2" xfId="30764" xr:uid="{00000000-0005-0000-0000-0000552C0000}"/>
    <cellStyle name="Normal 2 2 3 3 4 3 4 3" xfId="22618" xr:uid="{00000000-0005-0000-0000-0000562C0000}"/>
    <cellStyle name="Normal 2 2 3 3 4 3 5" xfId="9169" xr:uid="{00000000-0005-0000-0000-0000572C0000}"/>
    <cellStyle name="Normal 2 2 3 3 4 3 5 2" xfId="25465" xr:uid="{00000000-0005-0000-0000-0000582C0000}"/>
    <cellStyle name="Normal 2 2 3 3 4 3 6" xfId="17319" xr:uid="{00000000-0005-0000-0000-0000592C0000}"/>
    <cellStyle name="Normal 2 2 3 3 4 4" xfId="1728" xr:uid="{00000000-0005-0000-0000-00005A2C0000}"/>
    <cellStyle name="Normal 2 2 3 3 4 4 2" xfId="4336" xr:uid="{00000000-0005-0000-0000-00005B2C0000}"/>
    <cellStyle name="Normal 2 2 3 3 4 4 2 2" xfId="12482" xr:uid="{00000000-0005-0000-0000-00005C2C0000}"/>
    <cellStyle name="Normal 2 2 3 3 4 4 2 2 2" xfId="28778" xr:uid="{00000000-0005-0000-0000-00005D2C0000}"/>
    <cellStyle name="Normal 2 2 3 3 4 4 2 3" xfId="20632" xr:uid="{00000000-0005-0000-0000-00005E2C0000}"/>
    <cellStyle name="Normal 2 2 3 3 4 4 3" xfId="7027" xr:uid="{00000000-0005-0000-0000-00005F2C0000}"/>
    <cellStyle name="Normal 2 2 3 3 4 4 3 2" xfId="15173" xr:uid="{00000000-0005-0000-0000-0000602C0000}"/>
    <cellStyle name="Normal 2 2 3 3 4 4 3 2 2" xfId="31469" xr:uid="{00000000-0005-0000-0000-0000612C0000}"/>
    <cellStyle name="Normal 2 2 3 3 4 4 3 3" xfId="23323" xr:uid="{00000000-0005-0000-0000-0000622C0000}"/>
    <cellStyle name="Normal 2 2 3 3 4 4 4" xfId="9874" xr:uid="{00000000-0005-0000-0000-0000632C0000}"/>
    <cellStyle name="Normal 2 2 3 3 4 4 4 2" xfId="26170" xr:uid="{00000000-0005-0000-0000-0000642C0000}"/>
    <cellStyle name="Normal 2 2 3 3 4 4 5" xfId="18024" xr:uid="{00000000-0005-0000-0000-0000652C0000}"/>
    <cellStyle name="Normal 2 2 3 3 4 5" xfId="3118" xr:uid="{00000000-0005-0000-0000-0000662C0000}"/>
    <cellStyle name="Normal 2 2 3 3 4 5 2" xfId="11264" xr:uid="{00000000-0005-0000-0000-0000672C0000}"/>
    <cellStyle name="Normal 2 2 3 3 4 5 2 2" xfId="27560" xr:uid="{00000000-0005-0000-0000-0000682C0000}"/>
    <cellStyle name="Normal 2 2 3 3 4 5 3" xfId="19414" xr:uid="{00000000-0005-0000-0000-0000692C0000}"/>
    <cellStyle name="Normal 2 2 3 3 4 6" xfId="5617" xr:uid="{00000000-0005-0000-0000-00006A2C0000}"/>
    <cellStyle name="Normal 2 2 3 3 4 6 2" xfId="13763" xr:uid="{00000000-0005-0000-0000-00006B2C0000}"/>
    <cellStyle name="Normal 2 2 3 3 4 6 2 2" xfId="30059" xr:uid="{00000000-0005-0000-0000-00006C2C0000}"/>
    <cellStyle name="Normal 2 2 3 3 4 6 3" xfId="21913" xr:uid="{00000000-0005-0000-0000-00006D2C0000}"/>
    <cellStyle name="Normal 2 2 3 3 4 7" xfId="8464" xr:uid="{00000000-0005-0000-0000-00006E2C0000}"/>
    <cellStyle name="Normal 2 2 3 3 4 7 2" xfId="24760" xr:uid="{00000000-0005-0000-0000-00006F2C0000}"/>
    <cellStyle name="Normal 2 2 3 3 4 8" xfId="16614" xr:uid="{00000000-0005-0000-0000-0000702C0000}"/>
    <cellStyle name="Normal 2 2 3 3 5" xfId="407" xr:uid="{00000000-0005-0000-0000-0000712C0000}"/>
    <cellStyle name="Normal 2 2 3 3 5 2" xfId="1113" xr:uid="{00000000-0005-0000-0000-0000722C0000}"/>
    <cellStyle name="Normal 2 2 3 3 5 2 2" xfId="2523" xr:uid="{00000000-0005-0000-0000-0000732C0000}"/>
    <cellStyle name="Normal 2 2 3 3 5 2 2 2" xfId="5019" xr:uid="{00000000-0005-0000-0000-0000742C0000}"/>
    <cellStyle name="Normal 2 2 3 3 5 2 2 2 2" xfId="13165" xr:uid="{00000000-0005-0000-0000-0000752C0000}"/>
    <cellStyle name="Normal 2 2 3 3 5 2 2 2 2 2" xfId="29461" xr:uid="{00000000-0005-0000-0000-0000762C0000}"/>
    <cellStyle name="Normal 2 2 3 3 5 2 2 2 3" xfId="21315" xr:uid="{00000000-0005-0000-0000-0000772C0000}"/>
    <cellStyle name="Normal 2 2 3 3 5 2 2 3" xfId="7822" xr:uid="{00000000-0005-0000-0000-0000782C0000}"/>
    <cellStyle name="Normal 2 2 3 3 5 2 2 3 2" xfId="15968" xr:uid="{00000000-0005-0000-0000-0000792C0000}"/>
    <cellStyle name="Normal 2 2 3 3 5 2 2 3 2 2" xfId="32264" xr:uid="{00000000-0005-0000-0000-00007A2C0000}"/>
    <cellStyle name="Normal 2 2 3 3 5 2 2 3 3" xfId="24118" xr:uid="{00000000-0005-0000-0000-00007B2C0000}"/>
    <cellStyle name="Normal 2 2 3 3 5 2 2 4" xfId="10669" xr:uid="{00000000-0005-0000-0000-00007C2C0000}"/>
    <cellStyle name="Normal 2 2 3 3 5 2 2 4 2" xfId="26965" xr:uid="{00000000-0005-0000-0000-00007D2C0000}"/>
    <cellStyle name="Normal 2 2 3 3 5 2 2 5" xfId="18819" xr:uid="{00000000-0005-0000-0000-00007E2C0000}"/>
    <cellStyle name="Normal 2 2 3 3 5 2 3" xfId="3801" xr:uid="{00000000-0005-0000-0000-00007F2C0000}"/>
    <cellStyle name="Normal 2 2 3 3 5 2 3 2" xfId="11947" xr:uid="{00000000-0005-0000-0000-0000802C0000}"/>
    <cellStyle name="Normal 2 2 3 3 5 2 3 2 2" xfId="28243" xr:uid="{00000000-0005-0000-0000-0000812C0000}"/>
    <cellStyle name="Normal 2 2 3 3 5 2 3 3" xfId="20097" xr:uid="{00000000-0005-0000-0000-0000822C0000}"/>
    <cellStyle name="Normal 2 2 3 3 5 2 4" xfId="6412" xr:uid="{00000000-0005-0000-0000-0000832C0000}"/>
    <cellStyle name="Normal 2 2 3 3 5 2 4 2" xfId="14558" xr:uid="{00000000-0005-0000-0000-0000842C0000}"/>
    <cellStyle name="Normal 2 2 3 3 5 2 4 2 2" xfId="30854" xr:uid="{00000000-0005-0000-0000-0000852C0000}"/>
    <cellStyle name="Normal 2 2 3 3 5 2 4 3" xfId="22708" xr:uid="{00000000-0005-0000-0000-0000862C0000}"/>
    <cellStyle name="Normal 2 2 3 3 5 2 5" xfId="9259" xr:uid="{00000000-0005-0000-0000-0000872C0000}"/>
    <cellStyle name="Normal 2 2 3 3 5 2 5 2" xfId="25555" xr:uid="{00000000-0005-0000-0000-0000882C0000}"/>
    <cellStyle name="Normal 2 2 3 3 5 2 6" xfId="17409" xr:uid="{00000000-0005-0000-0000-0000892C0000}"/>
    <cellStyle name="Normal 2 2 3 3 5 3" xfId="1818" xr:uid="{00000000-0005-0000-0000-00008A2C0000}"/>
    <cellStyle name="Normal 2 2 3 3 5 3 2" xfId="4410" xr:uid="{00000000-0005-0000-0000-00008B2C0000}"/>
    <cellStyle name="Normal 2 2 3 3 5 3 2 2" xfId="12556" xr:uid="{00000000-0005-0000-0000-00008C2C0000}"/>
    <cellStyle name="Normal 2 2 3 3 5 3 2 2 2" xfId="28852" xr:uid="{00000000-0005-0000-0000-00008D2C0000}"/>
    <cellStyle name="Normal 2 2 3 3 5 3 2 3" xfId="20706" xr:uid="{00000000-0005-0000-0000-00008E2C0000}"/>
    <cellStyle name="Normal 2 2 3 3 5 3 3" xfId="7117" xr:uid="{00000000-0005-0000-0000-00008F2C0000}"/>
    <cellStyle name="Normal 2 2 3 3 5 3 3 2" xfId="15263" xr:uid="{00000000-0005-0000-0000-0000902C0000}"/>
    <cellStyle name="Normal 2 2 3 3 5 3 3 2 2" xfId="31559" xr:uid="{00000000-0005-0000-0000-0000912C0000}"/>
    <cellStyle name="Normal 2 2 3 3 5 3 3 3" xfId="23413" xr:uid="{00000000-0005-0000-0000-0000922C0000}"/>
    <cellStyle name="Normal 2 2 3 3 5 3 4" xfId="9964" xr:uid="{00000000-0005-0000-0000-0000932C0000}"/>
    <cellStyle name="Normal 2 2 3 3 5 3 4 2" xfId="26260" xr:uid="{00000000-0005-0000-0000-0000942C0000}"/>
    <cellStyle name="Normal 2 2 3 3 5 3 5" xfId="18114" xr:uid="{00000000-0005-0000-0000-0000952C0000}"/>
    <cellStyle name="Normal 2 2 3 3 5 4" xfId="3192" xr:uid="{00000000-0005-0000-0000-0000962C0000}"/>
    <cellStyle name="Normal 2 2 3 3 5 4 2" xfId="11338" xr:uid="{00000000-0005-0000-0000-0000972C0000}"/>
    <cellStyle name="Normal 2 2 3 3 5 4 2 2" xfId="27634" xr:uid="{00000000-0005-0000-0000-0000982C0000}"/>
    <cellStyle name="Normal 2 2 3 3 5 4 3" xfId="19488" xr:uid="{00000000-0005-0000-0000-0000992C0000}"/>
    <cellStyle name="Normal 2 2 3 3 5 5" xfId="5707" xr:uid="{00000000-0005-0000-0000-00009A2C0000}"/>
    <cellStyle name="Normal 2 2 3 3 5 5 2" xfId="13853" xr:uid="{00000000-0005-0000-0000-00009B2C0000}"/>
    <cellStyle name="Normal 2 2 3 3 5 5 2 2" xfId="30149" xr:uid="{00000000-0005-0000-0000-00009C2C0000}"/>
    <cellStyle name="Normal 2 2 3 3 5 5 3" xfId="22003" xr:uid="{00000000-0005-0000-0000-00009D2C0000}"/>
    <cellStyle name="Normal 2 2 3 3 5 6" xfId="8554" xr:uid="{00000000-0005-0000-0000-00009E2C0000}"/>
    <cellStyle name="Normal 2 2 3 3 5 6 2" xfId="24850" xr:uid="{00000000-0005-0000-0000-00009F2C0000}"/>
    <cellStyle name="Normal 2 2 3 3 5 7" xfId="16704" xr:uid="{00000000-0005-0000-0000-0000A02C0000}"/>
    <cellStyle name="Normal 2 2 3 3 6" xfId="769" xr:uid="{00000000-0005-0000-0000-0000A12C0000}"/>
    <cellStyle name="Normal 2 2 3 3 6 2" xfId="2179" xr:uid="{00000000-0005-0000-0000-0000A22C0000}"/>
    <cellStyle name="Normal 2 2 3 3 6 2 2" xfId="4723" xr:uid="{00000000-0005-0000-0000-0000A32C0000}"/>
    <cellStyle name="Normal 2 2 3 3 6 2 2 2" xfId="12869" xr:uid="{00000000-0005-0000-0000-0000A42C0000}"/>
    <cellStyle name="Normal 2 2 3 3 6 2 2 2 2" xfId="29165" xr:uid="{00000000-0005-0000-0000-0000A52C0000}"/>
    <cellStyle name="Normal 2 2 3 3 6 2 2 3" xfId="21019" xr:uid="{00000000-0005-0000-0000-0000A62C0000}"/>
    <cellStyle name="Normal 2 2 3 3 6 2 3" xfId="7478" xr:uid="{00000000-0005-0000-0000-0000A72C0000}"/>
    <cellStyle name="Normal 2 2 3 3 6 2 3 2" xfId="15624" xr:uid="{00000000-0005-0000-0000-0000A82C0000}"/>
    <cellStyle name="Normal 2 2 3 3 6 2 3 2 2" xfId="31920" xr:uid="{00000000-0005-0000-0000-0000A92C0000}"/>
    <cellStyle name="Normal 2 2 3 3 6 2 3 3" xfId="23774" xr:uid="{00000000-0005-0000-0000-0000AA2C0000}"/>
    <cellStyle name="Normal 2 2 3 3 6 2 4" xfId="10325" xr:uid="{00000000-0005-0000-0000-0000AB2C0000}"/>
    <cellStyle name="Normal 2 2 3 3 6 2 4 2" xfId="26621" xr:uid="{00000000-0005-0000-0000-0000AC2C0000}"/>
    <cellStyle name="Normal 2 2 3 3 6 2 5" xfId="18475" xr:uid="{00000000-0005-0000-0000-0000AD2C0000}"/>
    <cellStyle name="Normal 2 2 3 3 6 3" xfId="3505" xr:uid="{00000000-0005-0000-0000-0000AE2C0000}"/>
    <cellStyle name="Normal 2 2 3 3 6 3 2" xfId="11651" xr:uid="{00000000-0005-0000-0000-0000AF2C0000}"/>
    <cellStyle name="Normal 2 2 3 3 6 3 2 2" xfId="27947" xr:uid="{00000000-0005-0000-0000-0000B02C0000}"/>
    <cellStyle name="Normal 2 2 3 3 6 3 3" xfId="19801" xr:uid="{00000000-0005-0000-0000-0000B12C0000}"/>
    <cellStyle name="Normal 2 2 3 3 6 4" xfId="6068" xr:uid="{00000000-0005-0000-0000-0000B22C0000}"/>
    <cellStyle name="Normal 2 2 3 3 6 4 2" xfId="14214" xr:uid="{00000000-0005-0000-0000-0000B32C0000}"/>
    <cellStyle name="Normal 2 2 3 3 6 4 2 2" xfId="30510" xr:uid="{00000000-0005-0000-0000-0000B42C0000}"/>
    <cellStyle name="Normal 2 2 3 3 6 4 3" xfId="22364" xr:uid="{00000000-0005-0000-0000-0000B52C0000}"/>
    <cellStyle name="Normal 2 2 3 3 6 5" xfId="8915" xr:uid="{00000000-0005-0000-0000-0000B62C0000}"/>
    <cellStyle name="Normal 2 2 3 3 6 5 2" xfId="25211" xr:uid="{00000000-0005-0000-0000-0000B72C0000}"/>
    <cellStyle name="Normal 2 2 3 3 6 6" xfId="17065" xr:uid="{00000000-0005-0000-0000-0000B82C0000}"/>
    <cellStyle name="Normal 2 2 3 3 7" xfId="1474" xr:uid="{00000000-0005-0000-0000-0000B92C0000}"/>
    <cellStyle name="Normal 2 2 3 3 7 2" xfId="4114" xr:uid="{00000000-0005-0000-0000-0000BA2C0000}"/>
    <cellStyle name="Normal 2 2 3 3 7 2 2" xfId="12260" xr:uid="{00000000-0005-0000-0000-0000BB2C0000}"/>
    <cellStyle name="Normal 2 2 3 3 7 2 2 2" xfId="28556" xr:uid="{00000000-0005-0000-0000-0000BC2C0000}"/>
    <cellStyle name="Normal 2 2 3 3 7 2 3" xfId="20410" xr:uid="{00000000-0005-0000-0000-0000BD2C0000}"/>
    <cellStyle name="Normal 2 2 3 3 7 3" xfId="6773" xr:uid="{00000000-0005-0000-0000-0000BE2C0000}"/>
    <cellStyle name="Normal 2 2 3 3 7 3 2" xfId="14919" xr:uid="{00000000-0005-0000-0000-0000BF2C0000}"/>
    <cellStyle name="Normal 2 2 3 3 7 3 2 2" xfId="31215" xr:uid="{00000000-0005-0000-0000-0000C02C0000}"/>
    <cellStyle name="Normal 2 2 3 3 7 3 3" xfId="23069" xr:uid="{00000000-0005-0000-0000-0000C12C0000}"/>
    <cellStyle name="Normal 2 2 3 3 7 4" xfId="9620" xr:uid="{00000000-0005-0000-0000-0000C22C0000}"/>
    <cellStyle name="Normal 2 2 3 3 7 4 2" xfId="25916" xr:uid="{00000000-0005-0000-0000-0000C32C0000}"/>
    <cellStyle name="Normal 2 2 3 3 7 5" xfId="17770" xr:uid="{00000000-0005-0000-0000-0000C42C0000}"/>
    <cellStyle name="Normal 2 2 3 3 8" xfId="2896" xr:uid="{00000000-0005-0000-0000-0000C52C0000}"/>
    <cellStyle name="Normal 2 2 3 3 8 2" xfId="11042" xr:uid="{00000000-0005-0000-0000-0000C62C0000}"/>
    <cellStyle name="Normal 2 2 3 3 8 2 2" xfId="27338" xr:uid="{00000000-0005-0000-0000-0000C72C0000}"/>
    <cellStyle name="Normal 2 2 3 3 8 3" xfId="19192" xr:uid="{00000000-0005-0000-0000-0000C82C0000}"/>
    <cellStyle name="Normal 2 2 3 3 9" xfId="5363" xr:uid="{00000000-0005-0000-0000-0000C92C0000}"/>
    <cellStyle name="Normal 2 2 3 3 9 2" xfId="13509" xr:uid="{00000000-0005-0000-0000-0000CA2C0000}"/>
    <cellStyle name="Normal 2 2 3 3 9 2 2" xfId="29805" xr:uid="{00000000-0005-0000-0000-0000CB2C0000}"/>
    <cellStyle name="Normal 2 2 3 3 9 3" xfId="21659" xr:uid="{00000000-0005-0000-0000-0000CC2C0000}"/>
    <cellStyle name="Normal 2 2 3 4" xfId="109" xr:uid="{00000000-0005-0000-0000-0000CD2C0000}"/>
    <cellStyle name="Normal 2 2 3 4 2" xfId="453" xr:uid="{00000000-0005-0000-0000-0000CE2C0000}"/>
    <cellStyle name="Normal 2 2 3 4 2 2" xfId="1159" xr:uid="{00000000-0005-0000-0000-0000CF2C0000}"/>
    <cellStyle name="Normal 2 2 3 4 2 2 2" xfId="2569" xr:uid="{00000000-0005-0000-0000-0000D02C0000}"/>
    <cellStyle name="Normal 2 2 3 4 2 2 2 2" xfId="5057" xr:uid="{00000000-0005-0000-0000-0000D12C0000}"/>
    <cellStyle name="Normal 2 2 3 4 2 2 2 2 2" xfId="13203" xr:uid="{00000000-0005-0000-0000-0000D22C0000}"/>
    <cellStyle name="Normal 2 2 3 4 2 2 2 2 2 2" xfId="29499" xr:uid="{00000000-0005-0000-0000-0000D32C0000}"/>
    <cellStyle name="Normal 2 2 3 4 2 2 2 2 3" xfId="21353" xr:uid="{00000000-0005-0000-0000-0000D42C0000}"/>
    <cellStyle name="Normal 2 2 3 4 2 2 2 3" xfId="7868" xr:uid="{00000000-0005-0000-0000-0000D52C0000}"/>
    <cellStyle name="Normal 2 2 3 4 2 2 2 3 2" xfId="16014" xr:uid="{00000000-0005-0000-0000-0000D62C0000}"/>
    <cellStyle name="Normal 2 2 3 4 2 2 2 3 2 2" xfId="32310" xr:uid="{00000000-0005-0000-0000-0000D72C0000}"/>
    <cellStyle name="Normal 2 2 3 4 2 2 2 3 3" xfId="24164" xr:uid="{00000000-0005-0000-0000-0000D82C0000}"/>
    <cellStyle name="Normal 2 2 3 4 2 2 2 4" xfId="10715" xr:uid="{00000000-0005-0000-0000-0000D92C0000}"/>
    <cellStyle name="Normal 2 2 3 4 2 2 2 4 2" xfId="27011" xr:uid="{00000000-0005-0000-0000-0000DA2C0000}"/>
    <cellStyle name="Normal 2 2 3 4 2 2 2 5" xfId="18865" xr:uid="{00000000-0005-0000-0000-0000DB2C0000}"/>
    <cellStyle name="Normal 2 2 3 4 2 2 3" xfId="3839" xr:uid="{00000000-0005-0000-0000-0000DC2C0000}"/>
    <cellStyle name="Normal 2 2 3 4 2 2 3 2" xfId="11985" xr:uid="{00000000-0005-0000-0000-0000DD2C0000}"/>
    <cellStyle name="Normal 2 2 3 4 2 2 3 2 2" xfId="28281" xr:uid="{00000000-0005-0000-0000-0000DE2C0000}"/>
    <cellStyle name="Normal 2 2 3 4 2 2 3 3" xfId="20135" xr:uid="{00000000-0005-0000-0000-0000DF2C0000}"/>
    <cellStyle name="Normal 2 2 3 4 2 2 4" xfId="6458" xr:uid="{00000000-0005-0000-0000-0000E02C0000}"/>
    <cellStyle name="Normal 2 2 3 4 2 2 4 2" xfId="14604" xr:uid="{00000000-0005-0000-0000-0000E12C0000}"/>
    <cellStyle name="Normal 2 2 3 4 2 2 4 2 2" xfId="30900" xr:uid="{00000000-0005-0000-0000-0000E22C0000}"/>
    <cellStyle name="Normal 2 2 3 4 2 2 4 3" xfId="22754" xr:uid="{00000000-0005-0000-0000-0000E32C0000}"/>
    <cellStyle name="Normal 2 2 3 4 2 2 5" xfId="9305" xr:uid="{00000000-0005-0000-0000-0000E42C0000}"/>
    <cellStyle name="Normal 2 2 3 4 2 2 5 2" xfId="25601" xr:uid="{00000000-0005-0000-0000-0000E52C0000}"/>
    <cellStyle name="Normal 2 2 3 4 2 2 6" xfId="17455" xr:uid="{00000000-0005-0000-0000-0000E62C0000}"/>
    <cellStyle name="Normal 2 2 3 4 2 3" xfId="1864" xr:uid="{00000000-0005-0000-0000-0000E72C0000}"/>
    <cellStyle name="Normal 2 2 3 4 2 3 2" xfId="4448" xr:uid="{00000000-0005-0000-0000-0000E82C0000}"/>
    <cellStyle name="Normal 2 2 3 4 2 3 2 2" xfId="12594" xr:uid="{00000000-0005-0000-0000-0000E92C0000}"/>
    <cellStyle name="Normal 2 2 3 4 2 3 2 2 2" xfId="28890" xr:uid="{00000000-0005-0000-0000-0000EA2C0000}"/>
    <cellStyle name="Normal 2 2 3 4 2 3 2 3" xfId="20744" xr:uid="{00000000-0005-0000-0000-0000EB2C0000}"/>
    <cellStyle name="Normal 2 2 3 4 2 3 3" xfId="7163" xr:uid="{00000000-0005-0000-0000-0000EC2C0000}"/>
    <cellStyle name="Normal 2 2 3 4 2 3 3 2" xfId="15309" xr:uid="{00000000-0005-0000-0000-0000ED2C0000}"/>
    <cellStyle name="Normal 2 2 3 4 2 3 3 2 2" xfId="31605" xr:uid="{00000000-0005-0000-0000-0000EE2C0000}"/>
    <cellStyle name="Normal 2 2 3 4 2 3 3 3" xfId="23459" xr:uid="{00000000-0005-0000-0000-0000EF2C0000}"/>
    <cellStyle name="Normal 2 2 3 4 2 3 4" xfId="10010" xr:uid="{00000000-0005-0000-0000-0000F02C0000}"/>
    <cellStyle name="Normal 2 2 3 4 2 3 4 2" xfId="26306" xr:uid="{00000000-0005-0000-0000-0000F12C0000}"/>
    <cellStyle name="Normal 2 2 3 4 2 3 5" xfId="18160" xr:uid="{00000000-0005-0000-0000-0000F22C0000}"/>
    <cellStyle name="Normal 2 2 3 4 2 4" xfId="3230" xr:uid="{00000000-0005-0000-0000-0000F32C0000}"/>
    <cellStyle name="Normal 2 2 3 4 2 4 2" xfId="11376" xr:uid="{00000000-0005-0000-0000-0000F42C0000}"/>
    <cellStyle name="Normal 2 2 3 4 2 4 2 2" xfId="27672" xr:uid="{00000000-0005-0000-0000-0000F52C0000}"/>
    <cellStyle name="Normal 2 2 3 4 2 4 3" xfId="19526" xr:uid="{00000000-0005-0000-0000-0000F62C0000}"/>
    <cellStyle name="Normal 2 2 3 4 2 5" xfId="5753" xr:uid="{00000000-0005-0000-0000-0000F72C0000}"/>
    <cellStyle name="Normal 2 2 3 4 2 5 2" xfId="13899" xr:uid="{00000000-0005-0000-0000-0000F82C0000}"/>
    <cellStyle name="Normal 2 2 3 4 2 5 2 2" xfId="30195" xr:uid="{00000000-0005-0000-0000-0000F92C0000}"/>
    <cellStyle name="Normal 2 2 3 4 2 5 3" xfId="22049" xr:uid="{00000000-0005-0000-0000-0000FA2C0000}"/>
    <cellStyle name="Normal 2 2 3 4 2 6" xfId="8600" xr:uid="{00000000-0005-0000-0000-0000FB2C0000}"/>
    <cellStyle name="Normal 2 2 3 4 2 6 2" xfId="24896" xr:uid="{00000000-0005-0000-0000-0000FC2C0000}"/>
    <cellStyle name="Normal 2 2 3 4 2 7" xfId="16750" xr:uid="{00000000-0005-0000-0000-0000FD2C0000}"/>
    <cellStyle name="Normal 2 2 3 4 3" xfId="815" xr:uid="{00000000-0005-0000-0000-0000FE2C0000}"/>
    <cellStyle name="Normal 2 2 3 4 3 2" xfId="2225" xr:uid="{00000000-0005-0000-0000-0000FF2C0000}"/>
    <cellStyle name="Normal 2 2 3 4 3 2 2" xfId="4761" xr:uid="{00000000-0005-0000-0000-0000002D0000}"/>
    <cellStyle name="Normal 2 2 3 4 3 2 2 2" xfId="12907" xr:uid="{00000000-0005-0000-0000-0000012D0000}"/>
    <cellStyle name="Normal 2 2 3 4 3 2 2 2 2" xfId="29203" xr:uid="{00000000-0005-0000-0000-0000022D0000}"/>
    <cellStyle name="Normal 2 2 3 4 3 2 2 3" xfId="21057" xr:uid="{00000000-0005-0000-0000-0000032D0000}"/>
    <cellStyle name="Normal 2 2 3 4 3 2 3" xfId="7524" xr:uid="{00000000-0005-0000-0000-0000042D0000}"/>
    <cellStyle name="Normal 2 2 3 4 3 2 3 2" xfId="15670" xr:uid="{00000000-0005-0000-0000-0000052D0000}"/>
    <cellStyle name="Normal 2 2 3 4 3 2 3 2 2" xfId="31966" xr:uid="{00000000-0005-0000-0000-0000062D0000}"/>
    <cellStyle name="Normal 2 2 3 4 3 2 3 3" xfId="23820" xr:uid="{00000000-0005-0000-0000-0000072D0000}"/>
    <cellStyle name="Normal 2 2 3 4 3 2 4" xfId="10371" xr:uid="{00000000-0005-0000-0000-0000082D0000}"/>
    <cellStyle name="Normal 2 2 3 4 3 2 4 2" xfId="26667" xr:uid="{00000000-0005-0000-0000-0000092D0000}"/>
    <cellStyle name="Normal 2 2 3 4 3 2 5" xfId="18521" xr:uid="{00000000-0005-0000-0000-00000A2D0000}"/>
    <cellStyle name="Normal 2 2 3 4 3 3" xfId="3543" xr:uid="{00000000-0005-0000-0000-00000B2D0000}"/>
    <cellStyle name="Normal 2 2 3 4 3 3 2" xfId="11689" xr:uid="{00000000-0005-0000-0000-00000C2D0000}"/>
    <cellStyle name="Normal 2 2 3 4 3 3 2 2" xfId="27985" xr:uid="{00000000-0005-0000-0000-00000D2D0000}"/>
    <cellStyle name="Normal 2 2 3 4 3 3 3" xfId="19839" xr:uid="{00000000-0005-0000-0000-00000E2D0000}"/>
    <cellStyle name="Normal 2 2 3 4 3 4" xfId="6114" xr:uid="{00000000-0005-0000-0000-00000F2D0000}"/>
    <cellStyle name="Normal 2 2 3 4 3 4 2" xfId="14260" xr:uid="{00000000-0005-0000-0000-0000102D0000}"/>
    <cellStyle name="Normal 2 2 3 4 3 4 2 2" xfId="30556" xr:uid="{00000000-0005-0000-0000-0000112D0000}"/>
    <cellStyle name="Normal 2 2 3 4 3 4 3" xfId="22410" xr:uid="{00000000-0005-0000-0000-0000122D0000}"/>
    <cellStyle name="Normal 2 2 3 4 3 5" xfId="8961" xr:uid="{00000000-0005-0000-0000-0000132D0000}"/>
    <cellStyle name="Normal 2 2 3 4 3 5 2" xfId="25257" xr:uid="{00000000-0005-0000-0000-0000142D0000}"/>
    <cellStyle name="Normal 2 2 3 4 3 6" xfId="17111" xr:uid="{00000000-0005-0000-0000-0000152D0000}"/>
    <cellStyle name="Normal 2 2 3 4 4" xfId="1520" xr:uid="{00000000-0005-0000-0000-0000162D0000}"/>
    <cellStyle name="Normal 2 2 3 4 4 2" xfId="4152" xr:uid="{00000000-0005-0000-0000-0000172D0000}"/>
    <cellStyle name="Normal 2 2 3 4 4 2 2" xfId="12298" xr:uid="{00000000-0005-0000-0000-0000182D0000}"/>
    <cellStyle name="Normal 2 2 3 4 4 2 2 2" xfId="28594" xr:uid="{00000000-0005-0000-0000-0000192D0000}"/>
    <cellStyle name="Normal 2 2 3 4 4 2 3" xfId="20448" xr:uid="{00000000-0005-0000-0000-00001A2D0000}"/>
    <cellStyle name="Normal 2 2 3 4 4 3" xfId="6819" xr:uid="{00000000-0005-0000-0000-00001B2D0000}"/>
    <cellStyle name="Normal 2 2 3 4 4 3 2" xfId="14965" xr:uid="{00000000-0005-0000-0000-00001C2D0000}"/>
    <cellStyle name="Normal 2 2 3 4 4 3 2 2" xfId="31261" xr:uid="{00000000-0005-0000-0000-00001D2D0000}"/>
    <cellStyle name="Normal 2 2 3 4 4 3 3" xfId="23115" xr:uid="{00000000-0005-0000-0000-00001E2D0000}"/>
    <cellStyle name="Normal 2 2 3 4 4 4" xfId="9666" xr:uid="{00000000-0005-0000-0000-00001F2D0000}"/>
    <cellStyle name="Normal 2 2 3 4 4 4 2" xfId="25962" xr:uid="{00000000-0005-0000-0000-0000202D0000}"/>
    <cellStyle name="Normal 2 2 3 4 4 5" xfId="17816" xr:uid="{00000000-0005-0000-0000-0000212D0000}"/>
    <cellStyle name="Normal 2 2 3 4 5" xfId="2934" xr:uid="{00000000-0005-0000-0000-0000222D0000}"/>
    <cellStyle name="Normal 2 2 3 4 5 2" xfId="11080" xr:uid="{00000000-0005-0000-0000-0000232D0000}"/>
    <cellStyle name="Normal 2 2 3 4 5 2 2" xfId="27376" xr:uid="{00000000-0005-0000-0000-0000242D0000}"/>
    <cellStyle name="Normal 2 2 3 4 5 3" xfId="19230" xr:uid="{00000000-0005-0000-0000-0000252D0000}"/>
    <cellStyle name="Normal 2 2 3 4 6" xfId="5409" xr:uid="{00000000-0005-0000-0000-0000262D0000}"/>
    <cellStyle name="Normal 2 2 3 4 6 2" xfId="13555" xr:uid="{00000000-0005-0000-0000-0000272D0000}"/>
    <cellStyle name="Normal 2 2 3 4 6 2 2" xfId="29851" xr:uid="{00000000-0005-0000-0000-0000282D0000}"/>
    <cellStyle name="Normal 2 2 3 4 6 3" xfId="21705" xr:uid="{00000000-0005-0000-0000-0000292D0000}"/>
    <cellStyle name="Normal 2 2 3 4 7" xfId="8256" xr:uid="{00000000-0005-0000-0000-00002A2D0000}"/>
    <cellStyle name="Normal 2 2 3 4 7 2" xfId="24552" xr:uid="{00000000-0005-0000-0000-00002B2D0000}"/>
    <cellStyle name="Normal 2 2 3 4 8" xfId="16406" xr:uid="{00000000-0005-0000-0000-00002C2D0000}"/>
    <cellStyle name="Normal 2 2 3 5" xfId="197" xr:uid="{00000000-0005-0000-0000-00002D2D0000}"/>
    <cellStyle name="Normal 2 2 3 5 2" xfId="541" xr:uid="{00000000-0005-0000-0000-00002E2D0000}"/>
    <cellStyle name="Normal 2 2 3 5 2 2" xfId="1247" xr:uid="{00000000-0005-0000-0000-00002F2D0000}"/>
    <cellStyle name="Normal 2 2 3 5 2 2 2" xfId="2657" xr:uid="{00000000-0005-0000-0000-0000302D0000}"/>
    <cellStyle name="Normal 2 2 3 5 2 2 2 2" xfId="5131" xr:uid="{00000000-0005-0000-0000-0000312D0000}"/>
    <cellStyle name="Normal 2 2 3 5 2 2 2 2 2" xfId="13277" xr:uid="{00000000-0005-0000-0000-0000322D0000}"/>
    <cellStyle name="Normal 2 2 3 5 2 2 2 2 2 2" xfId="29573" xr:uid="{00000000-0005-0000-0000-0000332D0000}"/>
    <cellStyle name="Normal 2 2 3 5 2 2 2 2 3" xfId="21427" xr:uid="{00000000-0005-0000-0000-0000342D0000}"/>
    <cellStyle name="Normal 2 2 3 5 2 2 2 3" xfId="7956" xr:uid="{00000000-0005-0000-0000-0000352D0000}"/>
    <cellStyle name="Normal 2 2 3 5 2 2 2 3 2" xfId="16102" xr:uid="{00000000-0005-0000-0000-0000362D0000}"/>
    <cellStyle name="Normal 2 2 3 5 2 2 2 3 2 2" xfId="32398" xr:uid="{00000000-0005-0000-0000-0000372D0000}"/>
    <cellStyle name="Normal 2 2 3 5 2 2 2 3 3" xfId="24252" xr:uid="{00000000-0005-0000-0000-0000382D0000}"/>
    <cellStyle name="Normal 2 2 3 5 2 2 2 4" xfId="10803" xr:uid="{00000000-0005-0000-0000-0000392D0000}"/>
    <cellStyle name="Normal 2 2 3 5 2 2 2 4 2" xfId="27099" xr:uid="{00000000-0005-0000-0000-00003A2D0000}"/>
    <cellStyle name="Normal 2 2 3 5 2 2 2 5" xfId="18953" xr:uid="{00000000-0005-0000-0000-00003B2D0000}"/>
    <cellStyle name="Normal 2 2 3 5 2 2 3" xfId="3913" xr:uid="{00000000-0005-0000-0000-00003C2D0000}"/>
    <cellStyle name="Normal 2 2 3 5 2 2 3 2" xfId="12059" xr:uid="{00000000-0005-0000-0000-00003D2D0000}"/>
    <cellStyle name="Normal 2 2 3 5 2 2 3 2 2" xfId="28355" xr:uid="{00000000-0005-0000-0000-00003E2D0000}"/>
    <cellStyle name="Normal 2 2 3 5 2 2 3 3" xfId="20209" xr:uid="{00000000-0005-0000-0000-00003F2D0000}"/>
    <cellStyle name="Normal 2 2 3 5 2 2 4" xfId="6546" xr:uid="{00000000-0005-0000-0000-0000402D0000}"/>
    <cellStyle name="Normal 2 2 3 5 2 2 4 2" xfId="14692" xr:uid="{00000000-0005-0000-0000-0000412D0000}"/>
    <cellStyle name="Normal 2 2 3 5 2 2 4 2 2" xfId="30988" xr:uid="{00000000-0005-0000-0000-0000422D0000}"/>
    <cellStyle name="Normal 2 2 3 5 2 2 4 3" xfId="22842" xr:uid="{00000000-0005-0000-0000-0000432D0000}"/>
    <cellStyle name="Normal 2 2 3 5 2 2 5" xfId="9393" xr:uid="{00000000-0005-0000-0000-0000442D0000}"/>
    <cellStyle name="Normal 2 2 3 5 2 2 5 2" xfId="25689" xr:uid="{00000000-0005-0000-0000-0000452D0000}"/>
    <cellStyle name="Normal 2 2 3 5 2 2 6" xfId="17543" xr:uid="{00000000-0005-0000-0000-0000462D0000}"/>
    <cellStyle name="Normal 2 2 3 5 2 3" xfId="1952" xr:uid="{00000000-0005-0000-0000-0000472D0000}"/>
    <cellStyle name="Normal 2 2 3 5 2 3 2" xfId="4522" xr:uid="{00000000-0005-0000-0000-0000482D0000}"/>
    <cellStyle name="Normal 2 2 3 5 2 3 2 2" xfId="12668" xr:uid="{00000000-0005-0000-0000-0000492D0000}"/>
    <cellStyle name="Normal 2 2 3 5 2 3 2 2 2" xfId="28964" xr:uid="{00000000-0005-0000-0000-00004A2D0000}"/>
    <cellStyle name="Normal 2 2 3 5 2 3 2 3" xfId="20818" xr:uid="{00000000-0005-0000-0000-00004B2D0000}"/>
    <cellStyle name="Normal 2 2 3 5 2 3 3" xfId="7251" xr:uid="{00000000-0005-0000-0000-00004C2D0000}"/>
    <cellStyle name="Normal 2 2 3 5 2 3 3 2" xfId="15397" xr:uid="{00000000-0005-0000-0000-00004D2D0000}"/>
    <cellStyle name="Normal 2 2 3 5 2 3 3 2 2" xfId="31693" xr:uid="{00000000-0005-0000-0000-00004E2D0000}"/>
    <cellStyle name="Normal 2 2 3 5 2 3 3 3" xfId="23547" xr:uid="{00000000-0005-0000-0000-00004F2D0000}"/>
    <cellStyle name="Normal 2 2 3 5 2 3 4" xfId="10098" xr:uid="{00000000-0005-0000-0000-0000502D0000}"/>
    <cellStyle name="Normal 2 2 3 5 2 3 4 2" xfId="26394" xr:uid="{00000000-0005-0000-0000-0000512D0000}"/>
    <cellStyle name="Normal 2 2 3 5 2 3 5" xfId="18248" xr:uid="{00000000-0005-0000-0000-0000522D0000}"/>
    <cellStyle name="Normal 2 2 3 5 2 4" xfId="3304" xr:uid="{00000000-0005-0000-0000-0000532D0000}"/>
    <cellStyle name="Normal 2 2 3 5 2 4 2" xfId="11450" xr:uid="{00000000-0005-0000-0000-0000542D0000}"/>
    <cellStyle name="Normal 2 2 3 5 2 4 2 2" xfId="27746" xr:uid="{00000000-0005-0000-0000-0000552D0000}"/>
    <cellStyle name="Normal 2 2 3 5 2 4 3" xfId="19600" xr:uid="{00000000-0005-0000-0000-0000562D0000}"/>
    <cellStyle name="Normal 2 2 3 5 2 5" xfId="5841" xr:uid="{00000000-0005-0000-0000-0000572D0000}"/>
    <cellStyle name="Normal 2 2 3 5 2 5 2" xfId="13987" xr:uid="{00000000-0005-0000-0000-0000582D0000}"/>
    <cellStyle name="Normal 2 2 3 5 2 5 2 2" xfId="30283" xr:uid="{00000000-0005-0000-0000-0000592D0000}"/>
    <cellStyle name="Normal 2 2 3 5 2 5 3" xfId="22137" xr:uid="{00000000-0005-0000-0000-00005A2D0000}"/>
    <cellStyle name="Normal 2 2 3 5 2 6" xfId="8688" xr:uid="{00000000-0005-0000-0000-00005B2D0000}"/>
    <cellStyle name="Normal 2 2 3 5 2 6 2" xfId="24984" xr:uid="{00000000-0005-0000-0000-00005C2D0000}"/>
    <cellStyle name="Normal 2 2 3 5 2 7" xfId="16838" xr:uid="{00000000-0005-0000-0000-00005D2D0000}"/>
    <cellStyle name="Normal 2 2 3 5 3" xfId="903" xr:uid="{00000000-0005-0000-0000-00005E2D0000}"/>
    <cellStyle name="Normal 2 2 3 5 3 2" xfId="2313" xr:uid="{00000000-0005-0000-0000-00005F2D0000}"/>
    <cellStyle name="Normal 2 2 3 5 3 2 2" xfId="4835" xr:uid="{00000000-0005-0000-0000-0000602D0000}"/>
    <cellStyle name="Normal 2 2 3 5 3 2 2 2" xfId="12981" xr:uid="{00000000-0005-0000-0000-0000612D0000}"/>
    <cellStyle name="Normal 2 2 3 5 3 2 2 2 2" xfId="29277" xr:uid="{00000000-0005-0000-0000-0000622D0000}"/>
    <cellStyle name="Normal 2 2 3 5 3 2 2 3" xfId="21131" xr:uid="{00000000-0005-0000-0000-0000632D0000}"/>
    <cellStyle name="Normal 2 2 3 5 3 2 3" xfId="7612" xr:uid="{00000000-0005-0000-0000-0000642D0000}"/>
    <cellStyle name="Normal 2 2 3 5 3 2 3 2" xfId="15758" xr:uid="{00000000-0005-0000-0000-0000652D0000}"/>
    <cellStyle name="Normal 2 2 3 5 3 2 3 2 2" xfId="32054" xr:uid="{00000000-0005-0000-0000-0000662D0000}"/>
    <cellStyle name="Normal 2 2 3 5 3 2 3 3" xfId="23908" xr:uid="{00000000-0005-0000-0000-0000672D0000}"/>
    <cellStyle name="Normal 2 2 3 5 3 2 4" xfId="10459" xr:uid="{00000000-0005-0000-0000-0000682D0000}"/>
    <cellStyle name="Normal 2 2 3 5 3 2 4 2" xfId="26755" xr:uid="{00000000-0005-0000-0000-0000692D0000}"/>
    <cellStyle name="Normal 2 2 3 5 3 2 5" xfId="18609" xr:uid="{00000000-0005-0000-0000-00006A2D0000}"/>
    <cellStyle name="Normal 2 2 3 5 3 3" xfId="3617" xr:uid="{00000000-0005-0000-0000-00006B2D0000}"/>
    <cellStyle name="Normal 2 2 3 5 3 3 2" xfId="11763" xr:uid="{00000000-0005-0000-0000-00006C2D0000}"/>
    <cellStyle name="Normal 2 2 3 5 3 3 2 2" xfId="28059" xr:uid="{00000000-0005-0000-0000-00006D2D0000}"/>
    <cellStyle name="Normal 2 2 3 5 3 3 3" xfId="19913" xr:uid="{00000000-0005-0000-0000-00006E2D0000}"/>
    <cellStyle name="Normal 2 2 3 5 3 4" xfId="6202" xr:uid="{00000000-0005-0000-0000-00006F2D0000}"/>
    <cellStyle name="Normal 2 2 3 5 3 4 2" xfId="14348" xr:uid="{00000000-0005-0000-0000-0000702D0000}"/>
    <cellStyle name="Normal 2 2 3 5 3 4 2 2" xfId="30644" xr:uid="{00000000-0005-0000-0000-0000712D0000}"/>
    <cellStyle name="Normal 2 2 3 5 3 4 3" xfId="22498" xr:uid="{00000000-0005-0000-0000-0000722D0000}"/>
    <cellStyle name="Normal 2 2 3 5 3 5" xfId="9049" xr:uid="{00000000-0005-0000-0000-0000732D0000}"/>
    <cellStyle name="Normal 2 2 3 5 3 5 2" xfId="25345" xr:uid="{00000000-0005-0000-0000-0000742D0000}"/>
    <cellStyle name="Normal 2 2 3 5 3 6" xfId="17199" xr:uid="{00000000-0005-0000-0000-0000752D0000}"/>
    <cellStyle name="Normal 2 2 3 5 4" xfId="1608" xr:uid="{00000000-0005-0000-0000-0000762D0000}"/>
    <cellStyle name="Normal 2 2 3 5 4 2" xfId="4226" xr:uid="{00000000-0005-0000-0000-0000772D0000}"/>
    <cellStyle name="Normal 2 2 3 5 4 2 2" xfId="12372" xr:uid="{00000000-0005-0000-0000-0000782D0000}"/>
    <cellStyle name="Normal 2 2 3 5 4 2 2 2" xfId="28668" xr:uid="{00000000-0005-0000-0000-0000792D0000}"/>
    <cellStyle name="Normal 2 2 3 5 4 2 3" xfId="20522" xr:uid="{00000000-0005-0000-0000-00007A2D0000}"/>
    <cellStyle name="Normal 2 2 3 5 4 3" xfId="6907" xr:uid="{00000000-0005-0000-0000-00007B2D0000}"/>
    <cellStyle name="Normal 2 2 3 5 4 3 2" xfId="15053" xr:uid="{00000000-0005-0000-0000-00007C2D0000}"/>
    <cellStyle name="Normal 2 2 3 5 4 3 2 2" xfId="31349" xr:uid="{00000000-0005-0000-0000-00007D2D0000}"/>
    <cellStyle name="Normal 2 2 3 5 4 3 3" xfId="23203" xr:uid="{00000000-0005-0000-0000-00007E2D0000}"/>
    <cellStyle name="Normal 2 2 3 5 4 4" xfId="9754" xr:uid="{00000000-0005-0000-0000-00007F2D0000}"/>
    <cellStyle name="Normal 2 2 3 5 4 4 2" xfId="26050" xr:uid="{00000000-0005-0000-0000-0000802D0000}"/>
    <cellStyle name="Normal 2 2 3 5 4 5" xfId="17904" xr:uid="{00000000-0005-0000-0000-0000812D0000}"/>
    <cellStyle name="Normal 2 2 3 5 5" xfId="3008" xr:uid="{00000000-0005-0000-0000-0000822D0000}"/>
    <cellStyle name="Normal 2 2 3 5 5 2" xfId="11154" xr:uid="{00000000-0005-0000-0000-0000832D0000}"/>
    <cellStyle name="Normal 2 2 3 5 5 2 2" xfId="27450" xr:uid="{00000000-0005-0000-0000-0000842D0000}"/>
    <cellStyle name="Normal 2 2 3 5 5 3" xfId="19304" xr:uid="{00000000-0005-0000-0000-0000852D0000}"/>
    <cellStyle name="Normal 2 2 3 5 6" xfId="5497" xr:uid="{00000000-0005-0000-0000-0000862D0000}"/>
    <cellStyle name="Normal 2 2 3 5 6 2" xfId="13643" xr:uid="{00000000-0005-0000-0000-0000872D0000}"/>
    <cellStyle name="Normal 2 2 3 5 6 2 2" xfId="29939" xr:uid="{00000000-0005-0000-0000-0000882D0000}"/>
    <cellStyle name="Normal 2 2 3 5 6 3" xfId="21793" xr:uid="{00000000-0005-0000-0000-0000892D0000}"/>
    <cellStyle name="Normal 2 2 3 5 7" xfId="8344" xr:uid="{00000000-0005-0000-0000-00008A2D0000}"/>
    <cellStyle name="Normal 2 2 3 5 7 2" xfId="24640" xr:uid="{00000000-0005-0000-0000-00008B2D0000}"/>
    <cellStyle name="Normal 2 2 3 5 8" xfId="16494" xr:uid="{00000000-0005-0000-0000-00008C2D0000}"/>
    <cellStyle name="Normal 2 2 3 6" xfId="273" xr:uid="{00000000-0005-0000-0000-00008D2D0000}"/>
    <cellStyle name="Normal 2 2 3 6 2" xfId="617" xr:uid="{00000000-0005-0000-0000-00008E2D0000}"/>
    <cellStyle name="Normal 2 2 3 6 2 2" xfId="1323" xr:uid="{00000000-0005-0000-0000-00008F2D0000}"/>
    <cellStyle name="Normal 2 2 3 6 2 2 2" xfId="2733" xr:uid="{00000000-0005-0000-0000-0000902D0000}"/>
    <cellStyle name="Normal 2 2 3 6 2 2 2 2" xfId="5205" xr:uid="{00000000-0005-0000-0000-0000912D0000}"/>
    <cellStyle name="Normal 2 2 3 6 2 2 2 2 2" xfId="13351" xr:uid="{00000000-0005-0000-0000-0000922D0000}"/>
    <cellStyle name="Normal 2 2 3 6 2 2 2 2 2 2" xfId="29647" xr:uid="{00000000-0005-0000-0000-0000932D0000}"/>
    <cellStyle name="Normal 2 2 3 6 2 2 2 2 3" xfId="21501" xr:uid="{00000000-0005-0000-0000-0000942D0000}"/>
    <cellStyle name="Normal 2 2 3 6 2 2 2 3" xfId="8032" xr:uid="{00000000-0005-0000-0000-0000952D0000}"/>
    <cellStyle name="Normal 2 2 3 6 2 2 2 3 2" xfId="16178" xr:uid="{00000000-0005-0000-0000-0000962D0000}"/>
    <cellStyle name="Normal 2 2 3 6 2 2 2 3 2 2" xfId="32474" xr:uid="{00000000-0005-0000-0000-0000972D0000}"/>
    <cellStyle name="Normal 2 2 3 6 2 2 2 3 3" xfId="24328" xr:uid="{00000000-0005-0000-0000-0000982D0000}"/>
    <cellStyle name="Normal 2 2 3 6 2 2 2 4" xfId="10879" xr:uid="{00000000-0005-0000-0000-0000992D0000}"/>
    <cellStyle name="Normal 2 2 3 6 2 2 2 4 2" xfId="27175" xr:uid="{00000000-0005-0000-0000-00009A2D0000}"/>
    <cellStyle name="Normal 2 2 3 6 2 2 2 5" xfId="19029" xr:uid="{00000000-0005-0000-0000-00009B2D0000}"/>
    <cellStyle name="Normal 2 2 3 6 2 2 3" xfId="3987" xr:uid="{00000000-0005-0000-0000-00009C2D0000}"/>
    <cellStyle name="Normal 2 2 3 6 2 2 3 2" xfId="12133" xr:uid="{00000000-0005-0000-0000-00009D2D0000}"/>
    <cellStyle name="Normal 2 2 3 6 2 2 3 2 2" xfId="28429" xr:uid="{00000000-0005-0000-0000-00009E2D0000}"/>
    <cellStyle name="Normal 2 2 3 6 2 2 3 3" xfId="20283" xr:uid="{00000000-0005-0000-0000-00009F2D0000}"/>
    <cellStyle name="Normal 2 2 3 6 2 2 4" xfId="6622" xr:uid="{00000000-0005-0000-0000-0000A02D0000}"/>
    <cellStyle name="Normal 2 2 3 6 2 2 4 2" xfId="14768" xr:uid="{00000000-0005-0000-0000-0000A12D0000}"/>
    <cellStyle name="Normal 2 2 3 6 2 2 4 2 2" xfId="31064" xr:uid="{00000000-0005-0000-0000-0000A22D0000}"/>
    <cellStyle name="Normal 2 2 3 6 2 2 4 3" xfId="22918" xr:uid="{00000000-0005-0000-0000-0000A32D0000}"/>
    <cellStyle name="Normal 2 2 3 6 2 2 5" xfId="9469" xr:uid="{00000000-0005-0000-0000-0000A42D0000}"/>
    <cellStyle name="Normal 2 2 3 6 2 2 5 2" xfId="25765" xr:uid="{00000000-0005-0000-0000-0000A52D0000}"/>
    <cellStyle name="Normal 2 2 3 6 2 2 6" xfId="17619" xr:uid="{00000000-0005-0000-0000-0000A62D0000}"/>
    <cellStyle name="Normal 2 2 3 6 2 3" xfId="2028" xr:uid="{00000000-0005-0000-0000-0000A72D0000}"/>
    <cellStyle name="Normal 2 2 3 6 2 3 2" xfId="4596" xr:uid="{00000000-0005-0000-0000-0000A82D0000}"/>
    <cellStyle name="Normal 2 2 3 6 2 3 2 2" xfId="12742" xr:uid="{00000000-0005-0000-0000-0000A92D0000}"/>
    <cellStyle name="Normal 2 2 3 6 2 3 2 2 2" xfId="29038" xr:uid="{00000000-0005-0000-0000-0000AA2D0000}"/>
    <cellStyle name="Normal 2 2 3 6 2 3 2 3" xfId="20892" xr:uid="{00000000-0005-0000-0000-0000AB2D0000}"/>
    <cellStyle name="Normal 2 2 3 6 2 3 3" xfId="7327" xr:uid="{00000000-0005-0000-0000-0000AC2D0000}"/>
    <cellStyle name="Normal 2 2 3 6 2 3 3 2" xfId="15473" xr:uid="{00000000-0005-0000-0000-0000AD2D0000}"/>
    <cellStyle name="Normal 2 2 3 6 2 3 3 2 2" xfId="31769" xr:uid="{00000000-0005-0000-0000-0000AE2D0000}"/>
    <cellStyle name="Normal 2 2 3 6 2 3 3 3" xfId="23623" xr:uid="{00000000-0005-0000-0000-0000AF2D0000}"/>
    <cellStyle name="Normal 2 2 3 6 2 3 4" xfId="10174" xr:uid="{00000000-0005-0000-0000-0000B02D0000}"/>
    <cellStyle name="Normal 2 2 3 6 2 3 4 2" xfId="26470" xr:uid="{00000000-0005-0000-0000-0000B12D0000}"/>
    <cellStyle name="Normal 2 2 3 6 2 3 5" xfId="18324" xr:uid="{00000000-0005-0000-0000-0000B22D0000}"/>
    <cellStyle name="Normal 2 2 3 6 2 4" xfId="3378" xr:uid="{00000000-0005-0000-0000-0000B32D0000}"/>
    <cellStyle name="Normal 2 2 3 6 2 4 2" xfId="11524" xr:uid="{00000000-0005-0000-0000-0000B42D0000}"/>
    <cellStyle name="Normal 2 2 3 6 2 4 2 2" xfId="27820" xr:uid="{00000000-0005-0000-0000-0000B52D0000}"/>
    <cellStyle name="Normal 2 2 3 6 2 4 3" xfId="19674" xr:uid="{00000000-0005-0000-0000-0000B62D0000}"/>
    <cellStyle name="Normal 2 2 3 6 2 5" xfId="5917" xr:uid="{00000000-0005-0000-0000-0000B72D0000}"/>
    <cellStyle name="Normal 2 2 3 6 2 5 2" xfId="14063" xr:uid="{00000000-0005-0000-0000-0000B82D0000}"/>
    <cellStyle name="Normal 2 2 3 6 2 5 2 2" xfId="30359" xr:uid="{00000000-0005-0000-0000-0000B92D0000}"/>
    <cellStyle name="Normal 2 2 3 6 2 5 3" xfId="22213" xr:uid="{00000000-0005-0000-0000-0000BA2D0000}"/>
    <cellStyle name="Normal 2 2 3 6 2 6" xfId="8764" xr:uid="{00000000-0005-0000-0000-0000BB2D0000}"/>
    <cellStyle name="Normal 2 2 3 6 2 6 2" xfId="25060" xr:uid="{00000000-0005-0000-0000-0000BC2D0000}"/>
    <cellStyle name="Normal 2 2 3 6 2 7" xfId="16914" xr:uid="{00000000-0005-0000-0000-0000BD2D0000}"/>
    <cellStyle name="Normal 2 2 3 6 3" xfId="979" xr:uid="{00000000-0005-0000-0000-0000BE2D0000}"/>
    <cellStyle name="Normal 2 2 3 6 3 2" xfId="2389" xr:uid="{00000000-0005-0000-0000-0000BF2D0000}"/>
    <cellStyle name="Normal 2 2 3 6 3 2 2" xfId="4909" xr:uid="{00000000-0005-0000-0000-0000C02D0000}"/>
    <cellStyle name="Normal 2 2 3 6 3 2 2 2" xfId="13055" xr:uid="{00000000-0005-0000-0000-0000C12D0000}"/>
    <cellStyle name="Normal 2 2 3 6 3 2 2 2 2" xfId="29351" xr:uid="{00000000-0005-0000-0000-0000C22D0000}"/>
    <cellStyle name="Normal 2 2 3 6 3 2 2 3" xfId="21205" xr:uid="{00000000-0005-0000-0000-0000C32D0000}"/>
    <cellStyle name="Normal 2 2 3 6 3 2 3" xfId="7688" xr:uid="{00000000-0005-0000-0000-0000C42D0000}"/>
    <cellStyle name="Normal 2 2 3 6 3 2 3 2" xfId="15834" xr:uid="{00000000-0005-0000-0000-0000C52D0000}"/>
    <cellStyle name="Normal 2 2 3 6 3 2 3 2 2" xfId="32130" xr:uid="{00000000-0005-0000-0000-0000C62D0000}"/>
    <cellStyle name="Normal 2 2 3 6 3 2 3 3" xfId="23984" xr:uid="{00000000-0005-0000-0000-0000C72D0000}"/>
    <cellStyle name="Normal 2 2 3 6 3 2 4" xfId="10535" xr:uid="{00000000-0005-0000-0000-0000C82D0000}"/>
    <cellStyle name="Normal 2 2 3 6 3 2 4 2" xfId="26831" xr:uid="{00000000-0005-0000-0000-0000C92D0000}"/>
    <cellStyle name="Normal 2 2 3 6 3 2 5" xfId="18685" xr:uid="{00000000-0005-0000-0000-0000CA2D0000}"/>
    <cellStyle name="Normal 2 2 3 6 3 3" xfId="3691" xr:uid="{00000000-0005-0000-0000-0000CB2D0000}"/>
    <cellStyle name="Normal 2 2 3 6 3 3 2" xfId="11837" xr:uid="{00000000-0005-0000-0000-0000CC2D0000}"/>
    <cellStyle name="Normal 2 2 3 6 3 3 2 2" xfId="28133" xr:uid="{00000000-0005-0000-0000-0000CD2D0000}"/>
    <cellStyle name="Normal 2 2 3 6 3 3 3" xfId="19987" xr:uid="{00000000-0005-0000-0000-0000CE2D0000}"/>
    <cellStyle name="Normal 2 2 3 6 3 4" xfId="6278" xr:uid="{00000000-0005-0000-0000-0000CF2D0000}"/>
    <cellStyle name="Normal 2 2 3 6 3 4 2" xfId="14424" xr:uid="{00000000-0005-0000-0000-0000D02D0000}"/>
    <cellStyle name="Normal 2 2 3 6 3 4 2 2" xfId="30720" xr:uid="{00000000-0005-0000-0000-0000D12D0000}"/>
    <cellStyle name="Normal 2 2 3 6 3 4 3" xfId="22574" xr:uid="{00000000-0005-0000-0000-0000D22D0000}"/>
    <cellStyle name="Normal 2 2 3 6 3 5" xfId="9125" xr:uid="{00000000-0005-0000-0000-0000D32D0000}"/>
    <cellStyle name="Normal 2 2 3 6 3 5 2" xfId="25421" xr:uid="{00000000-0005-0000-0000-0000D42D0000}"/>
    <cellStyle name="Normal 2 2 3 6 3 6" xfId="17275" xr:uid="{00000000-0005-0000-0000-0000D52D0000}"/>
    <cellStyle name="Normal 2 2 3 6 4" xfId="1684" xr:uid="{00000000-0005-0000-0000-0000D62D0000}"/>
    <cellStyle name="Normal 2 2 3 6 4 2" xfId="4300" xr:uid="{00000000-0005-0000-0000-0000D72D0000}"/>
    <cellStyle name="Normal 2 2 3 6 4 2 2" xfId="12446" xr:uid="{00000000-0005-0000-0000-0000D82D0000}"/>
    <cellStyle name="Normal 2 2 3 6 4 2 2 2" xfId="28742" xr:uid="{00000000-0005-0000-0000-0000D92D0000}"/>
    <cellStyle name="Normal 2 2 3 6 4 2 3" xfId="20596" xr:uid="{00000000-0005-0000-0000-0000DA2D0000}"/>
    <cellStyle name="Normal 2 2 3 6 4 3" xfId="6983" xr:uid="{00000000-0005-0000-0000-0000DB2D0000}"/>
    <cellStyle name="Normal 2 2 3 6 4 3 2" xfId="15129" xr:uid="{00000000-0005-0000-0000-0000DC2D0000}"/>
    <cellStyle name="Normal 2 2 3 6 4 3 2 2" xfId="31425" xr:uid="{00000000-0005-0000-0000-0000DD2D0000}"/>
    <cellStyle name="Normal 2 2 3 6 4 3 3" xfId="23279" xr:uid="{00000000-0005-0000-0000-0000DE2D0000}"/>
    <cellStyle name="Normal 2 2 3 6 4 4" xfId="9830" xr:uid="{00000000-0005-0000-0000-0000DF2D0000}"/>
    <cellStyle name="Normal 2 2 3 6 4 4 2" xfId="26126" xr:uid="{00000000-0005-0000-0000-0000E02D0000}"/>
    <cellStyle name="Normal 2 2 3 6 4 5" xfId="17980" xr:uid="{00000000-0005-0000-0000-0000E12D0000}"/>
    <cellStyle name="Normal 2 2 3 6 5" xfId="3082" xr:uid="{00000000-0005-0000-0000-0000E22D0000}"/>
    <cellStyle name="Normal 2 2 3 6 5 2" xfId="11228" xr:uid="{00000000-0005-0000-0000-0000E32D0000}"/>
    <cellStyle name="Normal 2 2 3 6 5 2 2" xfId="27524" xr:uid="{00000000-0005-0000-0000-0000E42D0000}"/>
    <cellStyle name="Normal 2 2 3 6 5 3" xfId="19378" xr:uid="{00000000-0005-0000-0000-0000E52D0000}"/>
    <cellStyle name="Normal 2 2 3 6 6" xfId="5573" xr:uid="{00000000-0005-0000-0000-0000E62D0000}"/>
    <cellStyle name="Normal 2 2 3 6 6 2" xfId="13719" xr:uid="{00000000-0005-0000-0000-0000E72D0000}"/>
    <cellStyle name="Normal 2 2 3 6 6 2 2" xfId="30015" xr:uid="{00000000-0005-0000-0000-0000E82D0000}"/>
    <cellStyle name="Normal 2 2 3 6 6 3" xfId="21869" xr:uid="{00000000-0005-0000-0000-0000E92D0000}"/>
    <cellStyle name="Normal 2 2 3 6 7" xfId="8420" xr:uid="{00000000-0005-0000-0000-0000EA2D0000}"/>
    <cellStyle name="Normal 2 2 3 6 7 2" xfId="24716" xr:uid="{00000000-0005-0000-0000-0000EB2D0000}"/>
    <cellStyle name="Normal 2 2 3 6 8" xfId="16570" xr:uid="{00000000-0005-0000-0000-0000EC2D0000}"/>
    <cellStyle name="Normal 2 2 3 7" xfId="363" xr:uid="{00000000-0005-0000-0000-0000ED2D0000}"/>
    <cellStyle name="Normal 2 2 3 7 2" xfId="1069" xr:uid="{00000000-0005-0000-0000-0000EE2D0000}"/>
    <cellStyle name="Normal 2 2 3 7 2 2" xfId="2479" xr:uid="{00000000-0005-0000-0000-0000EF2D0000}"/>
    <cellStyle name="Normal 2 2 3 7 2 2 2" xfId="4983" xr:uid="{00000000-0005-0000-0000-0000F02D0000}"/>
    <cellStyle name="Normal 2 2 3 7 2 2 2 2" xfId="13129" xr:uid="{00000000-0005-0000-0000-0000F12D0000}"/>
    <cellStyle name="Normal 2 2 3 7 2 2 2 2 2" xfId="29425" xr:uid="{00000000-0005-0000-0000-0000F22D0000}"/>
    <cellStyle name="Normal 2 2 3 7 2 2 2 3" xfId="21279" xr:uid="{00000000-0005-0000-0000-0000F32D0000}"/>
    <cellStyle name="Normal 2 2 3 7 2 2 3" xfId="7778" xr:uid="{00000000-0005-0000-0000-0000F42D0000}"/>
    <cellStyle name="Normal 2 2 3 7 2 2 3 2" xfId="15924" xr:uid="{00000000-0005-0000-0000-0000F52D0000}"/>
    <cellStyle name="Normal 2 2 3 7 2 2 3 2 2" xfId="32220" xr:uid="{00000000-0005-0000-0000-0000F62D0000}"/>
    <cellStyle name="Normal 2 2 3 7 2 2 3 3" xfId="24074" xr:uid="{00000000-0005-0000-0000-0000F72D0000}"/>
    <cellStyle name="Normal 2 2 3 7 2 2 4" xfId="10625" xr:uid="{00000000-0005-0000-0000-0000F82D0000}"/>
    <cellStyle name="Normal 2 2 3 7 2 2 4 2" xfId="26921" xr:uid="{00000000-0005-0000-0000-0000F92D0000}"/>
    <cellStyle name="Normal 2 2 3 7 2 2 5" xfId="18775" xr:uid="{00000000-0005-0000-0000-0000FA2D0000}"/>
    <cellStyle name="Normal 2 2 3 7 2 3" xfId="3765" xr:uid="{00000000-0005-0000-0000-0000FB2D0000}"/>
    <cellStyle name="Normal 2 2 3 7 2 3 2" xfId="11911" xr:uid="{00000000-0005-0000-0000-0000FC2D0000}"/>
    <cellStyle name="Normal 2 2 3 7 2 3 2 2" xfId="28207" xr:uid="{00000000-0005-0000-0000-0000FD2D0000}"/>
    <cellStyle name="Normal 2 2 3 7 2 3 3" xfId="20061" xr:uid="{00000000-0005-0000-0000-0000FE2D0000}"/>
    <cellStyle name="Normal 2 2 3 7 2 4" xfId="6368" xr:uid="{00000000-0005-0000-0000-0000FF2D0000}"/>
    <cellStyle name="Normal 2 2 3 7 2 4 2" xfId="14514" xr:uid="{00000000-0005-0000-0000-0000002E0000}"/>
    <cellStyle name="Normal 2 2 3 7 2 4 2 2" xfId="30810" xr:uid="{00000000-0005-0000-0000-0000012E0000}"/>
    <cellStyle name="Normal 2 2 3 7 2 4 3" xfId="22664" xr:uid="{00000000-0005-0000-0000-0000022E0000}"/>
    <cellStyle name="Normal 2 2 3 7 2 5" xfId="9215" xr:uid="{00000000-0005-0000-0000-0000032E0000}"/>
    <cellStyle name="Normal 2 2 3 7 2 5 2" xfId="25511" xr:uid="{00000000-0005-0000-0000-0000042E0000}"/>
    <cellStyle name="Normal 2 2 3 7 2 6" xfId="17365" xr:uid="{00000000-0005-0000-0000-0000052E0000}"/>
    <cellStyle name="Normal 2 2 3 7 3" xfId="1774" xr:uid="{00000000-0005-0000-0000-0000062E0000}"/>
    <cellStyle name="Normal 2 2 3 7 3 2" xfId="4374" xr:uid="{00000000-0005-0000-0000-0000072E0000}"/>
    <cellStyle name="Normal 2 2 3 7 3 2 2" xfId="12520" xr:uid="{00000000-0005-0000-0000-0000082E0000}"/>
    <cellStyle name="Normal 2 2 3 7 3 2 2 2" xfId="28816" xr:uid="{00000000-0005-0000-0000-0000092E0000}"/>
    <cellStyle name="Normal 2 2 3 7 3 2 3" xfId="20670" xr:uid="{00000000-0005-0000-0000-00000A2E0000}"/>
    <cellStyle name="Normal 2 2 3 7 3 3" xfId="7073" xr:uid="{00000000-0005-0000-0000-00000B2E0000}"/>
    <cellStyle name="Normal 2 2 3 7 3 3 2" xfId="15219" xr:uid="{00000000-0005-0000-0000-00000C2E0000}"/>
    <cellStyle name="Normal 2 2 3 7 3 3 2 2" xfId="31515" xr:uid="{00000000-0005-0000-0000-00000D2E0000}"/>
    <cellStyle name="Normal 2 2 3 7 3 3 3" xfId="23369" xr:uid="{00000000-0005-0000-0000-00000E2E0000}"/>
    <cellStyle name="Normal 2 2 3 7 3 4" xfId="9920" xr:uid="{00000000-0005-0000-0000-00000F2E0000}"/>
    <cellStyle name="Normal 2 2 3 7 3 4 2" xfId="26216" xr:uid="{00000000-0005-0000-0000-0000102E0000}"/>
    <cellStyle name="Normal 2 2 3 7 3 5" xfId="18070" xr:uid="{00000000-0005-0000-0000-0000112E0000}"/>
    <cellStyle name="Normal 2 2 3 7 4" xfId="3156" xr:uid="{00000000-0005-0000-0000-0000122E0000}"/>
    <cellStyle name="Normal 2 2 3 7 4 2" xfId="11302" xr:uid="{00000000-0005-0000-0000-0000132E0000}"/>
    <cellStyle name="Normal 2 2 3 7 4 2 2" xfId="27598" xr:uid="{00000000-0005-0000-0000-0000142E0000}"/>
    <cellStyle name="Normal 2 2 3 7 4 3" xfId="19452" xr:uid="{00000000-0005-0000-0000-0000152E0000}"/>
    <cellStyle name="Normal 2 2 3 7 5" xfId="5663" xr:uid="{00000000-0005-0000-0000-0000162E0000}"/>
    <cellStyle name="Normal 2 2 3 7 5 2" xfId="13809" xr:uid="{00000000-0005-0000-0000-0000172E0000}"/>
    <cellStyle name="Normal 2 2 3 7 5 2 2" xfId="30105" xr:uid="{00000000-0005-0000-0000-0000182E0000}"/>
    <cellStyle name="Normal 2 2 3 7 5 3" xfId="21959" xr:uid="{00000000-0005-0000-0000-0000192E0000}"/>
    <cellStyle name="Normal 2 2 3 7 6" xfId="8510" xr:uid="{00000000-0005-0000-0000-00001A2E0000}"/>
    <cellStyle name="Normal 2 2 3 7 6 2" xfId="24806" xr:uid="{00000000-0005-0000-0000-00001B2E0000}"/>
    <cellStyle name="Normal 2 2 3 7 7" xfId="16660" xr:uid="{00000000-0005-0000-0000-00001C2E0000}"/>
    <cellStyle name="Normal 2 2 3 8" xfId="725" xr:uid="{00000000-0005-0000-0000-00001D2E0000}"/>
    <cellStyle name="Normal 2 2 3 8 2" xfId="2135" xr:uid="{00000000-0005-0000-0000-00001E2E0000}"/>
    <cellStyle name="Normal 2 2 3 8 2 2" xfId="4687" xr:uid="{00000000-0005-0000-0000-00001F2E0000}"/>
    <cellStyle name="Normal 2 2 3 8 2 2 2" xfId="12833" xr:uid="{00000000-0005-0000-0000-0000202E0000}"/>
    <cellStyle name="Normal 2 2 3 8 2 2 2 2" xfId="29129" xr:uid="{00000000-0005-0000-0000-0000212E0000}"/>
    <cellStyle name="Normal 2 2 3 8 2 2 3" xfId="20983" xr:uid="{00000000-0005-0000-0000-0000222E0000}"/>
    <cellStyle name="Normal 2 2 3 8 2 3" xfId="7434" xr:uid="{00000000-0005-0000-0000-0000232E0000}"/>
    <cellStyle name="Normal 2 2 3 8 2 3 2" xfId="15580" xr:uid="{00000000-0005-0000-0000-0000242E0000}"/>
    <cellStyle name="Normal 2 2 3 8 2 3 2 2" xfId="31876" xr:uid="{00000000-0005-0000-0000-0000252E0000}"/>
    <cellStyle name="Normal 2 2 3 8 2 3 3" xfId="23730" xr:uid="{00000000-0005-0000-0000-0000262E0000}"/>
    <cellStyle name="Normal 2 2 3 8 2 4" xfId="10281" xr:uid="{00000000-0005-0000-0000-0000272E0000}"/>
    <cellStyle name="Normal 2 2 3 8 2 4 2" xfId="26577" xr:uid="{00000000-0005-0000-0000-0000282E0000}"/>
    <cellStyle name="Normal 2 2 3 8 2 5" xfId="18431" xr:uid="{00000000-0005-0000-0000-0000292E0000}"/>
    <cellStyle name="Normal 2 2 3 8 3" xfId="3469" xr:uid="{00000000-0005-0000-0000-00002A2E0000}"/>
    <cellStyle name="Normal 2 2 3 8 3 2" xfId="11615" xr:uid="{00000000-0005-0000-0000-00002B2E0000}"/>
    <cellStyle name="Normal 2 2 3 8 3 2 2" xfId="27911" xr:uid="{00000000-0005-0000-0000-00002C2E0000}"/>
    <cellStyle name="Normal 2 2 3 8 3 3" xfId="19765" xr:uid="{00000000-0005-0000-0000-00002D2E0000}"/>
    <cellStyle name="Normal 2 2 3 8 4" xfId="6024" xr:uid="{00000000-0005-0000-0000-00002E2E0000}"/>
    <cellStyle name="Normal 2 2 3 8 4 2" xfId="14170" xr:uid="{00000000-0005-0000-0000-00002F2E0000}"/>
    <cellStyle name="Normal 2 2 3 8 4 2 2" xfId="30466" xr:uid="{00000000-0005-0000-0000-0000302E0000}"/>
    <cellStyle name="Normal 2 2 3 8 4 3" xfId="22320" xr:uid="{00000000-0005-0000-0000-0000312E0000}"/>
    <cellStyle name="Normal 2 2 3 8 5" xfId="8871" xr:uid="{00000000-0005-0000-0000-0000322E0000}"/>
    <cellStyle name="Normal 2 2 3 8 5 2" xfId="25167" xr:uid="{00000000-0005-0000-0000-0000332E0000}"/>
    <cellStyle name="Normal 2 2 3 8 6" xfId="17021" xr:uid="{00000000-0005-0000-0000-0000342E0000}"/>
    <cellStyle name="Normal 2 2 3 9" xfId="1430" xr:uid="{00000000-0005-0000-0000-0000352E0000}"/>
    <cellStyle name="Normal 2 2 3 9 2" xfId="4078" xr:uid="{00000000-0005-0000-0000-0000362E0000}"/>
    <cellStyle name="Normal 2 2 3 9 2 2" xfId="12224" xr:uid="{00000000-0005-0000-0000-0000372E0000}"/>
    <cellStyle name="Normal 2 2 3 9 2 2 2" xfId="28520" xr:uid="{00000000-0005-0000-0000-0000382E0000}"/>
    <cellStyle name="Normal 2 2 3 9 2 3" xfId="20374" xr:uid="{00000000-0005-0000-0000-0000392E0000}"/>
    <cellStyle name="Normal 2 2 3 9 3" xfId="6729" xr:uid="{00000000-0005-0000-0000-00003A2E0000}"/>
    <cellStyle name="Normal 2 2 3 9 3 2" xfId="14875" xr:uid="{00000000-0005-0000-0000-00003B2E0000}"/>
    <cellStyle name="Normal 2 2 3 9 3 2 2" xfId="31171" xr:uid="{00000000-0005-0000-0000-00003C2E0000}"/>
    <cellStyle name="Normal 2 2 3 9 3 3" xfId="23025" xr:uid="{00000000-0005-0000-0000-00003D2E0000}"/>
    <cellStyle name="Normal 2 2 3 9 4" xfId="9576" xr:uid="{00000000-0005-0000-0000-00003E2E0000}"/>
    <cellStyle name="Normal 2 2 3 9 4 2" xfId="25872" xr:uid="{00000000-0005-0000-0000-00003F2E0000}"/>
    <cellStyle name="Normal 2 2 3 9 5" xfId="17726" xr:uid="{00000000-0005-0000-0000-0000402E0000}"/>
    <cellStyle name="Normal 2 2 4" xfId="30" xr:uid="{00000000-0005-0000-0000-0000412E0000}"/>
    <cellStyle name="Normal 2 2 4 10" xfId="5330" xr:uid="{00000000-0005-0000-0000-0000422E0000}"/>
    <cellStyle name="Normal 2 2 4 10 2" xfId="13476" xr:uid="{00000000-0005-0000-0000-0000432E0000}"/>
    <cellStyle name="Normal 2 2 4 10 2 2" xfId="29772" xr:uid="{00000000-0005-0000-0000-0000442E0000}"/>
    <cellStyle name="Normal 2 2 4 10 3" xfId="21626" xr:uid="{00000000-0005-0000-0000-0000452E0000}"/>
    <cellStyle name="Normal 2 2 4 11" xfId="8177" xr:uid="{00000000-0005-0000-0000-0000462E0000}"/>
    <cellStyle name="Normal 2 2 4 11 2" xfId="24473" xr:uid="{00000000-0005-0000-0000-0000472E0000}"/>
    <cellStyle name="Normal 2 2 4 12" xfId="16327" xr:uid="{00000000-0005-0000-0000-0000482E0000}"/>
    <cellStyle name="Normal 2 2 4 2" xfId="74" xr:uid="{00000000-0005-0000-0000-0000492E0000}"/>
    <cellStyle name="Normal 2 2 4 2 10" xfId="8221" xr:uid="{00000000-0005-0000-0000-00004A2E0000}"/>
    <cellStyle name="Normal 2 2 4 2 10 2" xfId="24517" xr:uid="{00000000-0005-0000-0000-00004B2E0000}"/>
    <cellStyle name="Normal 2 2 4 2 11" xfId="16371" xr:uid="{00000000-0005-0000-0000-00004C2E0000}"/>
    <cellStyle name="Normal 2 2 4 2 2" xfId="164" xr:uid="{00000000-0005-0000-0000-00004D2E0000}"/>
    <cellStyle name="Normal 2 2 4 2 2 2" xfId="508" xr:uid="{00000000-0005-0000-0000-00004E2E0000}"/>
    <cellStyle name="Normal 2 2 4 2 2 2 2" xfId="1214" xr:uid="{00000000-0005-0000-0000-00004F2E0000}"/>
    <cellStyle name="Normal 2 2 4 2 2 2 2 2" xfId="2624" xr:uid="{00000000-0005-0000-0000-0000502E0000}"/>
    <cellStyle name="Normal 2 2 4 2 2 2 2 2 2" xfId="5102" xr:uid="{00000000-0005-0000-0000-0000512E0000}"/>
    <cellStyle name="Normal 2 2 4 2 2 2 2 2 2 2" xfId="13248" xr:uid="{00000000-0005-0000-0000-0000522E0000}"/>
    <cellStyle name="Normal 2 2 4 2 2 2 2 2 2 2 2" xfId="29544" xr:uid="{00000000-0005-0000-0000-0000532E0000}"/>
    <cellStyle name="Normal 2 2 4 2 2 2 2 2 2 3" xfId="21398" xr:uid="{00000000-0005-0000-0000-0000542E0000}"/>
    <cellStyle name="Normal 2 2 4 2 2 2 2 2 3" xfId="7923" xr:uid="{00000000-0005-0000-0000-0000552E0000}"/>
    <cellStyle name="Normal 2 2 4 2 2 2 2 2 3 2" xfId="16069" xr:uid="{00000000-0005-0000-0000-0000562E0000}"/>
    <cellStyle name="Normal 2 2 4 2 2 2 2 2 3 2 2" xfId="32365" xr:uid="{00000000-0005-0000-0000-0000572E0000}"/>
    <cellStyle name="Normal 2 2 4 2 2 2 2 2 3 3" xfId="24219" xr:uid="{00000000-0005-0000-0000-0000582E0000}"/>
    <cellStyle name="Normal 2 2 4 2 2 2 2 2 4" xfId="10770" xr:uid="{00000000-0005-0000-0000-0000592E0000}"/>
    <cellStyle name="Normal 2 2 4 2 2 2 2 2 4 2" xfId="27066" xr:uid="{00000000-0005-0000-0000-00005A2E0000}"/>
    <cellStyle name="Normal 2 2 4 2 2 2 2 2 5" xfId="18920" xr:uid="{00000000-0005-0000-0000-00005B2E0000}"/>
    <cellStyle name="Normal 2 2 4 2 2 2 2 3" xfId="3884" xr:uid="{00000000-0005-0000-0000-00005C2E0000}"/>
    <cellStyle name="Normal 2 2 4 2 2 2 2 3 2" xfId="12030" xr:uid="{00000000-0005-0000-0000-00005D2E0000}"/>
    <cellStyle name="Normal 2 2 4 2 2 2 2 3 2 2" xfId="28326" xr:uid="{00000000-0005-0000-0000-00005E2E0000}"/>
    <cellStyle name="Normal 2 2 4 2 2 2 2 3 3" xfId="20180" xr:uid="{00000000-0005-0000-0000-00005F2E0000}"/>
    <cellStyle name="Normal 2 2 4 2 2 2 2 4" xfId="6513" xr:uid="{00000000-0005-0000-0000-0000602E0000}"/>
    <cellStyle name="Normal 2 2 4 2 2 2 2 4 2" xfId="14659" xr:uid="{00000000-0005-0000-0000-0000612E0000}"/>
    <cellStyle name="Normal 2 2 4 2 2 2 2 4 2 2" xfId="30955" xr:uid="{00000000-0005-0000-0000-0000622E0000}"/>
    <cellStyle name="Normal 2 2 4 2 2 2 2 4 3" xfId="22809" xr:uid="{00000000-0005-0000-0000-0000632E0000}"/>
    <cellStyle name="Normal 2 2 4 2 2 2 2 5" xfId="9360" xr:uid="{00000000-0005-0000-0000-0000642E0000}"/>
    <cellStyle name="Normal 2 2 4 2 2 2 2 5 2" xfId="25656" xr:uid="{00000000-0005-0000-0000-0000652E0000}"/>
    <cellStyle name="Normal 2 2 4 2 2 2 2 6" xfId="17510" xr:uid="{00000000-0005-0000-0000-0000662E0000}"/>
    <cellStyle name="Normal 2 2 4 2 2 2 3" xfId="1919" xr:uid="{00000000-0005-0000-0000-0000672E0000}"/>
    <cellStyle name="Normal 2 2 4 2 2 2 3 2" xfId="4493" xr:uid="{00000000-0005-0000-0000-0000682E0000}"/>
    <cellStyle name="Normal 2 2 4 2 2 2 3 2 2" xfId="12639" xr:uid="{00000000-0005-0000-0000-0000692E0000}"/>
    <cellStyle name="Normal 2 2 4 2 2 2 3 2 2 2" xfId="28935" xr:uid="{00000000-0005-0000-0000-00006A2E0000}"/>
    <cellStyle name="Normal 2 2 4 2 2 2 3 2 3" xfId="20789" xr:uid="{00000000-0005-0000-0000-00006B2E0000}"/>
    <cellStyle name="Normal 2 2 4 2 2 2 3 3" xfId="7218" xr:uid="{00000000-0005-0000-0000-00006C2E0000}"/>
    <cellStyle name="Normal 2 2 4 2 2 2 3 3 2" xfId="15364" xr:uid="{00000000-0005-0000-0000-00006D2E0000}"/>
    <cellStyle name="Normal 2 2 4 2 2 2 3 3 2 2" xfId="31660" xr:uid="{00000000-0005-0000-0000-00006E2E0000}"/>
    <cellStyle name="Normal 2 2 4 2 2 2 3 3 3" xfId="23514" xr:uid="{00000000-0005-0000-0000-00006F2E0000}"/>
    <cellStyle name="Normal 2 2 4 2 2 2 3 4" xfId="10065" xr:uid="{00000000-0005-0000-0000-0000702E0000}"/>
    <cellStyle name="Normal 2 2 4 2 2 2 3 4 2" xfId="26361" xr:uid="{00000000-0005-0000-0000-0000712E0000}"/>
    <cellStyle name="Normal 2 2 4 2 2 2 3 5" xfId="18215" xr:uid="{00000000-0005-0000-0000-0000722E0000}"/>
    <cellStyle name="Normal 2 2 4 2 2 2 4" xfId="3275" xr:uid="{00000000-0005-0000-0000-0000732E0000}"/>
    <cellStyle name="Normal 2 2 4 2 2 2 4 2" xfId="11421" xr:uid="{00000000-0005-0000-0000-0000742E0000}"/>
    <cellStyle name="Normal 2 2 4 2 2 2 4 2 2" xfId="27717" xr:uid="{00000000-0005-0000-0000-0000752E0000}"/>
    <cellStyle name="Normal 2 2 4 2 2 2 4 3" xfId="19571" xr:uid="{00000000-0005-0000-0000-0000762E0000}"/>
    <cellStyle name="Normal 2 2 4 2 2 2 5" xfId="5808" xr:uid="{00000000-0005-0000-0000-0000772E0000}"/>
    <cellStyle name="Normal 2 2 4 2 2 2 5 2" xfId="13954" xr:uid="{00000000-0005-0000-0000-0000782E0000}"/>
    <cellStyle name="Normal 2 2 4 2 2 2 5 2 2" xfId="30250" xr:uid="{00000000-0005-0000-0000-0000792E0000}"/>
    <cellStyle name="Normal 2 2 4 2 2 2 5 3" xfId="22104" xr:uid="{00000000-0005-0000-0000-00007A2E0000}"/>
    <cellStyle name="Normal 2 2 4 2 2 2 6" xfId="8655" xr:uid="{00000000-0005-0000-0000-00007B2E0000}"/>
    <cellStyle name="Normal 2 2 4 2 2 2 6 2" xfId="24951" xr:uid="{00000000-0005-0000-0000-00007C2E0000}"/>
    <cellStyle name="Normal 2 2 4 2 2 2 7" xfId="16805" xr:uid="{00000000-0005-0000-0000-00007D2E0000}"/>
    <cellStyle name="Normal 2 2 4 2 2 3" xfId="870" xr:uid="{00000000-0005-0000-0000-00007E2E0000}"/>
    <cellStyle name="Normal 2 2 4 2 2 3 2" xfId="2280" xr:uid="{00000000-0005-0000-0000-00007F2E0000}"/>
    <cellStyle name="Normal 2 2 4 2 2 3 2 2" xfId="4806" xr:uid="{00000000-0005-0000-0000-0000802E0000}"/>
    <cellStyle name="Normal 2 2 4 2 2 3 2 2 2" xfId="12952" xr:uid="{00000000-0005-0000-0000-0000812E0000}"/>
    <cellStyle name="Normal 2 2 4 2 2 3 2 2 2 2" xfId="29248" xr:uid="{00000000-0005-0000-0000-0000822E0000}"/>
    <cellStyle name="Normal 2 2 4 2 2 3 2 2 3" xfId="21102" xr:uid="{00000000-0005-0000-0000-0000832E0000}"/>
    <cellStyle name="Normal 2 2 4 2 2 3 2 3" xfId="7579" xr:uid="{00000000-0005-0000-0000-0000842E0000}"/>
    <cellStyle name="Normal 2 2 4 2 2 3 2 3 2" xfId="15725" xr:uid="{00000000-0005-0000-0000-0000852E0000}"/>
    <cellStyle name="Normal 2 2 4 2 2 3 2 3 2 2" xfId="32021" xr:uid="{00000000-0005-0000-0000-0000862E0000}"/>
    <cellStyle name="Normal 2 2 4 2 2 3 2 3 3" xfId="23875" xr:uid="{00000000-0005-0000-0000-0000872E0000}"/>
    <cellStyle name="Normal 2 2 4 2 2 3 2 4" xfId="10426" xr:uid="{00000000-0005-0000-0000-0000882E0000}"/>
    <cellStyle name="Normal 2 2 4 2 2 3 2 4 2" xfId="26722" xr:uid="{00000000-0005-0000-0000-0000892E0000}"/>
    <cellStyle name="Normal 2 2 4 2 2 3 2 5" xfId="18576" xr:uid="{00000000-0005-0000-0000-00008A2E0000}"/>
    <cellStyle name="Normal 2 2 4 2 2 3 3" xfId="3588" xr:uid="{00000000-0005-0000-0000-00008B2E0000}"/>
    <cellStyle name="Normal 2 2 4 2 2 3 3 2" xfId="11734" xr:uid="{00000000-0005-0000-0000-00008C2E0000}"/>
    <cellStyle name="Normal 2 2 4 2 2 3 3 2 2" xfId="28030" xr:uid="{00000000-0005-0000-0000-00008D2E0000}"/>
    <cellStyle name="Normal 2 2 4 2 2 3 3 3" xfId="19884" xr:uid="{00000000-0005-0000-0000-00008E2E0000}"/>
    <cellStyle name="Normal 2 2 4 2 2 3 4" xfId="6169" xr:uid="{00000000-0005-0000-0000-00008F2E0000}"/>
    <cellStyle name="Normal 2 2 4 2 2 3 4 2" xfId="14315" xr:uid="{00000000-0005-0000-0000-0000902E0000}"/>
    <cellStyle name="Normal 2 2 4 2 2 3 4 2 2" xfId="30611" xr:uid="{00000000-0005-0000-0000-0000912E0000}"/>
    <cellStyle name="Normal 2 2 4 2 2 3 4 3" xfId="22465" xr:uid="{00000000-0005-0000-0000-0000922E0000}"/>
    <cellStyle name="Normal 2 2 4 2 2 3 5" xfId="9016" xr:uid="{00000000-0005-0000-0000-0000932E0000}"/>
    <cellStyle name="Normal 2 2 4 2 2 3 5 2" xfId="25312" xr:uid="{00000000-0005-0000-0000-0000942E0000}"/>
    <cellStyle name="Normal 2 2 4 2 2 3 6" xfId="17166" xr:uid="{00000000-0005-0000-0000-0000952E0000}"/>
    <cellStyle name="Normal 2 2 4 2 2 4" xfId="1575" xr:uid="{00000000-0005-0000-0000-0000962E0000}"/>
    <cellStyle name="Normal 2 2 4 2 2 4 2" xfId="4197" xr:uid="{00000000-0005-0000-0000-0000972E0000}"/>
    <cellStyle name="Normal 2 2 4 2 2 4 2 2" xfId="12343" xr:uid="{00000000-0005-0000-0000-0000982E0000}"/>
    <cellStyle name="Normal 2 2 4 2 2 4 2 2 2" xfId="28639" xr:uid="{00000000-0005-0000-0000-0000992E0000}"/>
    <cellStyle name="Normal 2 2 4 2 2 4 2 3" xfId="20493" xr:uid="{00000000-0005-0000-0000-00009A2E0000}"/>
    <cellStyle name="Normal 2 2 4 2 2 4 3" xfId="6874" xr:uid="{00000000-0005-0000-0000-00009B2E0000}"/>
    <cellStyle name="Normal 2 2 4 2 2 4 3 2" xfId="15020" xr:uid="{00000000-0005-0000-0000-00009C2E0000}"/>
    <cellStyle name="Normal 2 2 4 2 2 4 3 2 2" xfId="31316" xr:uid="{00000000-0005-0000-0000-00009D2E0000}"/>
    <cellStyle name="Normal 2 2 4 2 2 4 3 3" xfId="23170" xr:uid="{00000000-0005-0000-0000-00009E2E0000}"/>
    <cellStyle name="Normal 2 2 4 2 2 4 4" xfId="9721" xr:uid="{00000000-0005-0000-0000-00009F2E0000}"/>
    <cellStyle name="Normal 2 2 4 2 2 4 4 2" xfId="26017" xr:uid="{00000000-0005-0000-0000-0000A02E0000}"/>
    <cellStyle name="Normal 2 2 4 2 2 4 5" xfId="17871" xr:uid="{00000000-0005-0000-0000-0000A12E0000}"/>
    <cellStyle name="Normal 2 2 4 2 2 5" xfId="2979" xr:uid="{00000000-0005-0000-0000-0000A22E0000}"/>
    <cellStyle name="Normal 2 2 4 2 2 5 2" xfId="11125" xr:uid="{00000000-0005-0000-0000-0000A32E0000}"/>
    <cellStyle name="Normal 2 2 4 2 2 5 2 2" xfId="27421" xr:uid="{00000000-0005-0000-0000-0000A42E0000}"/>
    <cellStyle name="Normal 2 2 4 2 2 5 3" xfId="19275" xr:uid="{00000000-0005-0000-0000-0000A52E0000}"/>
    <cellStyle name="Normal 2 2 4 2 2 6" xfId="5464" xr:uid="{00000000-0005-0000-0000-0000A62E0000}"/>
    <cellStyle name="Normal 2 2 4 2 2 6 2" xfId="13610" xr:uid="{00000000-0005-0000-0000-0000A72E0000}"/>
    <cellStyle name="Normal 2 2 4 2 2 6 2 2" xfId="29906" xr:uid="{00000000-0005-0000-0000-0000A82E0000}"/>
    <cellStyle name="Normal 2 2 4 2 2 6 3" xfId="21760" xr:uid="{00000000-0005-0000-0000-0000A92E0000}"/>
    <cellStyle name="Normal 2 2 4 2 2 7" xfId="8311" xr:uid="{00000000-0005-0000-0000-0000AA2E0000}"/>
    <cellStyle name="Normal 2 2 4 2 2 7 2" xfId="24607" xr:uid="{00000000-0005-0000-0000-0000AB2E0000}"/>
    <cellStyle name="Normal 2 2 4 2 2 8" xfId="16461" xr:uid="{00000000-0005-0000-0000-0000AC2E0000}"/>
    <cellStyle name="Normal 2 2 4 2 3" xfId="242" xr:uid="{00000000-0005-0000-0000-0000AD2E0000}"/>
    <cellStyle name="Normal 2 2 4 2 3 2" xfId="586" xr:uid="{00000000-0005-0000-0000-0000AE2E0000}"/>
    <cellStyle name="Normal 2 2 4 2 3 2 2" xfId="1292" xr:uid="{00000000-0005-0000-0000-0000AF2E0000}"/>
    <cellStyle name="Normal 2 2 4 2 3 2 2 2" xfId="2702" xr:uid="{00000000-0005-0000-0000-0000B02E0000}"/>
    <cellStyle name="Normal 2 2 4 2 3 2 2 2 2" xfId="5176" xr:uid="{00000000-0005-0000-0000-0000B12E0000}"/>
    <cellStyle name="Normal 2 2 4 2 3 2 2 2 2 2" xfId="13322" xr:uid="{00000000-0005-0000-0000-0000B22E0000}"/>
    <cellStyle name="Normal 2 2 4 2 3 2 2 2 2 2 2" xfId="29618" xr:uid="{00000000-0005-0000-0000-0000B32E0000}"/>
    <cellStyle name="Normal 2 2 4 2 3 2 2 2 2 3" xfId="21472" xr:uid="{00000000-0005-0000-0000-0000B42E0000}"/>
    <cellStyle name="Normal 2 2 4 2 3 2 2 2 3" xfId="8001" xr:uid="{00000000-0005-0000-0000-0000B52E0000}"/>
    <cellStyle name="Normal 2 2 4 2 3 2 2 2 3 2" xfId="16147" xr:uid="{00000000-0005-0000-0000-0000B62E0000}"/>
    <cellStyle name="Normal 2 2 4 2 3 2 2 2 3 2 2" xfId="32443" xr:uid="{00000000-0005-0000-0000-0000B72E0000}"/>
    <cellStyle name="Normal 2 2 4 2 3 2 2 2 3 3" xfId="24297" xr:uid="{00000000-0005-0000-0000-0000B82E0000}"/>
    <cellStyle name="Normal 2 2 4 2 3 2 2 2 4" xfId="10848" xr:uid="{00000000-0005-0000-0000-0000B92E0000}"/>
    <cellStyle name="Normal 2 2 4 2 3 2 2 2 4 2" xfId="27144" xr:uid="{00000000-0005-0000-0000-0000BA2E0000}"/>
    <cellStyle name="Normal 2 2 4 2 3 2 2 2 5" xfId="18998" xr:uid="{00000000-0005-0000-0000-0000BB2E0000}"/>
    <cellStyle name="Normal 2 2 4 2 3 2 2 3" xfId="3958" xr:uid="{00000000-0005-0000-0000-0000BC2E0000}"/>
    <cellStyle name="Normal 2 2 4 2 3 2 2 3 2" xfId="12104" xr:uid="{00000000-0005-0000-0000-0000BD2E0000}"/>
    <cellStyle name="Normal 2 2 4 2 3 2 2 3 2 2" xfId="28400" xr:uid="{00000000-0005-0000-0000-0000BE2E0000}"/>
    <cellStyle name="Normal 2 2 4 2 3 2 2 3 3" xfId="20254" xr:uid="{00000000-0005-0000-0000-0000BF2E0000}"/>
    <cellStyle name="Normal 2 2 4 2 3 2 2 4" xfId="6591" xr:uid="{00000000-0005-0000-0000-0000C02E0000}"/>
    <cellStyle name="Normal 2 2 4 2 3 2 2 4 2" xfId="14737" xr:uid="{00000000-0005-0000-0000-0000C12E0000}"/>
    <cellStyle name="Normal 2 2 4 2 3 2 2 4 2 2" xfId="31033" xr:uid="{00000000-0005-0000-0000-0000C22E0000}"/>
    <cellStyle name="Normal 2 2 4 2 3 2 2 4 3" xfId="22887" xr:uid="{00000000-0005-0000-0000-0000C32E0000}"/>
    <cellStyle name="Normal 2 2 4 2 3 2 2 5" xfId="9438" xr:uid="{00000000-0005-0000-0000-0000C42E0000}"/>
    <cellStyle name="Normal 2 2 4 2 3 2 2 5 2" xfId="25734" xr:uid="{00000000-0005-0000-0000-0000C52E0000}"/>
    <cellStyle name="Normal 2 2 4 2 3 2 2 6" xfId="17588" xr:uid="{00000000-0005-0000-0000-0000C62E0000}"/>
    <cellStyle name="Normal 2 2 4 2 3 2 3" xfId="1997" xr:uid="{00000000-0005-0000-0000-0000C72E0000}"/>
    <cellStyle name="Normal 2 2 4 2 3 2 3 2" xfId="4567" xr:uid="{00000000-0005-0000-0000-0000C82E0000}"/>
    <cellStyle name="Normal 2 2 4 2 3 2 3 2 2" xfId="12713" xr:uid="{00000000-0005-0000-0000-0000C92E0000}"/>
    <cellStyle name="Normal 2 2 4 2 3 2 3 2 2 2" xfId="29009" xr:uid="{00000000-0005-0000-0000-0000CA2E0000}"/>
    <cellStyle name="Normal 2 2 4 2 3 2 3 2 3" xfId="20863" xr:uid="{00000000-0005-0000-0000-0000CB2E0000}"/>
    <cellStyle name="Normal 2 2 4 2 3 2 3 3" xfId="7296" xr:uid="{00000000-0005-0000-0000-0000CC2E0000}"/>
    <cellStyle name="Normal 2 2 4 2 3 2 3 3 2" xfId="15442" xr:uid="{00000000-0005-0000-0000-0000CD2E0000}"/>
    <cellStyle name="Normal 2 2 4 2 3 2 3 3 2 2" xfId="31738" xr:uid="{00000000-0005-0000-0000-0000CE2E0000}"/>
    <cellStyle name="Normal 2 2 4 2 3 2 3 3 3" xfId="23592" xr:uid="{00000000-0005-0000-0000-0000CF2E0000}"/>
    <cellStyle name="Normal 2 2 4 2 3 2 3 4" xfId="10143" xr:uid="{00000000-0005-0000-0000-0000D02E0000}"/>
    <cellStyle name="Normal 2 2 4 2 3 2 3 4 2" xfId="26439" xr:uid="{00000000-0005-0000-0000-0000D12E0000}"/>
    <cellStyle name="Normal 2 2 4 2 3 2 3 5" xfId="18293" xr:uid="{00000000-0005-0000-0000-0000D22E0000}"/>
    <cellStyle name="Normal 2 2 4 2 3 2 4" xfId="3349" xr:uid="{00000000-0005-0000-0000-0000D32E0000}"/>
    <cellStyle name="Normal 2 2 4 2 3 2 4 2" xfId="11495" xr:uid="{00000000-0005-0000-0000-0000D42E0000}"/>
    <cellStyle name="Normal 2 2 4 2 3 2 4 2 2" xfId="27791" xr:uid="{00000000-0005-0000-0000-0000D52E0000}"/>
    <cellStyle name="Normal 2 2 4 2 3 2 4 3" xfId="19645" xr:uid="{00000000-0005-0000-0000-0000D62E0000}"/>
    <cellStyle name="Normal 2 2 4 2 3 2 5" xfId="5886" xr:uid="{00000000-0005-0000-0000-0000D72E0000}"/>
    <cellStyle name="Normal 2 2 4 2 3 2 5 2" xfId="14032" xr:uid="{00000000-0005-0000-0000-0000D82E0000}"/>
    <cellStyle name="Normal 2 2 4 2 3 2 5 2 2" xfId="30328" xr:uid="{00000000-0005-0000-0000-0000D92E0000}"/>
    <cellStyle name="Normal 2 2 4 2 3 2 5 3" xfId="22182" xr:uid="{00000000-0005-0000-0000-0000DA2E0000}"/>
    <cellStyle name="Normal 2 2 4 2 3 2 6" xfId="8733" xr:uid="{00000000-0005-0000-0000-0000DB2E0000}"/>
    <cellStyle name="Normal 2 2 4 2 3 2 6 2" xfId="25029" xr:uid="{00000000-0005-0000-0000-0000DC2E0000}"/>
    <cellStyle name="Normal 2 2 4 2 3 2 7" xfId="16883" xr:uid="{00000000-0005-0000-0000-0000DD2E0000}"/>
    <cellStyle name="Normal 2 2 4 2 3 3" xfId="948" xr:uid="{00000000-0005-0000-0000-0000DE2E0000}"/>
    <cellStyle name="Normal 2 2 4 2 3 3 2" xfId="2358" xr:uid="{00000000-0005-0000-0000-0000DF2E0000}"/>
    <cellStyle name="Normal 2 2 4 2 3 3 2 2" xfId="4880" xr:uid="{00000000-0005-0000-0000-0000E02E0000}"/>
    <cellStyle name="Normal 2 2 4 2 3 3 2 2 2" xfId="13026" xr:uid="{00000000-0005-0000-0000-0000E12E0000}"/>
    <cellStyle name="Normal 2 2 4 2 3 3 2 2 2 2" xfId="29322" xr:uid="{00000000-0005-0000-0000-0000E22E0000}"/>
    <cellStyle name="Normal 2 2 4 2 3 3 2 2 3" xfId="21176" xr:uid="{00000000-0005-0000-0000-0000E32E0000}"/>
    <cellStyle name="Normal 2 2 4 2 3 3 2 3" xfId="7657" xr:uid="{00000000-0005-0000-0000-0000E42E0000}"/>
    <cellStyle name="Normal 2 2 4 2 3 3 2 3 2" xfId="15803" xr:uid="{00000000-0005-0000-0000-0000E52E0000}"/>
    <cellStyle name="Normal 2 2 4 2 3 3 2 3 2 2" xfId="32099" xr:uid="{00000000-0005-0000-0000-0000E62E0000}"/>
    <cellStyle name="Normal 2 2 4 2 3 3 2 3 3" xfId="23953" xr:uid="{00000000-0005-0000-0000-0000E72E0000}"/>
    <cellStyle name="Normal 2 2 4 2 3 3 2 4" xfId="10504" xr:uid="{00000000-0005-0000-0000-0000E82E0000}"/>
    <cellStyle name="Normal 2 2 4 2 3 3 2 4 2" xfId="26800" xr:uid="{00000000-0005-0000-0000-0000E92E0000}"/>
    <cellStyle name="Normal 2 2 4 2 3 3 2 5" xfId="18654" xr:uid="{00000000-0005-0000-0000-0000EA2E0000}"/>
    <cellStyle name="Normal 2 2 4 2 3 3 3" xfId="3662" xr:uid="{00000000-0005-0000-0000-0000EB2E0000}"/>
    <cellStyle name="Normal 2 2 4 2 3 3 3 2" xfId="11808" xr:uid="{00000000-0005-0000-0000-0000EC2E0000}"/>
    <cellStyle name="Normal 2 2 4 2 3 3 3 2 2" xfId="28104" xr:uid="{00000000-0005-0000-0000-0000ED2E0000}"/>
    <cellStyle name="Normal 2 2 4 2 3 3 3 3" xfId="19958" xr:uid="{00000000-0005-0000-0000-0000EE2E0000}"/>
    <cellStyle name="Normal 2 2 4 2 3 3 4" xfId="6247" xr:uid="{00000000-0005-0000-0000-0000EF2E0000}"/>
    <cellStyle name="Normal 2 2 4 2 3 3 4 2" xfId="14393" xr:uid="{00000000-0005-0000-0000-0000F02E0000}"/>
    <cellStyle name="Normal 2 2 4 2 3 3 4 2 2" xfId="30689" xr:uid="{00000000-0005-0000-0000-0000F12E0000}"/>
    <cellStyle name="Normal 2 2 4 2 3 3 4 3" xfId="22543" xr:uid="{00000000-0005-0000-0000-0000F22E0000}"/>
    <cellStyle name="Normal 2 2 4 2 3 3 5" xfId="9094" xr:uid="{00000000-0005-0000-0000-0000F32E0000}"/>
    <cellStyle name="Normal 2 2 4 2 3 3 5 2" xfId="25390" xr:uid="{00000000-0005-0000-0000-0000F42E0000}"/>
    <cellStyle name="Normal 2 2 4 2 3 3 6" xfId="17244" xr:uid="{00000000-0005-0000-0000-0000F52E0000}"/>
    <cellStyle name="Normal 2 2 4 2 3 4" xfId="1653" xr:uid="{00000000-0005-0000-0000-0000F62E0000}"/>
    <cellStyle name="Normal 2 2 4 2 3 4 2" xfId="4271" xr:uid="{00000000-0005-0000-0000-0000F72E0000}"/>
    <cellStyle name="Normal 2 2 4 2 3 4 2 2" xfId="12417" xr:uid="{00000000-0005-0000-0000-0000F82E0000}"/>
    <cellStyle name="Normal 2 2 4 2 3 4 2 2 2" xfId="28713" xr:uid="{00000000-0005-0000-0000-0000F92E0000}"/>
    <cellStyle name="Normal 2 2 4 2 3 4 2 3" xfId="20567" xr:uid="{00000000-0005-0000-0000-0000FA2E0000}"/>
    <cellStyle name="Normal 2 2 4 2 3 4 3" xfId="6952" xr:uid="{00000000-0005-0000-0000-0000FB2E0000}"/>
    <cellStyle name="Normal 2 2 4 2 3 4 3 2" xfId="15098" xr:uid="{00000000-0005-0000-0000-0000FC2E0000}"/>
    <cellStyle name="Normal 2 2 4 2 3 4 3 2 2" xfId="31394" xr:uid="{00000000-0005-0000-0000-0000FD2E0000}"/>
    <cellStyle name="Normal 2 2 4 2 3 4 3 3" xfId="23248" xr:uid="{00000000-0005-0000-0000-0000FE2E0000}"/>
    <cellStyle name="Normal 2 2 4 2 3 4 4" xfId="9799" xr:uid="{00000000-0005-0000-0000-0000FF2E0000}"/>
    <cellStyle name="Normal 2 2 4 2 3 4 4 2" xfId="26095" xr:uid="{00000000-0005-0000-0000-0000002F0000}"/>
    <cellStyle name="Normal 2 2 4 2 3 4 5" xfId="17949" xr:uid="{00000000-0005-0000-0000-0000012F0000}"/>
    <cellStyle name="Normal 2 2 4 2 3 5" xfId="3053" xr:uid="{00000000-0005-0000-0000-0000022F0000}"/>
    <cellStyle name="Normal 2 2 4 2 3 5 2" xfId="11199" xr:uid="{00000000-0005-0000-0000-0000032F0000}"/>
    <cellStyle name="Normal 2 2 4 2 3 5 2 2" xfId="27495" xr:uid="{00000000-0005-0000-0000-0000042F0000}"/>
    <cellStyle name="Normal 2 2 4 2 3 5 3" xfId="19349" xr:uid="{00000000-0005-0000-0000-0000052F0000}"/>
    <cellStyle name="Normal 2 2 4 2 3 6" xfId="5542" xr:uid="{00000000-0005-0000-0000-0000062F0000}"/>
    <cellStyle name="Normal 2 2 4 2 3 6 2" xfId="13688" xr:uid="{00000000-0005-0000-0000-0000072F0000}"/>
    <cellStyle name="Normal 2 2 4 2 3 6 2 2" xfId="29984" xr:uid="{00000000-0005-0000-0000-0000082F0000}"/>
    <cellStyle name="Normal 2 2 4 2 3 6 3" xfId="21838" xr:uid="{00000000-0005-0000-0000-0000092F0000}"/>
    <cellStyle name="Normal 2 2 4 2 3 7" xfId="8389" xr:uid="{00000000-0005-0000-0000-00000A2F0000}"/>
    <cellStyle name="Normal 2 2 4 2 3 7 2" xfId="24685" xr:uid="{00000000-0005-0000-0000-00000B2F0000}"/>
    <cellStyle name="Normal 2 2 4 2 3 8" xfId="16539" xr:uid="{00000000-0005-0000-0000-00000C2F0000}"/>
    <cellStyle name="Normal 2 2 4 2 4" xfId="328" xr:uid="{00000000-0005-0000-0000-00000D2F0000}"/>
    <cellStyle name="Normal 2 2 4 2 4 2" xfId="672" xr:uid="{00000000-0005-0000-0000-00000E2F0000}"/>
    <cellStyle name="Normal 2 2 4 2 4 2 2" xfId="1378" xr:uid="{00000000-0005-0000-0000-00000F2F0000}"/>
    <cellStyle name="Normal 2 2 4 2 4 2 2 2" xfId="2788" xr:uid="{00000000-0005-0000-0000-0000102F0000}"/>
    <cellStyle name="Normal 2 2 4 2 4 2 2 2 2" xfId="5250" xr:uid="{00000000-0005-0000-0000-0000112F0000}"/>
    <cellStyle name="Normal 2 2 4 2 4 2 2 2 2 2" xfId="13396" xr:uid="{00000000-0005-0000-0000-0000122F0000}"/>
    <cellStyle name="Normal 2 2 4 2 4 2 2 2 2 2 2" xfId="29692" xr:uid="{00000000-0005-0000-0000-0000132F0000}"/>
    <cellStyle name="Normal 2 2 4 2 4 2 2 2 2 3" xfId="21546" xr:uid="{00000000-0005-0000-0000-0000142F0000}"/>
    <cellStyle name="Normal 2 2 4 2 4 2 2 2 3" xfId="8087" xr:uid="{00000000-0005-0000-0000-0000152F0000}"/>
    <cellStyle name="Normal 2 2 4 2 4 2 2 2 3 2" xfId="16233" xr:uid="{00000000-0005-0000-0000-0000162F0000}"/>
    <cellStyle name="Normal 2 2 4 2 4 2 2 2 3 2 2" xfId="32529" xr:uid="{00000000-0005-0000-0000-0000172F0000}"/>
    <cellStyle name="Normal 2 2 4 2 4 2 2 2 3 3" xfId="24383" xr:uid="{00000000-0005-0000-0000-0000182F0000}"/>
    <cellStyle name="Normal 2 2 4 2 4 2 2 2 4" xfId="10934" xr:uid="{00000000-0005-0000-0000-0000192F0000}"/>
    <cellStyle name="Normal 2 2 4 2 4 2 2 2 4 2" xfId="27230" xr:uid="{00000000-0005-0000-0000-00001A2F0000}"/>
    <cellStyle name="Normal 2 2 4 2 4 2 2 2 5" xfId="19084" xr:uid="{00000000-0005-0000-0000-00001B2F0000}"/>
    <cellStyle name="Normal 2 2 4 2 4 2 2 3" xfId="4032" xr:uid="{00000000-0005-0000-0000-00001C2F0000}"/>
    <cellStyle name="Normal 2 2 4 2 4 2 2 3 2" xfId="12178" xr:uid="{00000000-0005-0000-0000-00001D2F0000}"/>
    <cellStyle name="Normal 2 2 4 2 4 2 2 3 2 2" xfId="28474" xr:uid="{00000000-0005-0000-0000-00001E2F0000}"/>
    <cellStyle name="Normal 2 2 4 2 4 2 2 3 3" xfId="20328" xr:uid="{00000000-0005-0000-0000-00001F2F0000}"/>
    <cellStyle name="Normal 2 2 4 2 4 2 2 4" xfId="6677" xr:uid="{00000000-0005-0000-0000-0000202F0000}"/>
    <cellStyle name="Normal 2 2 4 2 4 2 2 4 2" xfId="14823" xr:uid="{00000000-0005-0000-0000-0000212F0000}"/>
    <cellStyle name="Normal 2 2 4 2 4 2 2 4 2 2" xfId="31119" xr:uid="{00000000-0005-0000-0000-0000222F0000}"/>
    <cellStyle name="Normal 2 2 4 2 4 2 2 4 3" xfId="22973" xr:uid="{00000000-0005-0000-0000-0000232F0000}"/>
    <cellStyle name="Normal 2 2 4 2 4 2 2 5" xfId="9524" xr:uid="{00000000-0005-0000-0000-0000242F0000}"/>
    <cellStyle name="Normal 2 2 4 2 4 2 2 5 2" xfId="25820" xr:uid="{00000000-0005-0000-0000-0000252F0000}"/>
    <cellStyle name="Normal 2 2 4 2 4 2 2 6" xfId="17674" xr:uid="{00000000-0005-0000-0000-0000262F0000}"/>
    <cellStyle name="Normal 2 2 4 2 4 2 3" xfId="2083" xr:uid="{00000000-0005-0000-0000-0000272F0000}"/>
    <cellStyle name="Normal 2 2 4 2 4 2 3 2" xfId="4641" xr:uid="{00000000-0005-0000-0000-0000282F0000}"/>
    <cellStyle name="Normal 2 2 4 2 4 2 3 2 2" xfId="12787" xr:uid="{00000000-0005-0000-0000-0000292F0000}"/>
    <cellStyle name="Normal 2 2 4 2 4 2 3 2 2 2" xfId="29083" xr:uid="{00000000-0005-0000-0000-00002A2F0000}"/>
    <cellStyle name="Normal 2 2 4 2 4 2 3 2 3" xfId="20937" xr:uid="{00000000-0005-0000-0000-00002B2F0000}"/>
    <cellStyle name="Normal 2 2 4 2 4 2 3 3" xfId="7382" xr:uid="{00000000-0005-0000-0000-00002C2F0000}"/>
    <cellStyle name="Normal 2 2 4 2 4 2 3 3 2" xfId="15528" xr:uid="{00000000-0005-0000-0000-00002D2F0000}"/>
    <cellStyle name="Normal 2 2 4 2 4 2 3 3 2 2" xfId="31824" xr:uid="{00000000-0005-0000-0000-00002E2F0000}"/>
    <cellStyle name="Normal 2 2 4 2 4 2 3 3 3" xfId="23678" xr:uid="{00000000-0005-0000-0000-00002F2F0000}"/>
    <cellStyle name="Normal 2 2 4 2 4 2 3 4" xfId="10229" xr:uid="{00000000-0005-0000-0000-0000302F0000}"/>
    <cellStyle name="Normal 2 2 4 2 4 2 3 4 2" xfId="26525" xr:uid="{00000000-0005-0000-0000-0000312F0000}"/>
    <cellStyle name="Normal 2 2 4 2 4 2 3 5" xfId="18379" xr:uid="{00000000-0005-0000-0000-0000322F0000}"/>
    <cellStyle name="Normal 2 2 4 2 4 2 4" xfId="3423" xr:uid="{00000000-0005-0000-0000-0000332F0000}"/>
    <cellStyle name="Normal 2 2 4 2 4 2 4 2" xfId="11569" xr:uid="{00000000-0005-0000-0000-0000342F0000}"/>
    <cellStyle name="Normal 2 2 4 2 4 2 4 2 2" xfId="27865" xr:uid="{00000000-0005-0000-0000-0000352F0000}"/>
    <cellStyle name="Normal 2 2 4 2 4 2 4 3" xfId="19719" xr:uid="{00000000-0005-0000-0000-0000362F0000}"/>
    <cellStyle name="Normal 2 2 4 2 4 2 5" xfId="5972" xr:uid="{00000000-0005-0000-0000-0000372F0000}"/>
    <cellStyle name="Normal 2 2 4 2 4 2 5 2" xfId="14118" xr:uid="{00000000-0005-0000-0000-0000382F0000}"/>
    <cellStyle name="Normal 2 2 4 2 4 2 5 2 2" xfId="30414" xr:uid="{00000000-0005-0000-0000-0000392F0000}"/>
    <cellStyle name="Normal 2 2 4 2 4 2 5 3" xfId="22268" xr:uid="{00000000-0005-0000-0000-00003A2F0000}"/>
    <cellStyle name="Normal 2 2 4 2 4 2 6" xfId="8819" xr:uid="{00000000-0005-0000-0000-00003B2F0000}"/>
    <cellStyle name="Normal 2 2 4 2 4 2 6 2" xfId="25115" xr:uid="{00000000-0005-0000-0000-00003C2F0000}"/>
    <cellStyle name="Normal 2 2 4 2 4 2 7" xfId="16969" xr:uid="{00000000-0005-0000-0000-00003D2F0000}"/>
    <cellStyle name="Normal 2 2 4 2 4 3" xfId="1034" xr:uid="{00000000-0005-0000-0000-00003E2F0000}"/>
    <cellStyle name="Normal 2 2 4 2 4 3 2" xfId="2444" xr:uid="{00000000-0005-0000-0000-00003F2F0000}"/>
    <cellStyle name="Normal 2 2 4 2 4 3 2 2" xfId="4954" xr:uid="{00000000-0005-0000-0000-0000402F0000}"/>
    <cellStyle name="Normal 2 2 4 2 4 3 2 2 2" xfId="13100" xr:uid="{00000000-0005-0000-0000-0000412F0000}"/>
    <cellStyle name="Normal 2 2 4 2 4 3 2 2 2 2" xfId="29396" xr:uid="{00000000-0005-0000-0000-0000422F0000}"/>
    <cellStyle name="Normal 2 2 4 2 4 3 2 2 3" xfId="21250" xr:uid="{00000000-0005-0000-0000-0000432F0000}"/>
    <cellStyle name="Normal 2 2 4 2 4 3 2 3" xfId="7743" xr:uid="{00000000-0005-0000-0000-0000442F0000}"/>
    <cellStyle name="Normal 2 2 4 2 4 3 2 3 2" xfId="15889" xr:uid="{00000000-0005-0000-0000-0000452F0000}"/>
    <cellStyle name="Normal 2 2 4 2 4 3 2 3 2 2" xfId="32185" xr:uid="{00000000-0005-0000-0000-0000462F0000}"/>
    <cellStyle name="Normal 2 2 4 2 4 3 2 3 3" xfId="24039" xr:uid="{00000000-0005-0000-0000-0000472F0000}"/>
    <cellStyle name="Normal 2 2 4 2 4 3 2 4" xfId="10590" xr:uid="{00000000-0005-0000-0000-0000482F0000}"/>
    <cellStyle name="Normal 2 2 4 2 4 3 2 4 2" xfId="26886" xr:uid="{00000000-0005-0000-0000-0000492F0000}"/>
    <cellStyle name="Normal 2 2 4 2 4 3 2 5" xfId="18740" xr:uid="{00000000-0005-0000-0000-00004A2F0000}"/>
    <cellStyle name="Normal 2 2 4 2 4 3 3" xfId="3736" xr:uid="{00000000-0005-0000-0000-00004B2F0000}"/>
    <cellStyle name="Normal 2 2 4 2 4 3 3 2" xfId="11882" xr:uid="{00000000-0005-0000-0000-00004C2F0000}"/>
    <cellStyle name="Normal 2 2 4 2 4 3 3 2 2" xfId="28178" xr:uid="{00000000-0005-0000-0000-00004D2F0000}"/>
    <cellStyle name="Normal 2 2 4 2 4 3 3 3" xfId="20032" xr:uid="{00000000-0005-0000-0000-00004E2F0000}"/>
    <cellStyle name="Normal 2 2 4 2 4 3 4" xfId="6333" xr:uid="{00000000-0005-0000-0000-00004F2F0000}"/>
    <cellStyle name="Normal 2 2 4 2 4 3 4 2" xfId="14479" xr:uid="{00000000-0005-0000-0000-0000502F0000}"/>
    <cellStyle name="Normal 2 2 4 2 4 3 4 2 2" xfId="30775" xr:uid="{00000000-0005-0000-0000-0000512F0000}"/>
    <cellStyle name="Normal 2 2 4 2 4 3 4 3" xfId="22629" xr:uid="{00000000-0005-0000-0000-0000522F0000}"/>
    <cellStyle name="Normal 2 2 4 2 4 3 5" xfId="9180" xr:uid="{00000000-0005-0000-0000-0000532F0000}"/>
    <cellStyle name="Normal 2 2 4 2 4 3 5 2" xfId="25476" xr:uid="{00000000-0005-0000-0000-0000542F0000}"/>
    <cellStyle name="Normal 2 2 4 2 4 3 6" xfId="17330" xr:uid="{00000000-0005-0000-0000-0000552F0000}"/>
    <cellStyle name="Normal 2 2 4 2 4 4" xfId="1739" xr:uid="{00000000-0005-0000-0000-0000562F0000}"/>
    <cellStyle name="Normal 2 2 4 2 4 4 2" xfId="4345" xr:uid="{00000000-0005-0000-0000-0000572F0000}"/>
    <cellStyle name="Normal 2 2 4 2 4 4 2 2" xfId="12491" xr:uid="{00000000-0005-0000-0000-0000582F0000}"/>
    <cellStyle name="Normal 2 2 4 2 4 4 2 2 2" xfId="28787" xr:uid="{00000000-0005-0000-0000-0000592F0000}"/>
    <cellStyle name="Normal 2 2 4 2 4 4 2 3" xfId="20641" xr:uid="{00000000-0005-0000-0000-00005A2F0000}"/>
    <cellStyle name="Normal 2 2 4 2 4 4 3" xfId="7038" xr:uid="{00000000-0005-0000-0000-00005B2F0000}"/>
    <cellStyle name="Normal 2 2 4 2 4 4 3 2" xfId="15184" xr:uid="{00000000-0005-0000-0000-00005C2F0000}"/>
    <cellStyle name="Normal 2 2 4 2 4 4 3 2 2" xfId="31480" xr:uid="{00000000-0005-0000-0000-00005D2F0000}"/>
    <cellStyle name="Normal 2 2 4 2 4 4 3 3" xfId="23334" xr:uid="{00000000-0005-0000-0000-00005E2F0000}"/>
    <cellStyle name="Normal 2 2 4 2 4 4 4" xfId="9885" xr:uid="{00000000-0005-0000-0000-00005F2F0000}"/>
    <cellStyle name="Normal 2 2 4 2 4 4 4 2" xfId="26181" xr:uid="{00000000-0005-0000-0000-0000602F0000}"/>
    <cellStyle name="Normal 2 2 4 2 4 4 5" xfId="18035" xr:uid="{00000000-0005-0000-0000-0000612F0000}"/>
    <cellStyle name="Normal 2 2 4 2 4 5" xfId="3127" xr:uid="{00000000-0005-0000-0000-0000622F0000}"/>
    <cellStyle name="Normal 2 2 4 2 4 5 2" xfId="11273" xr:uid="{00000000-0005-0000-0000-0000632F0000}"/>
    <cellStyle name="Normal 2 2 4 2 4 5 2 2" xfId="27569" xr:uid="{00000000-0005-0000-0000-0000642F0000}"/>
    <cellStyle name="Normal 2 2 4 2 4 5 3" xfId="19423" xr:uid="{00000000-0005-0000-0000-0000652F0000}"/>
    <cellStyle name="Normal 2 2 4 2 4 6" xfId="5628" xr:uid="{00000000-0005-0000-0000-0000662F0000}"/>
    <cellStyle name="Normal 2 2 4 2 4 6 2" xfId="13774" xr:uid="{00000000-0005-0000-0000-0000672F0000}"/>
    <cellStyle name="Normal 2 2 4 2 4 6 2 2" xfId="30070" xr:uid="{00000000-0005-0000-0000-0000682F0000}"/>
    <cellStyle name="Normal 2 2 4 2 4 6 3" xfId="21924" xr:uid="{00000000-0005-0000-0000-0000692F0000}"/>
    <cellStyle name="Normal 2 2 4 2 4 7" xfId="8475" xr:uid="{00000000-0005-0000-0000-00006A2F0000}"/>
    <cellStyle name="Normal 2 2 4 2 4 7 2" xfId="24771" xr:uid="{00000000-0005-0000-0000-00006B2F0000}"/>
    <cellStyle name="Normal 2 2 4 2 4 8" xfId="16625" xr:uid="{00000000-0005-0000-0000-00006C2F0000}"/>
    <cellStyle name="Normal 2 2 4 2 5" xfId="418" xr:uid="{00000000-0005-0000-0000-00006D2F0000}"/>
    <cellStyle name="Normal 2 2 4 2 5 2" xfId="1124" xr:uid="{00000000-0005-0000-0000-00006E2F0000}"/>
    <cellStyle name="Normal 2 2 4 2 5 2 2" xfId="2534" xr:uid="{00000000-0005-0000-0000-00006F2F0000}"/>
    <cellStyle name="Normal 2 2 4 2 5 2 2 2" xfId="5028" xr:uid="{00000000-0005-0000-0000-0000702F0000}"/>
    <cellStyle name="Normal 2 2 4 2 5 2 2 2 2" xfId="13174" xr:uid="{00000000-0005-0000-0000-0000712F0000}"/>
    <cellStyle name="Normal 2 2 4 2 5 2 2 2 2 2" xfId="29470" xr:uid="{00000000-0005-0000-0000-0000722F0000}"/>
    <cellStyle name="Normal 2 2 4 2 5 2 2 2 3" xfId="21324" xr:uid="{00000000-0005-0000-0000-0000732F0000}"/>
    <cellStyle name="Normal 2 2 4 2 5 2 2 3" xfId="7833" xr:uid="{00000000-0005-0000-0000-0000742F0000}"/>
    <cellStyle name="Normal 2 2 4 2 5 2 2 3 2" xfId="15979" xr:uid="{00000000-0005-0000-0000-0000752F0000}"/>
    <cellStyle name="Normal 2 2 4 2 5 2 2 3 2 2" xfId="32275" xr:uid="{00000000-0005-0000-0000-0000762F0000}"/>
    <cellStyle name="Normal 2 2 4 2 5 2 2 3 3" xfId="24129" xr:uid="{00000000-0005-0000-0000-0000772F0000}"/>
    <cellStyle name="Normal 2 2 4 2 5 2 2 4" xfId="10680" xr:uid="{00000000-0005-0000-0000-0000782F0000}"/>
    <cellStyle name="Normal 2 2 4 2 5 2 2 4 2" xfId="26976" xr:uid="{00000000-0005-0000-0000-0000792F0000}"/>
    <cellStyle name="Normal 2 2 4 2 5 2 2 5" xfId="18830" xr:uid="{00000000-0005-0000-0000-00007A2F0000}"/>
    <cellStyle name="Normal 2 2 4 2 5 2 3" xfId="3810" xr:uid="{00000000-0005-0000-0000-00007B2F0000}"/>
    <cellStyle name="Normal 2 2 4 2 5 2 3 2" xfId="11956" xr:uid="{00000000-0005-0000-0000-00007C2F0000}"/>
    <cellStyle name="Normal 2 2 4 2 5 2 3 2 2" xfId="28252" xr:uid="{00000000-0005-0000-0000-00007D2F0000}"/>
    <cellStyle name="Normal 2 2 4 2 5 2 3 3" xfId="20106" xr:uid="{00000000-0005-0000-0000-00007E2F0000}"/>
    <cellStyle name="Normal 2 2 4 2 5 2 4" xfId="6423" xr:uid="{00000000-0005-0000-0000-00007F2F0000}"/>
    <cellStyle name="Normal 2 2 4 2 5 2 4 2" xfId="14569" xr:uid="{00000000-0005-0000-0000-0000802F0000}"/>
    <cellStyle name="Normal 2 2 4 2 5 2 4 2 2" xfId="30865" xr:uid="{00000000-0005-0000-0000-0000812F0000}"/>
    <cellStyle name="Normal 2 2 4 2 5 2 4 3" xfId="22719" xr:uid="{00000000-0005-0000-0000-0000822F0000}"/>
    <cellStyle name="Normal 2 2 4 2 5 2 5" xfId="9270" xr:uid="{00000000-0005-0000-0000-0000832F0000}"/>
    <cellStyle name="Normal 2 2 4 2 5 2 5 2" xfId="25566" xr:uid="{00000000-0005-0000-0000-0000842F0000}"/>
    <cellStyle name="Normal 2 2 4 2 5 2 6" xfId="17420" xr:uid="{00000000-0005-0000-0000-0000852F0000}"/>
    <cellStyle name="Normal 2 2 4 2 5 3" xfId="1829" xr:uid="{00000000-0005-0000-0000-0000862F0000}"/>
    <cellStyle name="Normal 2 2 4 2 5 3 2" xfId="4419" xr:uid="{00000000-0005-0000-0000-0000872F0000}"/>
    <cellStyle name="Normal 2 2 4 2 5 3 2 2" xfId="12565" xr:uid="{00000000-0005-0000-0000-0000882F0000}"/>
    <cellStyle name="Normal 2 2 4 2 5 3 2 2 2" xfId="28861" xr:uid="{00000000-0005-0000-0000-0000892F0000}"/>
    <cellStyle name="Normal 2 2 4 2 5 3 2 3" xfId="20715" xr:uid="{00000000-0005-0000-0000-00008A2F0000}"/>
    <cellStyle name="Normal 2 2 4 2 5 3 3" xfId="7128" xr:uid="{00000000-0005-0000-0000-00008B2F0000}"/>
    <cellStyle name="Normal 2 2 4 2 5 3 3 2" xfId="15274" xr:uid="{00000000-0005-0000-0000-00008C2F0000}"/>
    <cellStyle name="Normal 2 2 4 2 5 3 3 2 2" xfId="31570" xr:uid="{00000000-0005-0000-0000-00008D2F0000}"/>
    <cellStyle name="Normal 2 2 4 2 5 3 3 3" xfId="23424" xr:uid="{00000000-0005-0000-0000-00008E2F0000}"/>
    <cellStyle name="Normal 2 2 4 2 5 3 4" xfId="9975" xr:uid="{00000000-0005-0000-0000-00008F2F0000}"/>
    <cellStyle name="Normal 2 2 4 2 5 3 4 2" xfId="26271" xr:uid="{00000000-0005-0000-0000-0000902F0000}"/>
    <cellStyle name="Normal 2 2 4 2 5 3 5" xfId="18125" xr:uid="{00000000-0005-0000-0000-0000912F0000}"/>
    <cellStyle name="Normal 2 2 4 2 5 4" xfId="3201" xr:uid="{00000000-0005-0000-0000-0000922F0000}"/>
    <cellStyle name="Normal 2 2 4 2 5 4 2" xfId="11347" xr:uid="{00000000-0005-0000-0000-0000932F0000}"/>
    <cellStyle name="Normal 2 2 4 2 5 4 2 2" xfId="27643" xr:uid="{00000000-0005-0000-0000-0000942F0000}"/>
    <cellStyle name="Normal 2 2 4 2 5 4 3" xfId="19497" xr:uid="{00000000-0005-0000-0000-0000952F0000}"/>
    <cellStyle name="Normal 2 2 4 2 5 5" xfId="5718" xr:uid="{00000000-0005-0000-0000-0000962F0000}"/>
    <cellStyle name="Normal 2 2 4 2 5 5 2" xfId="13864" xr:uid="{00000000-0005-0000-0000-0000972F0000}"/>
    <cellStyle name="Normal 2 2 4 2 5 5 2 2" xfId="30160" xr:uid="{00000000-0005-0000-0000-0000982F0000}"/>
    <cellStyle name="Normal 2 2 4 2 5 5 3" xfId="22014" xr:uid="{00000000-0005-0000-0000-0000992F0000}"/>
    <cellStyle name="Normal 2 2 4 2 5 6" xfId="8565" xr:uid="{00000000-0005-0000-0000-00009A2F0000}"/>
    <cellStyle name="Normal 2 2 4 2 5 6 2" xfId="24861" xr:uid="{00000000-0005-0000-0000-00009B2F0000}"/>
    <cellStyle name="Normal 2 2 4 2 5 7" xfId="16715" xr:uid="{00000000-0005-0000-0000-00009C2F0000}"/>
    <cellStyle name="Normal 2 2 4 2 6" xfId="780" xr:uid="{00000000-0005-0000-0000-00009D2F0000}"/>
    <cellStyle name="Normal 2 2 4 2 6 2" xfId="2190" xr:uid="{00000000-0005-0000-0000-00009E2F0000}"/>
    <cellStyle name="Normal 2 2 4 2 6 2 2" xfId="4732" xr:uid="{00000000-0005-0000-0000-00009F2F0000}"/>
    <cellStyle name="Normal 2 2 4 2 6 2 2 2" xfId="12878" xr:uid="{00000000-0005-0000-0000-0000A02F0000}"/>
    <cellStyle name="Normal 2 2 4 2 6 2 2 2 2" xfId="29174" xr:uid="{00000000-0005-0000-0000-0000A12F0000}"/>
    <cellStyle name="Normal 2 2 4 2 6 2 2 3" xfId="21028" xr:uid="{00000000-0005-0000-0000-0000A22F0000}"/>
    <cellStyle name="Normal 2 2 4 2 6 2 3" xfId="7489" xr:uid="{00000000-0005-0000-0000-0000A32F0000}"/>
    <cellStyle name="Normal 2 2 4 2 6 2 3 2" xfId="15635" xr:uid="{00000000-0005-0000-0000-0000A42F0000}"/>
    <cellStyle name="Normal 2 2 4 2 6 2 3 2 2" xfId="31931" xr:uid="{00000000-0005-0000-0000-0000A52F0000}"/>
    <cellStyle name="Normal 2 2 4 2 6 2 3 3" xfId="23785" xr:uid="{00000000-0005-0000-0000-0000A62F0000}"/>
    <cellStyle name="Normal 2 2 4 2 6 2 4" xfId="10336" xr:uid="{00000000-0005-0000-0000-0000A72F0000}"/>
    <cellStyle name="Normal 2 2 4 2 6 2 4 2" xfId="26632" xr:uid="{00000000-0005-0000-0000-0000A82F0000}"/>
    <cellStyle name="Normal 2 2 4 2 6 2 5" xfId="18486" xr:uid="{00000000-0005-0000-0000-0000A92F0000}"/>
    <cellStyle name="Normal 2 2 4 2 6 3" xfId="3514" xr:uid="{00000000-0005-0000-0000-0000AA2F0000}"/>
    <cellStyle name="Normal 2 2 4 2 6 3 2" xfId="11660" xr:uid="{00000000-0005-0000-0000-0000AB2F0000}"/>
    <cellStyle name="Normal 2 2 4 2 6 3 2 2" xfId="27956" xr:uid="{00000000-0005-0000-0000-0000AC2F0000}"/>
    <cellStyle name="Normal 2 2 4 2 6 3 3" xfId="19810" xr:uid="{00000000-0005-0000-0000-0000AD2F0000}"/>
    <cellStyle name="Normal 2 2 4 2 6 4" xfId="6079" xr:uid="{00000000-0005-0000-0000-0000AE2F0000}"/>
    <cellStyle name="Normal 2 2 4 2 6 4 2" xfId="14225" xr:uid="{00000000-0005-0000-0000-0000AF2F0000}"/>
    <cellStyle name="Normal 2 2 4 2 6 4 2 2" xfId="30521" xr:uid="{00000000-0005-0000-0000-0000B02F0000}"/>
    <cellStyle name="Normal 2 2 4 2 6 4 3" xfId="22375" xr:uid="{00000000-0005-0000-0000-0000B12F0000}"/>
    <cellStyle name="Normal 2 2 4 2 6 5" xfId="8926" xr:uid="{00000000-0005-0000-0000-0000B22F0000}"/>
    <cellStyle name="Normal 2 2 4 2 6 5 2" xfId="25222" xr:uid="{00000000-0005-0000-0000-0000B32F0000}"/>
    <cellStyle name="Normal 2 2 4 2 6 6" xfId="17076" xr:uid="{00000000-0005-0000-0000-0000B42F0000}"/>
    <cellStyle name="Normal 2 2 4 2 7" xfId="1485" xr:uid="{00000000-0005-0000-0000-0000B52F0000}"/>
    <cellStyle name="Normal 2 2 4 2 7 2" xfId="4123" xr:uid="{00000000-0005-0000-0000-0000B62F0000}"/>
    <cellStyle name="Normal 2 2 4 2 7 2 2" xfId="12269" xr:uid="{00000000-0005-0000-0000-0000B72F0000}"/>
    <cellStyle name="Normal 2 2 4 2 7 2 2 2" xfId="28565" xr:uid="{00000000-0005-0000-0000-0000B82F0000}"/>
    <cellStyle name="Normal 2 2 4 2 7 2 3" xfId="20419" xr:uid="{00000000-0005-0000-0000-0000B92F0000}"/>
    <cellStyle name="Normal 2 2 4 2 7 3" xfId="6784" xr:uid="{00000000-0005-0000-0000-0000BA2F0000}"/>
    <cellStyle name="Normal 2 2 4 2 7 3 2" xfId="14930" xr:uid="{00000000-0005-0000-0000-0000BB2F0000}"/>
    <cellStyle name="Normal 2 2 4 2 7 3 2 2" xfId="31226" xr:uid="{00000000-0005-0000-0000-0000BC2F0000}"/>
    <cellStyle name="Normal 2 2 4 2 7 3 3" xfId="23080" xr:uid="{00000000-0005-0000-0000-0000BD2F0000}"/>
    <cellStyle name="Normal 2 2 4 2 7 4" xfId="9631" xr:uid="{00000000-0005-0000-0000-0000BE2F0000}"/>
    <cellStyle name="Normal 2 2 4 2 7 4 2" xfId="25927" xr:uid="{00000000-0005-0000-0000-0000BF2F0000}"/>
    <cellStyle name="Normal 2 2 4 2 7 5" xfId="17781" xr:uid="{00000000-0005-0000-0000-0000C02F0000}"/>
    <cellStyle name="Normal 2 2 4 2 8" xfId="2905" xr:uid="{00000000-0005-0000-0000-0000C12F0000}"/>
    <cellStyle name="Normal 2 2 4 2 8 2" xfId="11051" xr:uid="{00000000-0005-0000-0000-0000C22F0000}"/>
    <cellStyle name="Normal 2 2 4 2 8 2 2" xfId="27347" xr:uid="{00000000-0005-0000-0000-0000C32F0000}"/>
    <cellStyle name="Normal 2 2 4 2 8 3" xfId="19201" xr:uid="{00000000-0005-0000-0000-0000C42F0000}"/>
    <cellStyle name="Normal 2 2 4 2 9" xfId="5374" xr:uid="{00000000-0005-0000-0000-0000C52F0000}"/>
    <cellStyle name="Normal 2 2 4 2 9 2" xfId="13520" xr:uid="{00000000-0005-0000-0000-0000C62F0000}"/>
    <cellStyle name="Normal 2 2 4 2 9 2 2" xfId="29816" xr:uid="{00000000-0005-0000-0000-0000C72F0000}"/>
    <cellStyle name="Normal 2 2 4 2 9 3" xfId="21670" xr:uid="{00000000-0005-0000-0000-0000C82F0000}"/>
    <cellStyle name="Normal 2 2 4 3" xfId="120" xr:uid="{00000000-0005-0000-0000-0000C92F0000}"/>
    <cellStyle name="Normal 2 2 4 3 2" xfId="464" xr:uid="{00000000-0005-0000-0000-0000CA2F0000}"/>
    <cellStyle name="Normal 2 2 4 3 2 2" xfId="1170" xr:uid="{00000000-0005-0000-0000-0000CB2F0000}"/>
    <cellStyle name="Normal 2 2 4 3 2 2 2" xfId="2580" xr:uid="{00000000-0005-0000-0000-0000CC2F0000}"/>
    <cellStyle name="Normal 2 2 4 3 2 2 2 2" xfId="5066" xr:uid="{00000000-0005-0000-0000-0000CD2F0000}"/>
    <cellStyle name="Normal 2 2 4 3 2 2 2 2 2" xfId="13212" xr:uid="{00000000-0005-0000-0000-0000CE2F0000}"/>
    <cellStyle name="Normal 2 2 4 3 2 2 2 2 2 2" xfId="29508" xr:uid="{00000000-0005-0000-0000-0000CF2F0000}"/>
    <cellStyle name="Normal 2 2 4 3 2 2 2 2 3" xfId="21362" xr:uid="{00000000-0005-0000-0000-0000D02F0000}"/>
    <cellStyle name="Normal 2 2 4 3 2 2 2 3" xfId="7879" xr:uid="{00000000-0005-0000-0000-0000D12F0000}"/>
    <cellStyle name="Normal 2 2 4 3 2 2 2 3 2" xfId="16025" xr:uid="{00000000-0005-0000-0000-0000D22F0000}"/>
    <cellStyle name="Normal 2 2 4 3 2 2 2 3 2 2" xfId="32321" xr:uid="{00000000-0005-0000-0000-0000D32F0000}"/>
    <cellStyle name="Normal 2 2 4 3 2 2 2 3 3" xfId="24175" xr:uid="{00000000-0005-0000-0000-0000D42F0000}"/>
    <cellStyle name="Normal 2 2 4 3 2 2 2 4" xfId="10726" xr:uid="{00000000-0005-0000-0000-0000D52F0000}"/>
    <cellStyle name="Normal 2 2 4 3 2 2 2 4 2" xfId="27022" xr:uid="{00000000-0005-0000-0000-0000D62F0000}"/>
    <cellStyle name="Normal 2 2 4 3 2 2 2 5" xfId="18876" xr:uid="{00000000-0005-0000-0000-0000D72F0000}"/>
    <cellStyle name="Normal 2 2 4 3 2 2 3" xfId="3848" xr:uid="{00000000-0005-0000-0000-0000D82F0000}"/>
    <cellStyle name="Normal 2 2 4 3 2 2 3 2" xfId="11994" xr:uid="{00000000-0005-0000-0000-0000D92F0000}"/>
    <cellStyle name="Normal 2 2 4 3 2 2 3 2 2" xfId="28290" xr:uid="{00000000-0005-0000-0000-0000DA2F0000}"/>
    <cellStyle name="Normal 2 2 4 3 2 2 3 3" xfId="20144" xr:uid="{00000000-0005-0000-0000-0000DB2F0000}"/>
    <cellStyle name="Normal 2 2 4 3 2 2 4" xfId="6469" xr:uid="{00000000-0005-0000-0000-0000DC2F0000}"/>
    <cellStyle name="Normal 2 2 4 3 2 2 4 2" xfId="14615" xr:uid="{00000000-0005-0000-0000-0000DD2F0000}"/>
    <cellStyle name="Normal 2 2 4 3 2 2 4 2 2" xfId="30911" xr:uid="{00000000-0005-0000-0000-0000DE2F0000}"/>
    <cellStyle name="Normal 2 2 4 3 2 2 4 3" xfId="22765" xr:uid="{00000000-0005-0000-0000-0000DF2F0000}"/>
    <cellStyle name="Normal 2 2 4 3 2 2 5" xfId="9316" xr:uid="{00000000-0005-0000-0000-0000E02F0000}"/>
    <cellStyle name="Normal 2 2 4 3 2 2 5 2" xfId="25612" xr:uid="{00000000-0005-0000-0000-0000E12F0000}"/>
    <cellStyle name="Normal 2 2 4 3 2 2 6" xfId="17466" xr:uid="{00000000-0005-0000-0000-0000E22F0000}"/>
    <cellStyle name="Normal 2 2 4 3 2 3" xfId="1875" xr:uid="{00000000-0005-0000-0000-0000E32F0000}"/>
    <cellStyle name="Normal 2 2 4 3 2 3 2" xfId="4457" xr:uid="{00000000-0005-0000-0000-0000E42F0000}"/>
    <cellStyle name="Normal 2 2 4 3 2 3 2 2" xfId="12603" xr:uid="{00000000-0005-0000-0000-0000E52F0000}"/>
    <cellStyle name="Normal 2 2 4 3 2 3 2 2 2" xfId="28899" xr:uid="{00000000-0005-0000-0000-0000E62F0000}"/>
    <cellStyle name="Normal 2 2 4 3 2 3 2 3" xfId="20753" xr:uid="{00000000-0005-0000-0000-0000E72F0000}"/>
    <cellStyle name="Normal 2 2 4 3 2 3 3" xfId="7174" xr:uid="{00000000-0005-0000-0000-0000E82F0000}"/>
    <cellStyle name="Normal 2 2 4 3 2 3 3 2" xfId="15320" xr:uid="{00000000-0005-0000-0000-0000E92F0000}"/>
    <cellStyle name="Normal 2 2 4 3 2 3 3 2 2" xfId="31616" xr:uid="{00000000-0005-0000-0000-0000EA2F0000}"/>
    <cellStyle name="Normal 2 2 4 3 2 3 3 3" xfId="23470" xr:uid="{00000000-0005-0000-0000-0000EB2F0000}"/>
    <cellStyle name="Normal 2 2 4 3 2 3 4" xfId="10021" xr:uid="{00000000-0005-0000-0000-0000EC2F0000}"/>
    <cellStyle name="Normal 2 2 4 3 2 3 4 2" xfId="26317" xr:uid="{00000000-0005-0000-0000-0000ED2F0000}"/>
    <cellStyle name="Normal 2 2 4 3 2 3 5" xfId="18171" xr:uid="{00000000-0005-0000-0000-0000EE2F0000}"/>
    <cellStyle name="Normal 2 2 4 3 2 4" xfId="3239" xr:uid="{00000000-0005-0000-0000-0000EF2F0000}"/>
    <cellStyle name="Normal 2 2 4 3 2 4 2" xfId="11385" xr:uid="{00000000-0005-0000-0000-0000F02F0000}"/>
    <cellStyle name="Normal 2 2 4 3 2 4 2 2" xfId="27681" xr:uid="{00000000-0005-0000-0000-0000F12F0000}"/>
    <cellStyle name="Normal 2 2 4 3 2 4 3" xfId="19535" xr:uid="{00000000-0005-0000-0000-0000F22F0000}"/>
    <cellStyle name="Normal 2 2 4 3 2 5" xfId="5764" xr:uid="{00000000-0005-0000-0000-0000F32F0000}"/>
    <cellStyle name="Normal 2 2 4 3 2 5 2" xfId="13910" xr:uid="{00000000-0005-0000-0000-0000F42F0000}"/>
    <cellStyle name="Normal 2 2 4 3 2 5 2 2" xfId="30206" xr:uid="{00000000-0005-0000-0000-0000F52F0000}"/>
    <cellStyle name="Normal 2 2 4 3 2 5 3" xfId="22060" xr:uid="{00000000-0005-0000-0000-0000F62F0000}"/>
    <cellStyle name="Normal 2 2 4 3 2 6" xfId="8611" xr:uid="{00000000-0005-0000-0000-0000F72F0000}"/>
    <cellStyle name="Normal 2 2 4 3 2 6 2" xfId="24907" xr:uid="{00000000-0005-0000-0000-0000F82F0000}"/>
    <cellStyle name="Normal 2 2 4 3 2 7" xfId="16761" xr:uid="{00000000-0005-0000-0000-0000F92F0000}"/>
    <cellStyle name="Normal 2 2 4 3 3" xfId="826" xr:uid="{00000000-0005-0000-0000-0000FA2F0000}"/>
    <cellStyle name="Normal 2 2 4 3 3 2" xfId="2236" xr:uid="{00000000-0005-0000-0000-0000FB2F0000}"/>
    <cellStyle name="Normal 2 2 4 3 3 2 2" xfId="4770" xr:uid="{00000000-0005-0000-0000-0000FC2F0000}"/>
    <cellStyle name="Normal 2 2 4 3 3 2 2 2" xfId="12916" xr:uid="{00000000-0005-0000-0000-0000FD2F0000}"/>
    <cellStyle name="Normal 2 2 4 3 3 2 2 2 2" xfId="29212" xr:uid="{00000000-0005-0000-0000-0000FE2F0000}"/>
    <cellStyle name="Normal 2 2 4 3 3 2 2 3" xfId="21066" xr:uid="{00000000-0005-0000-0000-0000FF2F0000}"/>
    <cellStyle name="Normal 2 2 4 3 3 2 3" xfId="7535" xr:uid="{00000000-0005-0000-0000-000000300000}"/>
    <cellStyle name="Normal 2 2 4 3 3 2 3 2" xfId="15681" xr:uid="{00000000-0005-0000-0000-000001300000}"/>
    <cellStyle name="Normal 2 2 4 3 3 2 3 2 2" xfId="31977" xr:uid="{00000000-0005-0000-0000-000002300000}"/>
    <cellStyle name="Normal 2 2 4 3 3 2 3 3" xfId="23831" xr:uid="{00000000-0005-0000-0000-000003300000}"/>
    <cellStyle name="Normal 2 2 4 3 3 2 4" xfId="10382" xr:uid="{00000000-0005-0000-0000-000004300000}"/>
    <cellStyle name="Normal 2 2 4 3 3 2 4 2" xfId="26678" xr:uid="{00000000-0005-0000-0000-000005300000}"/>
    <cellStyle name="Normal 2 2 4 3 3 2 5" xfId="18532" xr:uid="{00000000-0005-0000-0000-000006300000}"/>
    <cellStyle name="Normal 2 2 4 3 3 3" xfId="3552" xr:uid="{00000000-0005-0000-0000-000007300000}"/>
    <cellStyle name="Normal 2 2 4 3 3 3 2" xfId="11698" xr:uid="{00000000-0005-0000-0000-000008300000}"/>
    <cellStyle name="Normal 2 2 4 3 3 3 2 2" xfId="27994" xr:uid="{00000000-0005-0000-0000-000009300000}"/>
    <cellStyle name="Normal 2 2 4 3 3 3 3" xfId="19848" xr:uid="{00000000-0005-0000-0000-00000A300000}"/>
    <cellStyle name="Normal 2 2 4 3 3 4" xfId="6125" xr:uid="{00000000-0005-0000-0000-00000B300000}"/>
    <cellStyle name="Normal 2 2 4 3 3 4 2" xfId="14271" xr:uid="{00000000-0005-0000-0000-00000C300000}"/>
    <cellStyle name="Normal 2 2 4 3 3 4 2 2" xfId="30567" xr:uid="{00000000-0005-0000-0000-00000D300000}"/>
    <cellStyle name="Normal 2 2 4 3 3 4 3" xfId="22421" xr:uid="{00000000-0005-0000-0000-00000E300000}"/>
    <cellStyle name="Normal 2 2 4 3 3 5" xfId="8972" xr:uid="{00000000-0005-0000-0000-00000F300000}"/>
    <cellStyle name="Normal 2 2 4 3 3 5 2" xfId="25268" xr:uid="{00000000-0005-0000-0000-000010300000}"/>
    <cellStyle name="Normal 2 2 4 3 3 6" xfId="17122" xr:uid="{00000000-0005-0000-0000-000011300000}"/>
    <cellStyle name="Normal 2 2 4 3 4" xfId="1531" xr:uid="{00000000-0005-0000-0000-000012300000}"/>
    <cellStyle name="Normal 2 2 4 3 4 2" xfId="4161" xr:uid="{00000000-0005-0000-0000-000013300000}"/>
    <cellStyle name="Normal 2 2 4 3 4 2 2" xfId="12307" xr:uid="{00000000-0005-0000-0000-000014300000}"/>
    <cellStyle name="Normal 2 2 4 3 4 2 2 2" xfId="28603" xr:uid="{00000000-0005-0000-0000-000015300000}"/>
    <cellStyle name="Normal 2 2 4 3 4 2 3" xfId="20457" xr:uid="{00000000-0005-0000-0000-000016300000}"/>
    <cellStyle name="Normal 2 2 4 3 4 3" xfId="6830" xr:uid="{00000000-0005-0000-0000-000017300000}"/>
    <cellStyle name="Normal 2 2 4 3 4 3 2" xfId="14976" xr:uid="{00000000-0005-0000-0000-000018300000}"/>
    <cellStyle name="Normal 2 2 4 3 4 3 2 2" xfId="31272" xr:uid="{00000000-0005-0000-0000-000019300000}"/>
    <cellStyle name="Normal 2 2 4 3 4 3 3" xfId="23126" xr:uid="{00000000-0005-0000-0000-00001A300000}"/>
    <cellStyle name="Normal 2 2 4 3 4 4" xfId="9677" xr:uid="{00000000-0005-0000-0000-00001B300000}"/>
    <cellStyle name="Normal 2 2 4 3 4 4 2" xfId="25973" xr:uid="{00000000-0005-0000-0000-00001C300000}"/>
    <cellStyle name="Normal 2 2 4 3 4 5" xfId="17827" xr:uid="{00000000-0005-0000-0000-00001D300000}"/>
    <cellStyle name="Normal 2 2 4 3 5" xfId="2943" xr:uid="{00000000-0005-0000-0000-00001E300000}"/>
    <cellStyle name="Normal 2 2 4 3 5 2" xfId="11089" xr:uid="{00000000-0005-0000-0000-00001F300000}"/>
    <cellStyle name="Normal 2 2 4 3 5 2 2" xfId="27385" xr:uid="{00000000-0005-0000-0000-000020300000}"/>
    <cellStyle name="Normal 2 2 4 3 5 3" xfId="19239" xr:uid="{00000000-0005-0000-0000-000021300000}"/>
    <cellStyle name="Normal 2 2 4 3 6" xfId="5420" xr:uid="{00000000-0005-0000-0000-000022300000}"/>
    <cellStyle name="Normal 2 2 4 3 6 2" xfId="13566" xr:uid="{00000000-0005-0000-0000-000023300000}"/>
    <cellStyle name="Normal 2 2 4 3 6 2 2" xfId="29862" xr:uid="{00000000-0005-0000-0000-000024300000}"/>
    <cellStyle name="Normal 2 2 4 3 6 3" xfId="21716" xr:uid="{00000000-0005-0000-0000-000025300000}"/>
    <cellStyle name="Normal 2 2 4 3 7" xfId="8267" xr:uid="{00000000-0005-0000-0000-000026300000}"/>
    <cellStyle name="Normal 2 2 4 3 7 2" xfId="24563" xr:uid="{00000000-0005-0000-0000-000027300000}"/>
    <cellStyle name="Normal 2 2 4 3 8" xfId="16417" xr:uid="{00000000-0005-0000-0000-000028300000}"/>
    <cellStyle name="Normal 2 2 4 4" xfId="206" xr:uid="{00000000-0005-0000-0000-000029300000}"/>
    <cellStyle name="Normal 2 2 4 4 2" xfId="550" xr:uid="{00000000-0005-0000-0000-00002A300000}"/>
    <cellStyle name="Normal 2 2 4 4 2 2" xfId="1256" xr:uid="{00000000-0005-0000-0000-00002B300000}"/>
    <cellStyle name="Normal 2 2 4 4 2 2 2" xfId="2666" xr:uid="{00000000-0005-0000-0000-00002C300000}"/>
    <cellStyle name="Normal 2 2 4 4 2 2 2 2" xfId="5140" xr:uid="{00000000-0005-0000-0000-00002D300000}"/>
    <cellStyle name="Normal 2 2 4 4 2 2 2 2 2" xfId="13286" xr:uid="{00000000-0005-0000-0000-00002E300000}"/>
    <cellStyle name="Normal 2 2 4 4 2 2 2 2 2 2" xfId="29582" xr:uid="{00000000-0005-0000-0000-00002F300000}"/>
    <cellStyle name="Normal 2 2 4 4 2 2 2 2 3" xfId="21436" xr:uid="{00000000-0005-0000-0000-000030300000}"/>
    <cellStyle name="Normal 2 2 4 4 2 2 2 3" xfId="7965" xr:uid="{00000000-0005-0000-0000-000031300000}"/>
    <cellStyle name="Normal 2 2 4 4 2 2 2 3 2" xfId="16111" xr:uid="{00000000-0005-0000-0000-000032300000}"/>
    <cellStyle name="Normal 2 2 4 4 2 2 2 3 2 2" xfId="32407" xr:uid="{00000000-0005-0000-0000-000033300000}"/>
    <cellStyle name="Normal 2 2 4 4 2 2 2 3 3" xfId="24261" xr:uid="{00000000-0005-0000-0000-000034300000}"/>
    <cellStyle name="Normal 2 2 4 4 2 2 2 4" xfId="10812" xr:uid="{00000000-0005-0000-0000-000035300000}"/>
    <cellStyle name="Normal 2 2 4 4 2 2 2 4 2" xfId="27108" xr:uid="{00000000-0005-0000-0000-000036300000}"/>
    <cellStyle name="Normal 2 2 4 4 2 2 2 5" xfId="18962" xr:uid="{00000000-0005-0000-0000-000037300000}"/>
    <cellStyle name="Normal 2 2 4 4 2 2 3" xfId="3922" xr:uid="{00000000-0005-0000-0000-000038300000}"/>
    <cellStyle name="Normal 2 2 4 4 2 2 3 2" xfId="12068" xr:uid="{00000000-0005-0000-0000-000039300000}"/>
    <cellStyle name="Normal 2 2 4 4 2 2 3 2 2" xfId="28364" xr:uid="{00000000-0005-0000-0000-00003A300000}"/>
    <cellStyle name="Normal 2 2 4 4 2 2 3 3" xfId="20218" xr:uid="{00000000-0005-0000-0000-00003B300000}"/>
    <cellStyle name="Normal 2 2 4 4 2 2 4" xfId="6555" xr:uid="{00000000-0005-0000-0000-00003C300000}"/>
    <cellStyle name="Normal 2 2 4 4 2 2 4 2" xfId="14701" xr:uid="{00000000-0005-0000-0000-00003D300000}"/>
    <cellStyle name="Normal 2 2 4 4 2 2 4 2 2" xfId="30997" xr:uid="{00000000-0005-0000-0000-00003E300000}"/>
    <cellStyle name="Normal 2 2 4 4 2 2 4 3" xfId="22851" xr:uid="{00000000-0005-0000-0000-00003F300000}"/>
    <cellStyle name="Normal 2 2 4 4 2 2 5" xfId="9402" xr:uid="{00000000-0005-0000-0000-000040300000}"/>
    <cellStyle name="Normal 2 2 4 4 2 2 5 2" xfId="25698" xr:uid="{00000000-0005-0000-0000-000041300000}"/>
    <cellStyle name="Normal 2 2 4 4 2 2 6" xfId="17552" xr:uid="{00000000-0005-0000-0000-000042300000}"/>
    <cellStyle name="Normal 2 2 4 4 2 3" xfId="1961" xr:uid="{00000000-0005-0000-0000-000043300000}"/>
    <cellStyle name="Normal 2 2 4 4 2 3 2" xfId="4531" xr:uid="{00000000-0005-0000-0000-000044300000}"/>
    <cellStyle name="Normal 2 2 4 4 2 3 2 2" xfId="12677" xr:uid="{00000000-0005-0000-0000-000045300000}"/>
    <cellStyle name="Normal 2 2 4 4 2 3 2 2 2" xfId="28973" xr:uid="{00000000-0005-0000-0000-000046300000}"/>
    <cellStyle name="Normal 2 2 4 4 2 3 2 3" xfId="20827" xr:uid="{00000000-0005-0000-0000-000047300000}"/>
    <cellStyle name="Normal 2 2 4 4 2 3 3" xfId="7260" xr:uid="{00000000-0005-0000-0000-000048300000}"/>
    <cellStyle name="Normal 2 2 4 4 2 3 3 2" xfId="15406" xr:uid="{00000000-0005-0000-0000-000049300000}"/>
    <cellStyle name="Normal 2 2 4 4 2 3 3 2 2" xfId="31702" xr:uid="{00000000-0005-0000-0000-00004A300000}"/>
    <cellStyle name="Normal 2 2 4 4 2 3 3 3" xfId="23556" xr:uid="{00000000-0005-0000-0000-00004B300000}"/>
    <cellStyle name="Normal 2 2 4 4 2 3 4" xfId="10107" xr:uid="{00000000-0005-0000-0000-00004C300000}"/>
    <cellStyle name="Normal 2 2 4 4 2 3 4 2" xfId="26403" xr:uid="{00000000-0005-0000-0000-00004D300000}"/>
    <cellStyle name="Normal 2 2 4 4 2 3 5" xfId="18257" xr:uid="{00000000-0005-0000-0000-00004E300000}"/>
    <cellStyle name="Normal 2 2 4 4 2 4" xfId="3313" xr:uid="{00000000-0005-0000-0000-00004F300000}"/>
    <cellStyle name="Normal 2 2 4 4 2 4 2" xfId="11459" xr:uid="{00000000-0005-0000-0000-000050300000}"/>
    <cellStyle name="Normal 2 2 4 4 2 4 2 2" xfId="27755" xr:uid="{00000000-0005-0000-0000-000051300000}"/>
    <cellStyle name="Normal 2 2 4 4 2 4 3" xfId="19609" xr:uid="{00000000-0005-0000-0000-000052300000}"/>
    <cellStyle name="Normal 2 2 4 4 2 5" xfId="5850" xr:uid="{00000000-0005-0000-0000-000053300000}"/>
    <cellStyle name="Normal 2 2 4 4 2 5 2" xfId="13996" xr:uid="{00000000-0005-0000-0000-000054300000}"/>
    <cellStyle name="Normal 2 2 4 4 2 5 2 2" xfId="30292" xr:uid="{00000000-0005-0000-0000-000055300000}"/>
    <cellStyle name="Normal 2 2 4 4 2 5 3" xfId="22146" xr:uid="{00000000-0005-0000-0000-000056300000}"/>
    <cellStyle name="Normal 2 2 4 4 2 6" xfId="8697" xr:uid="{00000000-0005-0000-0000-000057300000}"/>
    <cellStyle name="Normal 2 2 4 4 2 6 2" xfId="24993" xr:uid="{00000000-0005-0000-0000-000058300000}"/>
    <cellStyle name="Normal 2 2 4 4 2 7" xfId="16847" xr:uid="{00000000-0005-0000-0000-000059300000}"/>
    <cellStyle name="Normal 2 2 4 4 3" xfId="912" xr:uid="{00000000-0005-0000-0000-00005A300000}"/>
    <cellStyle name="Normal 2 2 4 4 3 2" xfId="2322" xr:uid="{00000000-0005-0000-0000-00005B300000}"/>
    <cellStyle name="Normal 2 2 4 4 3 2 2" xfId="4844" xr:uid="{00000000-0005-0000-0000-00005C300000}"/>
    <cellStyle name="Normal 2 2 4 4 3 2 2 2" xfId="12990" xr:uid="{00000000-0005-0000-0000-00005D300000}"/>
    <cellStyle name="Normal 2 2 4 4 3 2 2 2 2" xfId="29286" xr:uid="{00000000-0005-0000-0000-00005E300000}"/>
    <cellStyle name="Normal 2 2 4 4 3 2 2 3" xfId="21140" xr:uid="{00000000-0005-0000-0000-00005F300000}"/>
    <cellStyle name="Normal 2 2 4 4 3 2 3" xfId="7621" xr:uid="{00000000-0005-0000-0000-000060300000}"/>
    <cellStyle name="Normal 2 2 4 4 3 2 3 2" xfId="15767" xr:uid="{00000000-0005-0000-0000-000061300000}"/>
    <cellStyle name="Normal 2 2 4 4 3 2 3 2 2" xfId="32063" xr:uid="{00000000-0005-0000-0000-000062300000}"/>
    <cellStyle name="Normal 2 2 4 4 3 2 3 3" xfId="23917" xr:uid="{00000000-0005-0000-0000-000063300000}"/>
    <cellStyle name="Normal 2 2 4 4 3 2 4" xfId="10468" xr:uid="{00000000-0005-0000-0000-000064300000}"/>
    <cellStyle name="Normal 2 2 4 4 3 2 4 2" xfId="26764" xr:uid="{00000000-0005-0000-0000-000065300000}"/>
    <cellStyle name="Normal 2 2 4 4 3 2 5" xfId="18618" xr:uid="{00000000-0005-0000-0000-000066300000}"/>
    <cellStyle name="Normal 2 2 4 4 3 3" xfId="3626" xr:uid="{00000000-0005-0000-0000-000067300000}"/>
    <cellStyle name="Normal 2 2 4 4 3 3 2" xfId="11772" xr:uid="{00000000-0005-0000-0000-000068300000}"/>
    <cellStyle name="Normal 2 2 4 4 3 3 2 2" xfId="28068" xr:uid="{00000000-0005-0000-0000-000069300000}"/>
    <cellStyle name="Normal 2 2 4 4 3 3 3" xfId="19922" xr:uid="{00000000-0005-0000-0000-00006A300000}"/>
    <cellStyle name="Normal 2 2 4 4 3 4" xfId="6211" xr:uid="{00000000-0005-0000-0000-00006B300000}"/>
    <cellStyle name="Normal 2 2 4 4 3 4 2" xfId="14357" xr:uid="{00000000-0005-0000-0000-00006C300000}"/>
    <cellStyle name="Normal 2 2 4 4 3 4 2 2" xfId="30653" xr:uid="{00000000-0005-0000-0000-00006D300000}"/>
    <cellStyle name="Normal 2 2 4 4 3 4 3" xfId="22507" xr:uid="{00000000-0005-0000-0000-00006E300000}"/>
    <cellStyle name="Normal 2 2 4 4 3 5" xfId="9058" xr:uid="{00000000-0005-0000-0000-00006F300000}"/>
    <cellStyle name="Normal 2 2 4 4 3 5 2" xfId="25354" xr:uid="{00000000-0005-0000-0000-000070300000}"/>
    <cellStyle name="Normal 2 2 4 4 3 6" xfId="17208" xr:uid="{00000000-0005-0000-0000-000071300000}"/>
    <cellStyle name="Normal 2 2 4 4 4" xfId="1617" xr:uid="{00000000-0005-0000-0000-000072300000}"/>
    <cellStyle name="Normal 2 2 4 4 4 2" xfId="4235" xr:uid="{00000000-0005-0000-0000-000073300000}"/>
    <cellStyle name="Normal 2 2 4 4 4 2 2" xfId="12381" xr:uid="{00000000-0005-0000-0000-000074300000}"/>
    <cellStyle name="Normal 2 2 4 4 4 2 2 2" xfId="28677" xr:uid="{00000000-0005-0000-0000-000075300000}"/>
    <cellStyle name="Normal 2 2 4 4 4 2 3" xfId="20531" xr:uid="{00000000-0005-0000-0000-000076300000}"/>
    <cellStyle name="Normal 2 2 4 4 4 3" xfId="6916" xr:uid="{00000000-0005-0000-0000-000077300000}"/>
    <cellStyle name="Normal 2 2 4 4 4 3 2" xfId="15062" xr:uid="{00000000-0005-0000-0000-000078300000}"/>
    <cellStyle name="Normal 2 2 4 4 4 3 2 2" xfId="31358" xr:uid="{00000000-0005-0000-0000-000079300000}"/>
    <cellStyle name="Normal 2 2 4 4 4 3 3" xfId="23212" xr:uid="{00000000-0005-0000-0000-00007A300000}"/>
    <cellStyle name="Normal 2 2 4 4 4 4" xfId="9763" xr:uid="{00000000-0005-0000-0000-00007B300000}"/>
    <cellStyle name="Normal 2 2 4 4 4 4 2" xfId="26059" xr:uid="{00000000-0005-0000-0000-00007C300000}"/>
    <cellStyle name="Normal 2 2 4 4 4 5" xfId="17913" xr:uid="{00000000-0005-0000-0000-00007D300000}"/>
    <cellStyle name="Normal 2 2 4 4 5" xfId="3017" xr:uid="{00000000-0005-0000-0000-00007E300000}"/>
    <cellStyle name="Normal 2 2 4 4 5 2" xfId="11163" xr:uid="{00000000-0005-0000-0000-00007F300000}"/>
    <cellStyle name="Normal 2 2 4 4 5 2 2" xfId="27459" xr:uid="{00000000-0005-0000-0000-000080300000}"/>
    <cellStyle name="Normal 2 2 4 4 5 3" xfId="19313" xr:uid="{00000000-0005-0000-0000-000081300000}"/>
    <cellStyle name="Normal 2 2 4 4 6" xfId="5506" xr:uid="{00000000-0005-0000-0000-000082300000}"/>
    <cellStyle name="Normal 2 2 4 4 6 2" xfId="13652" xr:uid="{00000000-0005-0000-0000-000083300000}"/>
    <cellStyle name="Normal 2 2 4 4 6 2 2" xfId="29948" xr:uid="{00000000-0005-0000-0000-000084300000}"/>
    <cellStyle name="Normal 2 2 4 4 6 3" xfId="21802" xr:uid="{00000000-0005-0000-0000-000085300000}"/>
    <cellStyle name="Normal 2 2 4 4 7" xfId="8353" xr:uid="{00000000-0005-0000-0000-000086300000}"/>
    <cellStyle name="Normal 2 2 4 4 7 2" xfId="24649" xr:uid="{00000000-0005-0000-0000-000087300000}"/>
    <cellStyle name="Normal 2 2 4 4 8" xfId="16503" xr:uid="{00000000-0005-0000-0000-000088300000}"/>
    <cellStyle name="Normal 2 2 4 5" xfId="284" xr:uid="{00000000-0005-0000-0000-000089300000}"/>
    <cellStyle name="Normal 2 2 4 5 2" xfId="628" xr:uid="{00000000-0005-0000-0000-00008A300000}"/>
    <cellStyle name="Normal 2 2 4 5 2 2" xfId="1334" xr:uid="{00000000-0005-0000-0000-00008B300000}"/>
    <cellStyle name="Normal 2 2 4 5 2 2 2" xfId="2744" xr:uid="{00000000-0005-0000-0000-00008C300000}"/>
    <cellStyle name="Normal 2 2 4 5 2 2 2 2" xfId="5214" xr:uid="{00000000-0005-0000-0000-00008D300000}"/>
    <cellStyle name="Normal 2 2 4 5 2 2 2 2 2" xfId="13360" xr:uid="{00000000-0005-0000-0000-00008E300000}"/>
    <cellStyle name="Normal 2 2 4 5 2 2 2 2 2 2" xfId="29656" xr:uid="{00000000-0005-0000-0000-00008F300000}"/>
    <cellStyle name="Normal 2 2 4 5 2 2 2 2 3" xfId="21510" xr:uid="{00000000-0005-0000-0000-000090300000}"/>
    <cellStyle name="Normal 2 2 4 5 2 2 2 3" xfId="8043" xr:uid="{00000000-0005-0000-0000-000091300000}"/>
    <cellStyle name="Normal 2 2 4 5 2 2 2 3 2" xfId="16189" xr:uid="{00000000-0005-0000-0000-000092300000}"/>
    <cellStyle name="Normal 2 2 4 5 2 2 2 3 2 2" xfId="32485" xr:uid="{00000000-0005-0000-0000-000093300000}"/>
    <cellStyle name="Normal 2 2 4 5 2 2 2 3 3" xfId="24339" xr:uid="{00000000-0005-0000-0000-000094300000}"/>
    <cellStyle name="Normal 2 2 4 5 2 2 2 4" xfId="10890" xr:uid="{00000000-0005-0000-0000-000095300000}"/>
    <cellStyle name="Normal 2 2 4 5 2 2 2 4 2" xfId="27186" xr:uid="{00000000-0005-0000-0000-000096300000}"/>
    <cellStyle name="Normal 2 2 4 5 2 2 2 5" xfId="19040" xr:uid="{00000000-0005-0000-0000-000097300000}"/>
    <cellStyle name="Normal 2 2 4 5 2 2 3" xfId="3996" xr:uid="{00000000-0005-0000-0000-000098300000}"/>
    <cellStyle name="Normal 2 2 4 5 2 2 3 2" xfId="12142" xr:uid="{00000000-0005-0000-0000-000099300000}"/>
    <cellStyle name="Normal 2 2 4 5 2 2 3 2 2" xfId="28438" xr:uid="{00000000-0005-0000-0000-00009A300000}"/>
    <cellStyle name="Normal 2 2 4 5 2 2 3 3" xfId="20292" xr:uid="{00000000-0005-0000-0000-00009B300000}"/>
    <cellStyle name="Normal 2 2 4 5 2 2 4" xfId="6633" xr:uid="{00000000-0005-0000-0000-00009C300000}"/>
    <cellStyle name="Normal 2 2 4 5 2 2 4 2" xfId="14779" xr:uid="{00000000-0005-0000-0000-00009D300000}"/>
    <cellStyle name="Normal 2 2 4 5 2 2 4 2 2" xfId="31075" xr:uid="{00000000-0005-0000-0000-00009E300000}"/>
    <cellStyle name="Normal 2 2 4 5 2 2 4 3" xfId="22929" xr:uid="{00000000-0005-0000-0000-00009F300000}"/>
    <cellStyle name="Normal 2 2 4 5 2 2 5" xfId="9480" xr:uid="{00000000-0005-0000-0000-0000A0300000}"/>
    <cellStyle name="Normal 2 2 4 5 2 2 5 2" xfId="25776" xr:uid="{00000000-0005-0000-0000-0000A1300000}"/>
    <cellStyle name="Normal 2 2 4 5 2 2 6" xfId="17630" xr:uid="{00000000-0005-0000-0000-0000A2300000}"/>
    <cellStyle name="Normal 2 2 4 5 2 3" xfId="2039" xr:uid="{00000000-0005-0000-0000-0000A3300000}"/>
    <cellStyle name="Normal 2 2 4 5 2 3 2" xfId="4605" xr:uid="{00000000-0005-0000-0000-0000A4300000}"/>
    <cellStyle name="Normal 2 2 4 5 2 3 2 2" xfId="12751" xr:uid="{00000000-0005-0000-0000-0000A5300000}"/>
    <cellStyle name="Normal 2 2 4 5 2 3 2 2 2" xfId="29047" xr:uid="{00000000-0005-0000-0000-0000A6300000}"/>
    <cellStyle name="Normal 2 2 4 5 2 3 2 3" xfId="20901" xr:uid="{00000000-0005-0000-0000-0000A7300000}"/>
    <cellStyle name="Normal 2 2 4 5 2 3 3" xfId="7338" xr:uid="{00000000-0005-0000-0000-0000A8300000}"/>
    <cellStyle name="Normal 2 2 4 5 2 3 3 2" xfId="15484" xr:uid="{00000000-0005-0000-0000-0000A9300000}"/>
    <cellStyle name="Normal 2 2 4 5 2 3 3 2 2" xfId="31780" xr:uid="{00000000-0005-0000-0000-0000AA300000}"/>
    <cellStyle name="Normal 2 2 4 5 2 3 3 3" xfId="23634" xr:uid="{00000000-0005-0000-0000-0000AB300000}"/>
    <cellStyle name="Normal 2 2 4 5 2 3 4" xfId="10185" xr:uid="{00000000-0005-0000-0000-0000AC300000}"/>
    <cellStyle name="Normal 2 2 4 5 2 3 4 2" xfId="26481" xr:uid="{00000000-0005-0000-0000-0000AD300000}"/>
    <cellStyle name="Normal 2 2 4 5 2 3 5" xfId="18335" xr:uid="{00000000-0005-0000-0000-0000AE300000}"/>
    <cellStyle name="Normal 2 2 4 5 2 4" xfId="3387" xr:uid="{00000000-0005-0000-0000-0000AF300000}"/>
    <cellStyle name="Normal 2 2 4 5 2 4 2" xfId="11533" xr:uid="{00000000-0005-0000-0000-0000B0300000}"/>
    <cellStyle name="Normal 2 2 4 5 2 4 2 2" xfId="27829" xr:uid="{00000000-0005-0000-0000-0000B1300000}"/>
    <cellStyle name="Normal 2 2 4 5 2 4 3" xfId="19683" xr:uid="{00000000-0005-0000-0000-0000B2300000}"/>
    <cellStyle name="Normal 2 2 4 5 2 5" xfId="5928" xr:uid="{00000000-0005-0000-0000-0000B3300000}"/>
    <cellStyle name="Normal 2 2 4 5 2 5 2" xfId="14074" xr:uid="{00000000-0005-0000-0000-0000B4300000}"/>
    <cellStyle name="Normal 2 2 4 5 2 5 2 2" xfId="30370" xr:uid="{00000000-0005-0000-0000-0000B5300000}"/>
    <cellStyle name="Normal 2 2 4 5 2 5 3" xfId="22224" xr:uid="{00000000-0005-0000-0000-0000B6300000}"/>
    <cellStyle name="Normal 2 2 4 5 2 6" xfId="8775" xr:uid="{00000000-0005-0000-0000-0000B7300000}"/>
    <cellStyle name="Normal 2 2 4 5 2 6 2" xfId="25071" xr:uid="{00000000-0005-0000-0000-0000B8300000}"/>
    <cellStyle name="Normal 2 2 4 5 2 7" xfId="16925" xr:uid="{00000000-0005-0000-0000-0000B9300000}"/>
    <cellStyle name="Normal 2 2 4 5 3" xfId="990" xr:uid="{00000000-0005-0000-0000-0000BA300000}"/>
    <cellStyle name="Normal 2 2 4 5 3 2" xfId="2400" xr:uid="{00000000-0005-0000-0000-0000BB300000}"/>
    <cellStyle name="Normal 2 2 4 5 3 2 2" xfId="4918" xr:uid="{00000000-0005-0000-0000-0000BC300000}"/>
    <cellStyle name="Normal 2 2 4 5 3 2 2 2" xfId="13064" xr:uid="{00000000-0005-0000-0000-0000BD300000}"/>
    <cellStyle name="Normal 2 2 4 5 3 2 2 2 2" xfId="29360" xr:uid="{00000000-0005-0000-0000-0000BE300000}"/>
    <cellStyle name="Normal 2 2 4 5 3 2 2 3" xfId="21214" xr:uid="{00000000-0005-0000-0000-0000BF300000}"/>
    <cellStyle name="Normal 2 2 4 5 3 2 3" xfId="7699" xr:uid="{00000000-0005-0000-0000-0000C0300000}"/>
    <cellStyle name="Normal 2 2 4 5 3 2 3 2" xfId="15845" xr:uid="{00000000-0005-0000-0000-0000C1300000}"/>
    <cellStyle name="Normal 2 2 4 5 3 2 3 2 2" xfId="32141" xr:uid="{00000000-0005-0000-0000-0000C2300000}"/>
    <cellStyle name="Normal 2 2 4 5 3 2 3 3" xfId="23995" xr:uid="{00000000-0005-0000-0000-0000C3300000}"/>
    <cellStyle name="Normal 2 2 4 5 3 2 4" xfId="10546" xr:uid="{00000000-0005-0000-0000-0000C4300000}"/>
    <cellStyle name="Normal 2 2 4 5 3 2 4 2" xfId="26842" xr:uid="{00000000-0005-0000-0000-0000C5300000}"/>
    <cellStyle name="Normal 2 2 4 5 3 2 5" xfId="18696" xr:uid="{00000000-0005-0000-0000-0000C6300000}"/>
    <cellStyle name="Normal 2 2 4 5 3 3" xfId="3700" xr:uid="{00000000-0005-0000-0000-0000C7300000}"/>
    <cellStyle name="Normal 2 2 4 5 3 3 2" xfId="11846" xr:uid="{00000000-0005-0000-0000-0000C8300000}"/>
    <cellStyle name="Normal 2 2 4 5 3 3 2 2" xfId="28142" xr:uid="{00000000-0005-0000-0000-0000C9300000}"/>
    <cellStyle name="Normal 2 2 4 5 3 3 3" xfId="19996" xr:uid="{00000000-0005-0000-0000-0000CA300000}"/>
    <cellStyle name="Normal 2 2 4 5 3 4" xfId="6289" xr:uid="{00000000-0005-0000-0000-0000CB300000}"/>
    <cellStyle name="Normal 2 2 4 5 3 4 2" xfId="14435" xr:uid="{00000000-0005-0000-0000-0000CC300000}"/>
    <cellStyle name="Normal 2 2 4 5 3 4 2 2" xfId="30731" xr:uid="{00000000-0005-0000-0000-0000CD300000}"/>
    <cellStyle name="Normal 2 2 4 5 3 4 3" xfId="22585" xr:uid="{00000000-0005-0000-0000-0000CE300000}"/>
    <cellStyle name="Normal 2 2 4 5 3 5" xfId="9136" xr:uid="{00000000-0005-0000-0000-0000CF300000}"/>
    <cellStyle name="Normal 2 2 4 5 3 5 2" xfId="25432" xr:uid="{00000000-0005-0000-0000-0000D0300000}"/>
    <cellStyle name="Normal 2 2 4 5 3 6" xfId="17286" xr:uid="{00000000-0005-0000-0000-0000D1300000}"/>
    <cellStyle name="Normal 2 2 4 5 4" xfId="1695" xr:uid="{00000000-0005-0000-0000-0000D2300000}"/>
    <cellStyle name="Normal 2 2 4 5 4 2" xfId="4309" xr:uid="{00000000-0005-0000-0000-0000D3300000}"/>
    <cellStyle name="Normal 2 2 4 5 4 2 2" xfId="12455" xr:uid="{00000000-0005-0000-0000-0000D4300000}"/>
    <cellStyle name="Normal 2 2 4 5 4 2 2 2" xfId="28751" xr:uid="{00000000-0005-0000-0000-0000D5300000}"/>
    <cellStyle name="Normal 2 2 4 5 4 2 3" xfId="20605" xr:uid="{00000000-0005-0000-0000-0000D6300000}"/>
    <cellStyle name="Normal 2 2 4 5 4 3" xfId="6994" xr:uid="{00000000-0005-0000-0000-0000D7300000}"/>
    <cellStyle name="Normal 2 2 4 5 4 3 2" xfId="15140" xr:uid="{00000000-0005-0000-0000-0000D8300000}"/>
    <cellStyle name="Normal 2 2 4 5 4 3 2 2" xfId="31436" xr:uid="{00000000-0005-0000-0000-0000D9300000}"/>
    <cellStyle name="Normal 2 2 4 5 4 3 3" xfId="23290" xr:uid="{00000000-0005-0000-0000-0000DA300000}"/>
    <cellStyle name="Normal 2 2 4 5 4 4" xfId="9841" xr:uid="{00000000-0005-0000-0000-0000DB300000}"/>
    <cellStyle name="Normal 2 2 4 5 4 4 2" xfId="26137" xr:uid="{00000000-0005-0000-0000-0000DC300000}"/>
    <cellStyle name="Normal 2 2 4 5 4 5" xfId="17991" xr:uid="{00000000-0005-0000-0000-0000DD300000}"/>
    <cellStyle name="Normal 2 2 4 5 5" xfId="3091" xr:uid="{00000000-0005-0000-0000-0000DE300000}"/>
    <cellStyle name="Normal 2 2 4 5 5 2" xfId="11237" xr:uid="{00000000-0005-0000-0000-0000DF300000}"/>
    <cellStyle name="Normal 2 2 4 5 5 2 2" xfId="27533" xr:uid="{00000000-0005-0000-0000-0000E0300000}"/>
    <cellStyle name="Normal 2 2 4 5 5 3" xfId="19387" xr:uid="{00000000-0005-0000-0000-0000E1300000}"/>
    <cellStyle name="Normal 2 2 4 5 6" xfId="5584" xr:uid="{00000000-0005-0000-0000-0000E2300000}"/>
    <cellStyle name="Normal 2 2 4 5 6 2" xfId="13730" xr:uid="{00000000-0005-0000-0000-0000E3300000}"/>
    <cellStyle name="Normal 2 2 4 5 6 2 2" xfId="30026" xr:uid="{00000000-0005-0000-0000-0000E4300000}"/>
    <cellStyle name="Normal 2 2 4 5 6 3" xfId="21880" xr:uid="{00000000-0005-0000-0000-0000E5300000}"/>
    <cellStyle name="Normal 2 2 4 5 7" xfId="8431" xr:uid="{00000000-0005-0000-0000-0000E6300000}"/>
    <cellStyle name="Normal 2 2 4 5 7 2" xfId="24727" xr:uid="{00000000-0005-0000-0000-0000E7300000}"/>
    <cellStyle name="Normal 2 2 4 5 8" xfId="16581" xr:uid="{00000000-0005-0000-0000-0000E8300000}"/>
    <cellStyle name="Normal 2 2 4 6" xfId="374" xr:uid="{00000000-0005-0000-0000-0000E9300000}"/>
    <cellStyle name="Normal 2 2 4 6 2" xfId="1080" xr:uid="{00000000-0005-0000-0000-0000EA300000}"/>
    <cellStyle name="Normal 2 2 4 6 2 2" xfId="2490" xr:uid="{00000000-0005-0000-0000-0000EB300000}"/>
    <cellStyle name="Normal 2 2 4 6 2 2 2" xfId="4992" xr:uid="{00000000-0005-0000-0000-0000EC300000}"/>
    <cellStyle name="Normal 2 2 4 6 2 2 2 2" xfId="13138" xr:uid="{00000000-0005-0000-0000-0000ED300000}"/>
    <cellStyle name="Normal 2 2 4 6 2 2 2 2 2" xfId="29434" xr:uid="{00000000-0005-0000-0000-0000EE300000}"/>
    <cellStyle name="Normal 2 2 4 6 2 2 2 3" xfId="21288" xr:uid="{00000000-0005-0000-0000-0000EF300000}"/>
    <cellStyle name="Normal 2 2 4 6 2 2 3" xfId="7789" xr:uid="{00000000-0005-0000-0000-0000F0300000}"/>
    <cellStyle name="Normal 2 2 4 6 2 2 3 2" xfId="15935" xr:uid="{00000000-0005-0000-0000-0000F1300000}"/>
    <cellStyle name="Normal 2 2 4 6 2 2 3 2 2" xfId="32231" xr:uid="{00000000-0005-0000-0000-0000F2300000}"/>
    <cellStyle name="Normal 2 2 4 6 2 2 3 3" xfId="24085" xr:uid="{00000000-0005-0000-0000-0000F3300000}"/>
    <cellStyle name="Normal 2 2 4 6 2 2 4" xfId="10636" xr:uid="{00000000-0005-0000-0000-0000F4300000}"/>
    <cellStyle name="Normal 2 2 4 6 2 2 4 2" xfId="26932" xr:uid="{00000000-0005-0000-0000-0000F5300000}"/>
    <cellStyle name="Normal 2 2 4 6 2 2 5" xfId="18786" xr:uid="{00000000-0005-0000-0000-0000F6300000}"/>
    <cellStyle name="Normal 2 2 4 6 2 3" xfId="3774" xr:uid="{00000000-0005-0000-0000-0000F7300000}"/>
    <cellStyle name="Normal 2 2 4 6 2 3 2" xfId="11920" xr:uid="{00000000-0005-0000-0000-0000F8300000}"/>
    <cellStyle name="Normal 2 2 4 6 2 3 2 2" xfId="28216" xr:uid="{00000000-0005-0000-0000-0000F9300000}"/>
    <cellStyle name="Normal 2 2 4 6 2 3 3" xfId="20070" xr:uid="{00000000-0005-0000-0000-0000FA300000}"/>
    <cellStyle name="Normal 2 2 4 6 2 4" xfId="6379" xr:uid="{00000000-0005-0000-0000-0000FB300000}"/>
    <cellStyle name="Normal 2 2 4 6 2 4 2" xfId="14525" xr:uid="{00000000-0005-0000-0000-0000FC300000}"/>
    <cellStyle name="Normal 2 2 4 6 2 4 2 2" xfId="30821" xr:uid="{00000000-0005-0000-0000-0000FD300000}"/>
    <cellStyle name="Normal 2 2 4 6 2 4 3" xfId="22675" xr:uid="{00000000-0005-0000-0000-0000FE300000}"/>
    <cellStyle name="Normal 2 2 4 6 2 5" xfId="9226" xr:uid="{00000000-0005-0000-0000-0000FF300000}"/>
    <cellStyle name="Normal 2 2 4 6 2 5 2" xfId="25522" xr:uid="{00000000-0005-0000-0000-000000310000}"/>
    <cellStyle name="Normal 2 2 4 6 2 6" xfId="17376" xr:uid="{00000000-0005-0000-0000-000001310000}"/>
    <cellStyle name="Normal 2 2 4 6 3" xfId="1785" xr:uid="{00000000-0005-0000-0000-000002310000}"/>
    <cellStyle name="Normal 2 2 4 6 3 2" xfId="4383" xr:uid="{00000000-0005-0000-0000-000003310000}"/>
    <cellStyle name="Normal 2 2 4 6 3 2 2" xfId="12529" xr:uid="{00000000-0005-0000-0000-000004310000}"/>
    <cellStyle name="Normal 2 2 4 6 3 2 2 2" xfId="28825" xr:uid="{00000000-0005-0000-0000-000005310000}"/>
    <cellStyle name="Normal 2 2 4 6 3 2 3" xfId="20679" xr:uid="{00000000-0005-0000-0000-000006310000}"/>
    <cellStyle name="Normal 2 2 4 6 3 3" xfId="7084" xr:uid="{00000000-0005-0000-0000-000007310000}"/>
    <cellStyle name="Normal 2 2 4 6 3 3 2" xfId="15230" xr:uid="{00000000-0005-0000-0000-000008310000}"/>
    <cellStyle name="Normal 2 2 4 6 3 3 2 2" xfId="31526" xr:uid="{00000000-0005-0000-0000-000009310000}"/>
    <cellStyle name="Normal 2 2 4 6 3 3 3" xfId="23380" xr:uid="{00000000-0005-0000-0000-00000A310000}"/>
    <cellStyle name="Normal 2 2 4 6 3 4" xfId="9931" xr:uid="{00000000-0005-0000-0000-00000B310000}"/>
    <cellStyle name="Normal 2 2 4 6 3 4 2" xfId="26227" xr:uid="{00000000-0005-0000-0000-00000C310000}"/>
    <cellStyle name="Normal 2 2 4 6 3 5" xfId="18081" xr:uid="{00000000-0005-0000-0000-00000D310000}"/>
    <cellStyle name="Normal 2 2 4 6 4" xfId="3165" xr:uid="{00000000-0005-0000-0000-00000E310000}"/>
    <cellStyle name="Normal 2 2 4 6 4 2" xfId="11311" xr:uid="{00000000-0005-0000-0000-00000F310000}"/>
    <cellStyle name="Normal 2 2 4 6 4 2 2" xfId="27607" xr:uid="{00000000-0005-0000-0000-000010310000}"/>
    <cellStyle name="Normal 2 2 4 6 4 3" xfId="19461" xr:uid="{00000000-0005-0000-0000-000011310000}"/>
    <cellStyle name="Normal 2 2 4 6 5" xfId="5674" xr:uid="{00000000-0005-0000-0000-000012310000}"/>
    <cellStyle name="Normal 2 2 4 6 5 2" xfId="13820" xr:uid="{00000000-0005-0000-0000-000013310000}"/>
    <cellStyle name="Normal 2 2 4 6 5 2 2" xfId="30116" xr:uid="{00000000-0005-0000-0000-000014310000}"/>
    <cellStyle name="Normal 2 2 4 6 5 3" xfId="21970" xr:uid="{00000000-0005-0000-0000-000015310000}"/>
    <cellStyle name="Normal 2 2 4 6 6" xfId="8521" xr:uid="{00000000-0005-0000-0000-000016310000}"/>
    <cellStyle name="Normal 2 2 4 6 6 2" xfId="24817" xr:uid="{00000000-0005-0000-0000-000017310000}"/>
    <cellStyle name="Normal 2 2 4 6 7" xfId="16671" xr:uid="{00000000-0005-0000-0000-000018310000}"/>
    <cellStyle name="Normal 2 2 4 7" xfId="736" xr:uid="{00000000-0005-0000-0000-000019310000}"/>
    <cellStyle name="Normal 2 2 4 7 2" xfId="2146" xr:uid="{00000000-0005-0000-0000-00001A310000}"/>
    <cellStyle name="Normal 2 2 4 7 2 2" xfId="4696" xr:uid="{00000000-0005-0000-0000-00001B310000}"/>
    <cellStyle name="Normal 2 2 4 7 2 2 2" xfId="12842" xr:uid="{00000000-0005-0000-0000-00001C310000}"/>
    <cellStyle name="Normal 2 2 4 7 2 2 2 2" xfId="29138" xr:uid="{00000000-0005-0000-0000-00001D310000}"/>
    <cellStyle name="Normal 2 2 4 7 2 2 3" xfId="20992" xr:uid="{00000000-0005-0000-0000-00001E310000}"/>
    <cellStyle name="Normal 2 2 4 7 2 3" xfId="7445" xr:uid="{00000000-0005-0000-0000-00001F310000}"/>
    <cellStyle name="Normal 2 2 4 7 2 3 2" xfId="15591" xr:uid="{00000000-0005-0000-0000-000020310000}"/>
    <cellStyle name="Normal 2 2 4 7 2 3 2 2" xfId="31887" xr:uid="{00000000-0005-0000-0000-000021310000}"/>
    <cellStyle name="Normal 2 2 4 7 2 3 3" xfId="23741" xr:uid="{00000000-0005-0000-0000-000022310000}"/>
    <cellStyle name="Normal 2 2 4 7 2 4" xfId="10292" xr:uid="{00000000-0005-0000-0000-000023310000}"/>
    <cellStyle name="Normal 2 2 4 7 2 4 2" xfId="26588" xr:uid="{00000000-0005-0000-0000-000024310000}"/>
    <cellStyle name="Normal 2 2 4 7 2 5" xfId="18442" xr:uid="{00000000-0005-0000-0000-000025310000}"/>
    <cellStyle name="Normal 2 2 4 7 3" xfId="3478" xr:uid="{00000000-0005-0000-0000-000026310000}"/>
    <cellStyle name="Normal 2 2 4 7 3 2" xfId="11624" xr:uid="{00000000-0005-0000-0000-000027310000}"/>
    <cellStyle name="Normal 2 2 4 7 3 2 2" xfId="27920" xr:uid="{00000000-0005-0000-0000-000028310000}"/>
    <cellStyle name="Normal 2 2 4 7 3 3" xfId="19774" xr:uid="{00000000-0005-0000-0000-000029310000}"/>
    <cellStyle name="Normal 2 2 4 7 4" xfId="6035" xr:uid="{00000000-0005-0000-0000-00002A310000}"/>
    <cellStyle name="Normal 2 2 4 7 4 2" xfId="14181" xr:uid="{00000000-0005-0000-0000-00002B310000}"/>
    <cellStyle name="Normal 2 2 4 7 4 2 2" xfId="30477" xr:uid="{00000000-0005-0000-0000-00002C310000}"/>
    <cellStyle name="Normal 2 2 4 7 4 3" xfId="22331" xr:uid="{00000000-0005-0000-0000-00002D310000}"/>
    <cellStyle name="Normal 2 2 4 7 5" xfId="8882" xr:uid="{00000000-0005-0000-0000-00002E310000}"/>
    <cellStyle name="Normal 2 2 4 7 5 2" xfId="25178" xr:uid="{00000000-0005-0000-0000-00002F310000}"/>
    <cellStyle name="Normal 2 2 4 7 6" xfId="17032" xr:uid="{00000000-0005-0000-0000-000030310000}"/>
    <cellStyle name="Normal 2 2 4 8" xfId="1441" xr:uid="{00000000-0005-0000-0000-000031310000}"/>
    <cellStyle name="Normal 2 2 4 8 2" xfId="4087" xr:uid="{00000000-0005-0000-0000-000032310000}"/>
    <cellStyle name="Normal 2 2 4 8 2 2" xfId="12233" xr:uid="{00000000-0005-0000-0000-000033310000}"/>
    <cellStyle name="Normal 2 2 4 8 2 2 2" xfId="28529" xr:uid="{00000000-0005-0000-0000-000034310000}"/>
    <cellStyle name="Normal 2 2 4 8 2 3" xfId="20383" xr:uid="{00000000-0005-0000-0000-000035310000}"/>
    <cellStyle name="Normal 2 2 4 8 3" xfId="6740" xr:uid="{00000000-0005-0000-0000-000036310000}"/>
    <cellStyle name="Normal 2 2 4 8 3 2" xfId="14886" xr:uid="{00000000-0005-0000-0000-000037310000}"/>
    <cellStyle name="Normal 2 2 4 8 3 2 2" xfId="31182" xr:uid="{00000000-0005-0000-0000-000038310000}"/>
    <cellStyle name="Normal 2 2 4 8 3 3" xfId="23036" xr:uid="{00000000-0005-0000-0000-000039310000}"/>
    <cellStyle name="Normal 2 2 4 8 4" xfId="9587" xr:uid="{00000000-0005-0000-0000-00003A310000}"/>
    <cellStyle name="Normal 2 2 4 8 4 2" xfId="25883" xr:uid="{00000000-0005-0000-0000-00003B310000}"/>
    <cellStyle name="Normal 2 2 4 8 5" xfId="17737" xr:uid="{00000000-0005-0000-0000-00003C310000}"/>
    <cellStyle name="Normal 2 2 4 9" xfId="2869" xr:uid="{00000000-0005-0000-0000-00003D310000}"/>
    <cellStyle name="Normal 2 2 4 9 2" xfId="11015" xr:uid="{00000000-0005-0000-0000-00003E310000}"/>
    <cellStyle name="Normal 2 2 4 9 2 2" xfId="27311" xr:uid="{00000000-0005-0000-0000-00003F310000}"/>
    <cellStyle name="Normal 2 2 4 9 3" xfId="19165" xr:uid="{00000000-0005-0000-0000-000040310000}"/>
    <cellStyle name="Normal 2 2 5" xfId="52" xr:uid="{00000000-0005-0000-0000-000041310000}"/>
    <cellStyle name="Normal 2 2 5 10" xfId="8199" xr:uid="{00000000-0005-0000-0000-000042310000}"/>
    <cellStyle name="Normal 2 2 5 10 2" xfId="24495" xr:uid="{00000000-0005-0000-0000-000043310000}"/>
    <cellStyle name="Normal 2 2 5 11" xfId="16349" xr:uid="{00000000-0005-0000-0000-000044310000}"/>
    <cellStyle name="Normal 2 2 5 2" xfId="142" xr:uid="{00000000-0005-0000-0000-000045310000}"/>
    <cellStyle name="Normal 2 2 5 2 2" xfId="486" xr:uid="{00000000-0005-0000-0000-000046310000}"/>
    <cellStyle name="Normal 2 2 5 2 2 2" xfId="1192" xr:uid="{00000000-0005-0000-0000-000047310000}"/>
    <cellStyle name="Normal 2 2 5 2 2 2 2" xfId="2602" xr:uid="{00000000-0005-0000-0000-000048310000}"/>
    <cellStyle name="Normal 2 2 5 2 2 2 2 2" xfId="5084" xr:uid="{00000000-0005-0000-0000-000049310000}"/>
    <cellStyle name="Normal 2 2 5 2 2 2 2 2 2" xfId="13230" xr:uid="{00000000-0005-0000-0000-00004A310000}"/>
    <cellStyle name="Normal 2 2 5 2 2 2 2 2 2 2" xfId="29526" xr:uid="{00000000-0005-0000-0000-00004B310000}"/>
    <cellStyle name="Normal 2 2 5 2 2 2 2 2 3" xfId="21380" xr:uid="{00000000-0005-0000-0000-00004C310000}"/>
    <cellStyle name="Normal 2 2 5 2 2 2 2 3" xfId="7901" xr:uid="{00000000-0005-0000-0000-00004D310000}"/>
    <cellStyle name="Normal 2 2 5 2 2 2 2 3 2" xfId="16047" xr:uid="{00000000-0005-0000-0000-00004E310000}"/>
    <cellStyle name="Normal 2 2 5 2 2 2 2 3 2 2" xfId="32343" xr:uid="{00000000-0005-0000-0000-00004F310000}"/>
    <cellStyle name="Normal 2 2 5 2 2 2 2 3 3" xfId="24197" xr:uid="{00000000-0005-0000-0000-000050310000}"/>
    <cellStyle name="Normal 2 2 5 2 2 2 2 4" xfId="10748" xr:uid="{00000000-0005-0000-0000-000051310000}"/>
    <cellStyle name="Normal 2 2 5 2 2 2 2 4 2" xfId="27044" xr:uid="{00000000-0005-0000-0000-000052310000}"/>
    <cellStyle name="Normal 2 2 5 2 2 2 2 5" xfId="18898" xr:uid="{00000000-0005-0000-0000-000053310000}"/>
    <cellStyle name="Normal 2 2 5 2 2 2 3" xfId="3866" xr:uid="{00000000-0005-0000-0000-000054310000}"/>
    <cellStyle name="Normal 2 2 5 2 2 2 3 2" xfId="12012" xr:uid="{00000000-0005-0000-0000-000055310000}"/>
    <cellStyle name="Normal 2 2 5 2 2 2 3 2 2" xfId="28308" xr:uid="{00000000-0005-0000-0000-000056310000}"/>
    <cellStyle name="Normal 2 2 5 2 2 2 3 3" xfId="20162" xr:uid="{00000000-0005-0000-0000-000057310000}"/>
    <cellStyle name="Normal 2 2 5 2 2 2 4" xfId="6491" xr:uid="{00000000-0005-0000-0000-000058310000}"/>
    <cellStyle name="Normal 2 2 5 2 2 2 4 2" xfId="14637" xr:uid="{00000000-0005-0000-0000-000059310000}"/>
    <cellStyle name="Normal 2 2 5 2 2 2 4 2 2" xfId="30933" xr:uid="{00000000-0005-0000-0000-00005A310000}"/>
    <cellStyle name="Normal 2 2 5 2 2 2 4 3" xfId="22787" xr:uid="{00000000-0005-0000-0000-00005B310000}"/>
    <cellStyle name="Normal 2 2 5 2 2 2 5" xfId="9338" xr:uid="{00000000-0005-0000-0000-00005C310000}"/>
    <cellStyle name="Normal 2 2 5 2 2 2 5 2" xfId="25634" xr:uid="{00000000-0005-0000-0000-00005D310000}"/>
    <cellStyle name="Normal 2 2 5 2 2 2 6" xfId="17488" xr:uid="{00000000-0005-0000-0000-00005E310000}"/>
    <cellStyle name="Normal 2 2 5 2 2 3" xfId="1897" xr:uid="{00000000-0005-0000-0000-00005F310000}"/>
    <cellStyle name="Normal 2 2 5 2 2 3 2" xfId="4475" xr:uid="{00000000-0005-0000-0000-000060310000}"/>
    <cellStyle name="Normal 2 2 5 2 2 3 2 2" xfId="12621" xr:uid="{00000000-0005-0000-0000-000061310000}"/>
    <cellStyle name="Normal 2 2 5 2 2 3 2 2 2" xfId="28917" xr:uid="{00000000-0005-0000-0000-000062310000}"/>
    <cellStyle name="Normal 2 2 5 2 2 3 2 3" xfId="20771" xr:uid="{00000000-0005-0000-0000-000063310000}"/>
    <cellStyle name="Normal 2 2 5 2 2 3 3" xfId="7196" xr:uid="{00000000-0005-0000-0000-000064310000}"/>
    <cellStyle name="Normal 2 2 5 2 2 3 3 2" xfId="15342" xr:uid="{00000000-0005-0000-0000-000065310000}"/>
    <cellStyle name="Normal 2 2 5 2 2 3 3 2 2" xfId="31638" xr:uid="{00000000-0005-0000-0000-000066310000}"/>
    <cellStyle name="Normal 2 2 5 2 2 3 3 3" xfId="23492" xr:uid="{00000000-0005-0000-0000-000067310000}"/>
    <cellStyle name="Normal 2 2 5 2 2 3 4" xfId="10043" xr:uid="{00000000-0005-0000-0000-000068310000}"/>
    <cellStyle name="Normal 2 2 5 2 2 3 4 2" xfId="26339" xr:uid="{00000000-0005-0000-0000-000069310000}"/>
    <cellStyle name="Normal 2 2 5 2 2 3 5" xfId="18193" xr:uid="{00000000-0005-0000-0000-00006A310000}"/>
    <cellStyle name="Normal 2 2 5 2 2 4" xfId="3257" xr:uid="{00000000-0005-0000-0000-00006B310000}"/>
    <cellStyle name="Normal 2 2 5 2 2 4 2" xfId="11403" xr:uid="{00000000-0005-0000-0000-00006C310000}"/>
    <cellStyle name="Normal 2 2 5 2 2 4 2 2" xfId="27699" xr:uid="{00000000-0005-0000-0000-00006D310000}"/>
    <cellStyle name="Normal 2 2 5 2 2 4 3" xfId="19553" xr:uid="{00000000-0005-0000-0000-00006E310000}"/>
    <cellStyle name="Normal 2 2 5 2 2 5" xfId="5786" xr:uid="{00000000-0005-0000-0000-00006F310000}"/>
    <cellStyle name="Normal 2 2 5 2 2 5 2" xfId="13932" xr:uid="{00000000-0005-0000-0000-000070310000}"/>
    <cellStyle name="Normal 2 2 5 2 2 5 2 2" xfId="30228" xr:uid="{00000000-0005-0000-0000-000071310000}"/>
    <cellStyle name="Normal 2 2 5 2 2 5 3" xfId="22082" xr:uid="{00000000-0005-0000-0000-000072310000}"/>
    <cellStyle name="Normal 2 2 5 2 2 6" xfId="8633" xr:uid="{00000000-0005-0000-0000-000073310000}"/>
    <cellStyle name="Normal 2 2 5 2 2 6 2" xfId="24929" xr:uid="{00000000-0005-0000-0000-000074310000}"/>
    <cellStyle name="Normal 2 2 5 2 2 7" xfId="16783" xr:uid="{00000000-0005-0000-0000-000075310000}"/>
    <cellStyle name="Normal 2 2 5 2 3" xfId="848" xr:uid="{00000000-0005-0000-0000-000076310000}"/>
    <cellStyle name="Normal 2 2 5 2 3 2" xfId="2258" xr:uid="{00000000-0005-0000-0000-000077310000}"/>
    <cellStyle name="Normal 2 2 5 2 3 2 2" xfId="4788" xr:uid="{00000000-0005-0000-0000-000078310000}"/>
    <cellStyle name="Normal 2 2 5 2 3 2 2 2" xfId="12934" xr:uid="{00000000-0005-0000-0000-000079310000}"/>
    <cellStyle name="Normal 2 2 5 2 3 2 2 2 2" xfId="29230" xr:uid="{00000000-0005-0000-0000-00007A310000}"/>
    <cellStyle name="Normal 2 2 5 2 3 2 2 3" xfId="21084" xr:uid="{00000000-0005-0000-0000-00007B310000}"/>
    <cellStyle name="Normal 2 2 5 2 3 2 3" xfId="7557" xr:uid="{00000000-0005-0000-0000-00007C310000}"/>
    <cellStyle name="Normal 2 2 5 2 3 2 3 2" xfId="15703" xr:uid="{00000000-0005-0000-0000-00007D310000}"/>
    <cellStyle name="Normal 2 2 5 2 3 2 3 2 2" xfId="31999" xr:uid="{00000000-0005-0000-0000-00007E310000}"/>
    <cellStyle name="Normal 2 2 5 2 3 2 3 3" xfId="23853" xr:uid="{00000000-0005-0000-0000-00007F310000}"/>
    <cellStyle name="Normal 2 2 5 2 3 2 4" xfId="10404" xr:uid="{00000000-0005-0000-0000-000080310000}"/>
    <cellStyle name="Normal 2 2 5 2 3 2 4 2" xfId="26700" xr:uid="{00000000-0005-0000-0000-000081310000}"/>
    <cellStyle name="Normal 2 2 5 2 3 2 5" xfId="18554" xr:uid="{00000000-0005-0000-0000-000082310000}"/>
    <cellStyle name="Normal 2 2 5 2 3 3" xfId="3570" xr:uid="{00000000-0005-0000-0000-000083310000}"/>
    <cellStyle name="Normal 2 2 5 2 3 3 2" xfId="11716" xr:uid="{00000000-0005-0000-0000-000084310000}"/>
    <cellStyle name="Normal 2 2 5 2 3 3 2 2" xfId="28012" xr:uid="{00000000-0005-0000-0000-000085310000}"/>
    <cellStyle name="Normal 2 2 5 2 3 3 3" xfId="19866" xr:uid="{00000000-0005-0000-0000-000086310000}"/>
    <cellStyle name="Normal 2 2 5 2 3 4" xfId="6147" xr:uid="{00000000-0005-0000-0000-000087310000}"/>
    <cellStyle name="Normal 2 2 5 2 3 4 2" xfId="14293" xr:uid="{00000000-0005-0000-0000-000088310000}"/>
    <cellStyle name="Normal 2 2 5 2 3 4 2 2" xfId="30589" xr:uid="{00000000-0005-0000-0000-000089310000}"/>
    <cellStyle name="Normal 2 2 5 2 3 4 3" xfId="22443" xr:uid="{00000000-0005-0000-0000-00008A310000}"/>
    <cellStyle name="Normal 2 2 5 2 3 5" xfId="8994" xr:uid="{00000000-0005-0000-0000-00008B310000}"/>
    <cellStyle name="Normal 2 2 5 2 3 5 2" xfId="25290" xr:uid="{00000000-0005-0000-0000-00008C310000}"/>
    <cellStyle name="Normal 2 2 5 2 3 6" xfId="17144" xr:uid="{00000000-0005-0000-0000-00008D310000}"/>
    <cellStyle name="Normal 2 2 5 2 4" xfId="1553" xr:uid="{00000000-0005-0000-0000-00008E310000}"/>
    <cellStyle name="Normal 2 2 5 2 4 2" xfId="4179" xr:uid="{00000000-0005-0000-0000-00008F310000}"/>
    <cellStyle name="Normal 2 2 5 2 4 2 2" xfId="12325" xr:uid="{00000000-0005-0000-0000-000090310000}"/>
    <cellStyle name="Normal 2 2 5 2 4 2 2 2" xfId="28621" xr:uid="{00000000-0005-0000-0000-000091310000}"/>
    <cellStyle name="Normal 2 2 5 2 4 2 3" xfId="20475" xr:uid="{00000000-0005-0000-0000-000092310000}"/>
    <cellStyle name="Normal 2 2 5 2 4 3" xfId="6852" xr:uid="{00000000-0005-0000-0000-000093310000}"/>
    <cellStyle name="Normal 2 2 5 2 4 3 2" xfId="14998" xr:uid="{00000000-0005-0000-0000-000094310000}"/>
    <cellStyle name="Normal 2 2 5 2 4 3 2 2" xfId="31294" xr:uid="{00000000-0005-0000-0000-000095310000}"/>
    <cellStyle name="Normal 2 2 5 2 4 3 3" xfId="23148" xr:uid="{00000000-0005-0000-0000-000096310000}"/>
    <cellStyle name="Normal 2 2 5 2 4 4" xfId="9699" xr:uid="{00000000-0005-0000-0000-000097310000}"/>
    <cellStyle name="Normal 2 2 5 2 4 4 2" xfId="25995" xr:uid="{00000000-0005-0000-0000-000098310000}"/>
    <cellStyle name="Normal 2 2 5 2 4 5" xfId="17849" xr:uid="{00000000-0005-0000-0000-000099310000}"/>
    <cellStyle name="Normal 2 2 5 2 5" xfId="2961" xr:uid="{00000000-0005-0000-0000-00009A310000}"/>
    <cellStyle name="Normal 2 2 5 2 5 2" xfId="11107" xr:uid="{00000000-0005-0000-0000-00009B310000}"/>
    <cellStyle name="Normal 2 2 5 2 5 2 2" xfId="27403" xr:uid="{00000000-0005-0000-0000-00009C310000}"/>
    <cellStyle name="Normal 2 2 5 2 5 3" xfId="19257" xr:uid="{00000000-0005-0000-0000-00009D310000}"/>
    <cellStyle name="Normal 2 2 5 2 6" xfId="5442" xr:uid="{00000000-0005-0000-0000-00009E310000}"/>
    <cellStyle name="Normal 2 2 5 2 6 2" xfId="13588" xr:uid="{00000000-0005-0000-0000-00009F310000}"/>
    <cellStyle name="Normal 2 2 5 2 6 2 2" xfId="29884" xr:uid="{00000000-0005-0000-0000-0000A0310000}"/>
    <cellStyle name="Normal 2 2 5 2 6 3" xfId="21738" xr:uid="{00000000-0005-0000-0000-0000A1310000}"/>
    <cellStyle name="Normal 2 2 5 2 7" xfId="8289" xr:uid="{00000000-0005-0000-0000-0000A2310000}"/>
    <cellStyle name="Normal 2 2 5 2 7 2" xfId="24585" xr:uid="{00000000-0005-0000-0000-0000A3310000}"/>
    <cellStyle name="Normal 2 2 5 2 8" xfId="16439" xr:uid="{00000000-0005-0000-0000-0000A4310000}"/>
    <cellStyle name="Normal 2 2 5 3" xfId="224" xr:uid="{00000000-0005-0000-0000-0000A5310000}"/>
    <cellStyle name="Normal 2 2 5 3 2" xfId="568" xr:uid="{00000000-0005-0000-0000-0000A6310000}"/>
    <cellStyle name="Normal 2 2 5 3 2 2" xfId="1274" xr:uid="{00000000-0005-0000-0000-0000A7310000}"/>
    <cellStyle name="Normal 2 2 5 3 2 2 2" xfId="2684" xr:uid="{00000000-0005-0000-0000-0000A8310000}"/>
    <cellStyle name="Normal 2 2 5 3 2 2 2 2" xfId="5158" xr:uid="{00000000-0005-0000-0000-0000A9310000}"/>
    <cellStyle name="Normal 2 2 5 3 2 2 2 2 2" xfId="13304" xr:uid="{00000000-0005-0000-0000-0000AA310000}"/>
    <cellStyle name="Normal 2 2 5 3 2 2 2 2 2 2" xfId="29600" xr:uid="{00000000-0005-0000-0000-0000AB310000}"/>
    <cellStyle name="Normal 2 2 5 3 2 2 2 2 3" xfId="21454" xr:uid="{00000000-0005-0000-0000-0000AC310000}"/>
    <cellStyle name="Normal 2 2 5 3 2 2 2 3" xfId="7983" xr:uid="{00000000-0005-0000-0000-0000AD310000}"/>
    <cellStyle name="Normal 2 2 5 3 2 2 2 3 2" xfId="16129" xr:uid="{00000000-0005-0000-0000-0000AE310000}"/>
    <cellStyle name="Normal 2 2 5 3 2 2 2 3 2 2" xfId="32425" xr:uid="{00000000-0005-0000-0000-0000AF310000}"/>
    <cellStyle name="Normal 2 2 5 3 2 2 2 3 3" xfId="24279" xr:uid="{00000000-0005-0000-0000-0000B0310000}"/>
    <cellStyle name="Normal 2 2 5 3 2 2 2 4" xfId="10830" xr:uid="{00000000-0005-0000-0000-0000B1310000}"/>
    <cellStyle name="Normal 2 2 5 3 2 2 2 4 2" xfId="27126" xr:uid="{00000000-0005-0000-0000-0000B2310000}"/>
    <cellStyle name="Normal 2 2 5 3 2 2 2 5" xfId="18980" xr:uid="{00000000-0005-0000-0000-0000B3310000}"/>
    <cellStyle name="Normal 2 2 5 3 2 2 3" xfId="3940" xr:uid="{00000000-0005-0000-0000-0000B4310000}"/>
    <cellStyle name="Normal 2 2 5 3 2 2 3 2" xfId="12086" xr:uid="{00000000-0005-0000-0000-0000B5310000}"/>
    <cellStyle name="Normal 2 2 5 3 2 2 3 2 2" xfId="28382" xr:uid="{00000000-0005-0000-0000-0000B6310000}"/>
    <cellStyle name="Normal 2 2 5 3 2 2 3 3" xfId="20236" xr:uid="{00000000-0005-0000-0000-0000B7310000}"/>
    <cellStyle name="Normal 2 2 5 3 2 2 4" xfId="6573" xr:uid="{00000000-0005-0000-0000-0000B8310000}"/>
    <cellStyle name="Normal 2 2 5 3 2 2 4 2" xfId="14719" xr:uid="{00000000-0005-0000-0000-0000B9310000}"/>
    <cellStyle name="Normal 2 2 5 3 2 2 4 2 2" xfId="31015" xr:uid="{00000000-0005-0000-0000-0000BA310000}"/>
    <cellStyle name="Normal 2 2 5 3 2 2 4 3" xfId="22869" xr:uid="{00000000-0005-0000-0000-0000BB310000}"/>
    <cellStyle name="Normal 2 2 5 3 2 2 5" xfId="9420" xr:uid="{00000000-0005-0000-0000-0000BC310000}"/>
    <cellStyle name="Normal 2 2 5 3 2 2 5 2" xfId="25716" xr:uid="{00000000-0005-0000-0000-0000BD310000}"/>
    <cellStyle name="Normal 2 2 5 3 2 2 6" xfId="17570" xr:uid="{00000000-0005-0000-0000-0000BE310000}"/>
    <cellStyle name="Normal 2 2 5 3 2 3" xfId="1979" xr:uid="{00000000-0005-0000-0000-0000BF310000}"/>
    <cellStyle name="Normal 2 2 5 3 2 3 2" xfId="4549" xr:uid="{00000000-0005-0000-0000-0000C0310000}"/>
    <cellStyle name="Normal 2 2 5 3 2 3 2 2" xfId="12695" xr:uid="{00000000-0005-0000-0000-0000C1310000}"/>
    <cellStyle name="Normal 2 2 5 3 2 3 2 2 2" xfId="28991" xr:uid="{00000000-0005-0000-0000-0000C2310000}"/>
    <cellStyle name="Normal 2 2 5 3 2 3 2 3" xfId="20845" xr:uid="{00000000-0005-0000-0000-0000C3310000}"/>
    <cellStyle name="Normal 2 2 5 3 2 3 3" xfId="7278" xr:uid="{00000000-0005-0000-0000-0000C4310000}"/>
    <cellStyle name="Normal 2 2 5 3 2 3 3 2" xfId="15424" xr:uid="{00000000-0005-0000-0000-0000C5310000}"/>
    <cellStyle name="Normal 2 2 5 3 2 3 3 2 2" xfId="31720" xr:uid="{00000000-0005-0000-0000-0000C6310000}"/>
    <cellStyle name="Normal 2 2 5 3 2 3 3 3" xfId="23574" xr:uid="{00000000-0005-0000-0000-0000C7310000}"/>
    <cellStyle name="Normal 2 2 5 3 2 3 4" xfId="10125" xr:uid="{00000000-0005-0000-0000-0000C8310000}"/>
    <cellStyle name="Normal 2 2 5 3 2 3 4 2" xfId="26421" xr:uid="{00000000-0005-0000-0000-0000C9310000}"/>
    <cellStyle name="Normal 2 2 5 3 2 3 5" xfId="18275" xr:uid="{00000000-0005-0000-0000-0000CA310000}"/>
    <cellStyle name="Normal 2 2 5 3 2 4" xfId="3331" xr:uid="{00000000-0005-0000-0000-0000CB310000}"/>
    <cellStyle name="Normal 2 2 5 3 2 4 2" xfId="11477" xr:uid="{00000000-0005-0000-0000-0000CC310000}"/>
    <cellStyle name="Normal 2 2 5 3 2 4 2 2" xfId="27773" xr:uid="{00000000-0005-0000-0000-0000CD310000}"/>
    <cellStyle name="Normal 2 2 5 3 2 4 3" xfId="19627" xr:uid="{00000000-0005-0000-0000-0000CE310000}"/>
    <cellStyle name="Normal 2 2 5 3 2 5" xfId="5868" xr:uid="{00000000-0005-0000-0000-0000CF310000}"/>
    <cellStyle name="Normal 2 2 5 3 2 5 2" xfId="14014" xr:uid="{00000000-0005-0000-0000-0000D0310000}"/>
    <cellStyle name="Normal 2 2 5 3 2 5 2 2" xfId="30310" xr:uid="{00000000-0005-0000-0000-0000D1310000}"/>
    <cellStyle name="Normal 2 2 5 3 2 5 3" xfId="22164" xr:uid="{00000000-0005-0000-0000-0000D2310000}"/>
    <cellStyle name="Normal 2 2 5 3 2 6" xfId="8715" xr:uid="{00000000-0005-0000-0000-0000D3310000}"/>
    <cellStyle name="Normal 2 2 5 3 2 6 2" xfId="25011" xr:uid="{00000000-0005-0000-0000-0000D4310000}"/>
    <cellStyle name="Normal 2 2 5 3 2 7" xfId="16865" xr:uid="{00000000-0005-0000-0000-0000D5310000}"/>
    <cellStyle name="Normal 2 2 5 3 3" xfId="930" xr:uid="{00000000-0005-0000-0000-0000D6310000}"/>
    <cellStyle name="Normal 2 2 5 3 3 2" xfId="2340" xr:uid="{00000000-0005-0000-0000-0000D7310000}"/>
    <cellStyle name="Normal 2 2 5 3 3 2 2" xfId="4862" xr:uid="{00000000-0005-0000-0000-0000D8310000}"/>
    <cellStyle name="Normal 2 2 5 3 3 2 2 2" xfId="13008" xr:uid="{00000000-0005-0000-0000-0000D9310000}"/>
    <cellStyle name="Normal 2 2 5 3 3 2 2 2 2" xfId="29304" xr:uid="{00000000-0005-0000-0000-0000DA310000}"/>
    <cellStyle name="Normal 2 2 5 3 3 2 2 3" xfId="21158" xr:uid="{00000000-0005-0000-0000-0000DB310000}"/>
    <cellStyle name="Normal 2 2 5 3 3 2 3" xfId="7639" xr:uid="{00000000-0005-0000-0000-0000DC310000}"/>
    <cellStyle name="Normal 2 2 5 3 3 2 3 2" xfId="15785" xr:uid="{00000000-0005-0000-0000-0000DD310000}"/>
    <cellStyle name="Normal 2 2 5 3 3 2 3 2 2" xfId="32081" xr:uid="{00000000-0005-0000-0000-0000DE310000}"/>
    <cellStyle name="Normal 2 2 5 3 3 2 3 3" xfId="23935" xr:uid="{00000000-0005-0000-0000-0000DF310000}"/>
    <cellStyle name="Normal 2 2 5 3 3 2 4" xfId="10486" xr:uid="{00000000-0005-0000-0000-0000E0310000}"/>
    <cellStyle name="Normal 2 2 5 3 3 2 4 2" xfId="26782" xr:uid="{00000000-0005-0000-0000-0000E1310000}"/>
    <cellStyle name="Normal 2 2 5 3 3 2 5" xfId="18636" xr:uid="{00000000-0005-0000-0000-0000E2310000}"/>
    <cellStyle name="Normal 2 2 5 3 3 3" xfId="3644" xr:uid="{00000000-0005-0000-0000-0000E3310000}"/>
    <cellStyle name="Normal 2 2 5 3 3 3 2" xfId="11790" xr:uid="{00000000-0005-0000-0000-0000E4310000}"/>
    <cellStyle name="Normal 2 2 5 3 3 3 2 2" xfId="28086" xr:uid="{00000000-0005-0000-0000-0000E5310000}"/>
    <cellStyle name="Normal 2 2 5 3 3 3 3" xfId="19940" xr:uid="{00000000-0005-0000-0000-0000E6310000}"/>
    <cellStyle name="Normal 2 2 5 3 3 4" xfId="6229" xr:uid="{00000000-0005-0000-0000-0000E7310000}"/>
    <cellStyle name="Normal 2 2 5 3 3 4 2" xfId="14375" xr:uid="{00000000-0005-0000-0000-0000E8310000}"/>
    <cellStyle name="Normal 2 2 5 3 3 4 2 2" xfId="30671" xr:uid="{00000000-0005-0000-0000-0000E9310000}"/>
    <cellStyle name="Normal 2 2 5 3 3 4 3" xfId="22525" xr:uid="{00000000-0005-0000-0000-0000EA310000}"/>
    <cellStyle name="Normal 2 2 5 3 3 5" xfId="9076" xr:uid="{00000000-0005-0000-0000-0000EB310000}"/>
    <cellStyle name="Normal 2 2 5 3 3 5 2" xfId="25372" xr:uid="{00000000-0005-0000-0000-0000EC310000}"/>
    <cellStyle name="Normal 2 2 5 3 3 6" xfId="17226" xr:uid="{00000000-0005-0000-0000-0000ED310000}"/>
    <cellStyle name="Normal 2 2 5 3 4" xfId="1635" xr:uid="{00000000-0005-0000-0000-0000EE310000}"/>
    <cellStyle name="Normal 2 2 5 3 4 2" xfId="4253" xr:uid="{00000000-0005-0000-0000-0000EF310000}"/>
    <cellStyle name="Normal 2 2 5 3 4 2 2" xfId="12399" xr:uid="{00000000-0005-0000-0000-0000F0310000}"/>
    <cellStyle name="Normal 2 2 5 3 4 2 2 2" xfId="28695" xr:uid="{00000000-0005-0000-0000-0000F1310000}"/>
    <cellStyle name="Normal 2 2 5 3 4 2 3" xfId="20549" xr:uid="{00000000-0005-0000-0000-0000F2310000}"/>
    <cellStyle name="Normal 2 2 5 3 4 3" xfId="6934" xr:uid="{00000000-0005-0000-0000-0000F3310000}"/>
    <cellStyle name="Normal 2 2 5 3 4 3 2" xfId="15080" xr:uid="{00000000-0005-0000-0000-0000F4310000}"/>
    <cellStyle name="Normal 2 2 5 3 4 3 2 2" xfId="31376" xr:uid="{00000000-0005-0000-0000-0000F5310000}"/>
    <cellStyle name="Normal 2 2 5 3 4 3 3" xfId="23230" xr:uid="{00000000-0005-0000-0000-0000F6310000}"/>
    <cellStyle name="Normal 2 2 5 3 4 4" xfId="9781" xr:uid="{00000000-0005-0000-0000-0000F7310000}"/>
    <cellStyle name="Normal 2 2 5 3 4 4 2" xfId="26077" xr:uid="{00000000-0005-0000-0000-0000F8310000}"/>
    <cellStyle name="Normal 2 2 5 3 4 5" xfId="17931" xr:uid="{00000000-0005-0000-0000-0000F9310000}"/>
    <cellStyle name="Normal 2 2 5 3 5" xfId="3035" xr:uid="{00000000-0005-0000-0000-0000FA310000}"/>
    <cellStyle name="Normal 2 2 5 3 5 2" xfId="11181" xr:uid="{00000000-0005-0000-0000-0000FB310000}"/>
    <cellStyle name="Normal 2 2 5 3 5 2 2" xfId="27477" xr:uid="{00000000-0005-0000-0000-0000FC310000}"/>
    <cellStyle name="Normal 2 2 5 3 5 3" xfId="19331" xr:uid="{00000000-0005-0000-0000-0000FD310000}"/>
    <cellStyle name="Normal 2 2 5 3 6" xfId="5524" xr:uid="{00000000-0005-0000-0000-0000FE310000}"/>
    <cellStyle name="Normal 2 2 5 3 6 2" xfId="13670" xr:uid="{00000000-0005-0000-0000-0000FF310000}"/>
    <cellStyle name="Normal 2 2 5 3 6 2 2" xfId="29966" xr:uid="{00000000-0005-0000-0000-000000320000}"/>
    <cellStyle name="Normal 2 2 5 3 6 3" xfId="21820" xr:uid="{00000000-0005-0000-0000-000001320000}"/>
    <cellStyle name="Normal 2 2 5 3 7" xfId="8371" xr:uid="{00000000-0005-0000-0000-000002320000}"/>
    <cellStyle name="Normal 2 2 5 3 7 2" xfId="24667" xr:uid="{00000000-0005-0000-0000-000003320000}"/>
    <cellStyle name="Normal 2 2 5 3 8" xfId="16521" xr:uid="{00000000-0005-0000-0000-000004320000}"/>
    <cellStyle name="Normal 2 2 5 4" xfId="306" xr:uid="{00000000-0005-0000-0000-000005320000}"/>
    <cellStyle name="Normal 2 2 5 4 2" xfId="650" xr:uid="{00000000-0005-0000-0000-000006320000}"/>
    <cellStyle name="Normal 2 2 5 4 2 2" xfId="1356" xr:uid="{00000000-0005-0000-0000-000007320000}"/>
    <cellStyle name="Normal 2 2 5 4 2 2 2" xfId="2766" xr:uid="{00000000-0005-0000-0000-000008320000}"/>
    <cellStyle name="Normal 2 2 5 4 2 2 2 2" xfId="5232" xr:uid="{00000000-0005-0000-0000-000009320000}"/>
    <cellStyle name="Normal 2 2 5 4 2 2 2 2 2" xfId="13378" xr:uid="{00000000-0005-0000-0000-00000A320000}"/>
    <cellStyle name="Normal 2 2 5 4 2 2 2 2 2 2" xfId="29674" xr:uid="{00000000-0005-0000-0000-00000B320000}"/>
    <cellStyle name="Normal 2 2 5 4 2 2 2 2 3" xfId="21528" xr:uid="{00000000-0005-0000-0000-00000C320000}"/>
    <cellStyle name="Normal 2 2 5 4 2 2 2 3" xfId="8065" xr:uid="{00000000-0005-0000-0000-00000D320000}"/>
    <cellStyle name="Normal 2 2 5 4 2 2 2 3 2" xfId="16211" xr:uid="{00000000-0005-0000-0000-00000E320000}"/>
    <cellStyle name="Normal 2 2 5 4 2 2 2 3 2 2" xfId="32507" xr:uid="{00000000-0005-0000-0000-00000F320000}"/>
    <cellStyle name="Normal 2 2 5 4 2 2 2 3 3" xfId="24361" xr:uid="{00000000-0005-0000-0000-000010320000}"/>
    <cellStyle name="Normal 2 2 5 4 2 2 2 4" xfId="10912" xr:uid="{00000000-0005-0000-0000-000011320000}"/>
    <cellStyle name="Normal 2 2 5 4 2 2 2 4 2" xfId="27208" xr:uid="{00000000-0005-0000-0000-000012320000}"/>
    <cellStyle name="Normal 2 2 5 4 2 2 2 5" xfId="19062" xr:uid="{00000000-0005-0000-0000-000013320000}"/>
    <cellStyle name="Normal 2 2 5 4 2 2 3" xfId="4014" xr:uid="{00000000-0005-0000-0000-000014320000}"/>
    <cellStyle name="Normal 2 2 5 4 2 2 3 2" xfId="12160" xr:uid="{00000000-0005-0000-0000-000015320000}"/>
    <cellStyle name="Normal 2 2 5 4 2 2 3 2 2" xfId="28456" xr:uid="{00000000-0005-0000-0000-000016320000}"/>
    <cellStyle name="Normal 2 2 5 4 2 2 3 3" xfId="20310" xr:uid="{00000000-0005-0000-0000-000017320000}"/>
    <cellStyle name="Normal 2 2 5 4 2 2 4" xfId="6655" xr:uid="{00000000-0005-0000-0000-000018320000}"/>
    <cellStyle name="Normal 2 2 5 4 2 2 4 2" xfId="14801" xr:uid="{00000000-0005-0000-0000-000019320000}"/>
    <cellStyle name="Normal 2 2 5 4 2 2 4 2 2" xfId="31097" xr:uid="{00000000-0005-0000-0000-00001A320000}"/>
    <cellStyle name="Normal 2 2 5 4 2 2 4 3" xfId="22951" xr:uid="{00000000-0005-0000-0000-00001B320000}"/>
    <cellStyle name="Normal 2 2 5 4 2 2 5" xfId="9502" xr:uid="{00000000-0005-0000-0000-00001C320000}"/>
    <cellStyle name="Normal 2 2 5 4 2 2 5 2" xfId="25798" xr:uid="{00000000-0005-0000-0000-00001D320000}"/>
    <cellStyle name="Normal 2 2 5 4 2 2 6" xfId="17652" xr:uid="{00000000-0005-0000-0000-00001E320000}"/>
    <cellStyle name="Normal 2 2 5 4 2 3" xfId="2061" xr:uid="{00000000-0005-0000-0000-00001F320000}"/>
    <cellStyle name="Normal 2 2 5 4 2 3 2" xfId="4623" xr:uid="{00000000-0005-0000-0000-000020320000}"/>
    <cellStyle name="Normal 2 2 5 4 2 3 2 2" xfId="12769" xr:uid="{00000000-0005-0000-0000-000021320000}"/>
    <cellStyle name="Normal 2 2 5 4 2 3 2 2 2" xfId="29065" xr:uid="{00000000-0005-0000-0000-000022320000}"/>
    <cellStyle name="Normal 2 2 5 4 2 3 2 3" xfId="20919" xr:uid="{00000000-0005-0000-0000-000023320000}"/>
    <cellStyle name="Normal 2 2 5 4 2 3 3" xfId="7360" xr:uid="{00000000-0005-0000-0000-000024320000}"/>
    <cellStyle name="Normal 2 2 5 4 2 3 3 2" xfId="15506" xr:uid="{00000000-0005-0000-0000-000025320000}"/>
    <cellStyle name="Normal 2 2 5 4 2 3 3 2 2" xfId="31802" xr:uid="{00000000-0005-0000-0000-000026320000}"/>
    <cellStyle name="Normal 2 2 5 4 2 3 3 3" xfId="23656" xr:uid="{00000000-0005-0000-0000-000027320000}"/>
    <cellStyle name="Normal 2 2 5 4 2 3 4" xfId="10207" xr:uid="{00000000-0005-0000-0000-000028320000}"/>
    <cellStyle name="Normal 2 2 5 4 2 3 4 2" xfId="26503" xr:uid="{00000000-0005-0000-0000-000029320000}"/>
    <cellStyle name="Normal 2 2 5 4 2 3 5" xfId="18357" xr:uid="{00000000-0005-0000-0000-00002A320000}"/>
    <cellStyle name="Normal 2 2 5 4 2 4" xfId="3405" xr:uid="{00000000-0005-0000-0000-00002B320000}"/>
    <cellStyle name="Normal 2 2 5 4 2 4 2" xfId="11551" xr:uid="{00000000-0005-0000-0000-00002C320000}"/>
    <cellStyle name="Normal 2 2 5 4 2 4 2 2" xfId="27847" xr:uid="{00000000-0005-0000-0000-00002D320000}"/>
    <cellStyle name="Normal 2 2 5 4 2 4 3" xfId="19701" xr:uid="{00000000-0005-0000-0000-00002E320000}"/>
    <cellStyle name="Normal 2 2 5 4 2 5" xfId="5950" xr:uid="{00000000-0005-0000-0000-00002F320000}"/>
    <cellStyle name="Normal 2 2 5 4 2 5 2" xfId="14096" xr:uid="{00000000-0005-0000-0000-000030320000}"/>
    <cellStyle name="Normal 2 2 5 4 2 5 2 2" xfId="30392" xr:uid="{00000000-0005-0000-0000-000031320000}"/>
    <cellStyle name="Normal 2 2 5 4 2 5 3" xfId="22246" xr:uid="{00000000-0005-0000-0000-000032320000}"/>
    <cellStyle name="Normal 2 2 5 4 2 6" xfId="8797" xr:uid="{00000000-0005-0000-0000-000033320000}"/>
    <cellStyle name="Normal 2 2 5 4 2 6 2" xfId="25093" xr:uid="{00000000-0005-0000-0000-000034320000}"/>
    <cellStyle name="Normal 2 2 5 4 2 7" xfId="16947" xr:uid="{00000000-0005-0000-0000-000035320000}"/>
    <cellStyle name="Normal 2 2 5 4 3" xfId="1012" xr:uid="{00000000-0005-0000-0000-000036320000}"/>
    <cellStyle name="Normal 2 2 5 4 3 2" xfId="2422" xr:uid="{00000000-0005-0000-0000-000037320000}"/>
    <cellStyle name="Normal 2 2 5 4 3 2 2" xfId="4936" xr:uid="{00000000-0005-0000-0000-000038320000}"/>
    <cellStyle name="Normal 2 2 5 4 3 2 2 2" xfId="13082" xr:uid="{00000000-0005-0000-0000-000039320000}"/>
    <cellStyle name="Normal 2 2 5 4 3 2 2 2 2" xfId="29378" xr:uid="{00000000-0005-0000-0000-00003A320000}"/>
    <cellStyle name="Normal 2 2 5 4 3 2 2 3" xfId="21232" xr:uid="{00000000-0005-0000-0000-00003B320000}"/>
    <cellStyle name="Normal 2 2 5 4 3 2 3" xfId="7721" xr:uid="{00000000-0005-0000-0000-00003C320000}"/>
    <cellStyle name="Normal 2 2 5 4 3 2 3 2" xfId="15867" xr:uid="{00000000-0005-0000-0000-00003D320000}"/>
    <cellStyle name="Normal 2 2 5 4 3 2 3 2 2" xfId="32163" xr:uid="{00000000-0005-0000-0000-00003E320000}"/>
    <cellStyle name="Normal 2 2 5 4 3 2 3 3" xfId="24017" xr:uid="{00000000-0005-0000-0000-00003F320000}"/>
    <cellStyle name="Normal 2 2 5 4 3 2 4" xfId="10568" xr:uid="{00000000-0005-0000-0000-000040320000}"/>
    <cellStyle name="Normal 2 2 5 4 3 2 4 2" xfId="26864" xr:uid="{00000000-0005-0000-0000-000041320000}"/>
    <cellStyle name="Normal 2 2 5 4 3 2 5" xfId="18718" xr:uid="{00000000-0005-0000-0000-000042320000}"/>
    <cellStyle name="Normal 2 2 5 4 3 3" xfId="3718" xr:uid="{00000000-0005-0000-0000-000043320000}"/>
    <cellStyle name="Normal 2 2 5 4 3 3 2" xfId="11864" xr:uid="{00000000-0005-0000-0000-000044320000}"/>
    <cellStyle name="Normal 2 2 5 4 3 3 2 2" xfId="28160" xr:uid="{00000000-0005-0000-0000-000045320000}"/>
    <cellStyle name="Normal 2 2 5 4 3 3 3" xfId="20014" xr:uid="{00000000-0005-0000-0000-000046320000}"/>
    <cellStyle name="Normal 2 2 5 4 3 4" xfId="6311" xr:uid="{00000000-0005-0000-0000-000047320000}"/>
    <cellStyle name="Normal 2 2 5 4 3 4 2" xfId="14457" xr:uid="{00000000-0005-0000-0000-000048320000}"/>
    <cellStyle name="Normal 2 2 5 4 3 4 2 2" xfId="30753" xr:uid="{00000000-0005-0000-0000-000049320000}"/>
    <cellStyle name="Normal 2 2 5 4 3 4 3" xfId="22607" xr:uid="{00000000-0005-0000-0000-00004A320000}"/>
    <cellStyle name="Normal 2 2 5 4 3 5" xfId="9158" xr:uid="{00000000-0005-0000-0000-00004B320000}"/>
    <cellStyle name="Normal 2 2 5 4 3 5 2" xfId="25454" xr:uid="{00000000-0005-0000-0000-00004C320000}"/>
    <cellStyle name="Normal 2 2 5 4 3 6" xfId="17308" xr:uid="{00000000-0005-0000-0000-00004D320000}"/>
    <cellStyle name="Normal 2 2 5 4 4" xfId="1717" xr:uid="{00000000-0005-0000-0000-00004E320000}"/>
    <cellStyle name="Normal 2 2 5 4 4 2" xfId="4327" xr:uid="{00000000-0005-0000-0000-00004F320000}"/>
    <cellStyle name="Normal 2 2 5 4 4 2 2" xfId="12473" xr:uid="{00000000-0005-0000-0000-000050320000}"/>
    <cellStyle name="Normal 2 2 5 4 4 2 2 2" xfId="28769" xr:uid="{00000000-0005-0000-0000-000051320000}"/>
    <cellStyle name="Normal 2 2 5 4 4 2 3" xfId="20623" xr:uid="{00000000-0005-0000-0000-000052320000}"/>
    <cellStyle name="Normal 2 2 5 4 4 3" xfId="7016" xr:uid="{00000000-0005-0000-0000-000053320000}"/>
    <cellStyle name="Normal 2 2 5 4 4 3 2" xfId="15162" xr:uid="{00000000-0005-0000-0000-000054320000}"/>
    <cellStyle name="Normal 2 2 5 4 4 3 2 2" xfId="31458" xr:uid="{00000000-0005-0000-0000-000055320000}"/>
    <cellStyle name="Normal 2 2 5 4 4 3 3" xfId="23312" xr:uid="{00000000-0005-0000-0000-000056320000}"/>
    <cellStyle name="Normal 2 2 5 4 4 4" xfId="9863" xr:uid="{00000000-0005-0000-0000-000057320000}"/>
    <cellStyle name="Normal 2 2 5 4 4 4 2" xfId="26159" xr:uid="{00000000-0005-0000-0000-000058320000}"/>
    <cellStyle name="Normal 2 2 5 4 4 5" xfId="18013" xr:uid="{00000000-0005-0000-0000-000059320000}"/>
    <cellStyle name="Normal 2 2 5 4 5" xfId="3109" xr:uid="{00000000-0005-0000-0000-00005A320000}"/>
    <cellStyle name="Normal 2 2 5 4 5 2" xfId="11255" xr:uid="{00000000-0005-0000-0000-00005B320000}"/>
    <cellStyle name="Normal 2 2 5 4 5 2 2" xfId="27551" xr:uid="{00000000-0005-0000-0000-00005C320000}"/>
    <cellStyle name="Normal 2 2 5 4 5 3" xfId="19405" xr:uid="{00000000-0005-0000-0000-00005D320000}"/>
    <cellStyle name="Normal 2 2 5 4 6" xfId="5606" xr:uid="{00000000-0005-0000-0000-00005E320000}"/>
    <cellStyle name="Normal 2 2 5 4 6 2" xfId="13752" xr:uid="{00000000-0005-0000-0000-00005F320000}"/>
    <cellStyle name="Normal 2 2 5 4 6 2 2" xfId="30048" xr:uid="{00000000-0005-0000-0000-000060320000}"/>
    <cellStyle name="Normal 2 2 5 4 6 3" xfId="21902" xr:uid="{00000000-0005-0000-0000-000061320000}"/>
    <cellStyle name="Normal 2 2 5 4 7" xfId="8453" xr:uid="{00000000-0005-0000-0000-000062320000}"/>
    <cellStyle name="Normal 2 2 5 4 7 2" xfId="24749" xr:uid="{00000000-0005-0000-0000-000063320000}"/>
    <cellStyle name="Normal 2 2 5 4 8" xfId="16603" xr:uid="{00000000-0005-0000-0000-000064320000}"/>
    <cellStyle name="Normal 2 2 5 5" xfId="396" xr:uid="{00000000-0005-0000-0000-000065320000}"/>
    <cellStyle name="Normal 2 2 5 5 2" xfId="1102" xr:uid="{00000000-0005-0000-0000-000066320000}"/>
    <cellStyle name="Normal 2 2 5 5 2 2" xfId="2512" xr:uid="{00000000-0005-0000-0000-000067320000}"/>
    <cellStyle name="Normal 2 2 5 5 2 2 2" xfId="5010" xr:uid="{00000000-0005-0000-0000-000068320000}"/>
    <cellStyle name="Normal 2 2 5 5 2 2 2 2" xfId="13156" xr:uid="{00000000-0005-0000-0000-000069320000}"/>
    <cellStyle name="Normal 2 2 5 5 2 2 2 2 2" xfId="29452" xr:uid="{00000000-0005-0000-0000-00006A320000}"/>
    <cellStyle name="Normal 2 2 5 5 2 2 2 3" xfId="21306" xr:uid="{00000000-0005-0000-0000-00006B320000}"/>
    <cellStyle name="Normal 2 2 5 5 2 2 3" xfId="7811" xr:uid="{00000000-0005-0000-0000-00006C320000}"/>
    <cellStyle name="Normal 2 2 5 5 2 2 3 2" xfId="15957" xr:uid="{00000000-0005-0000-0000-00006D320000}"/>
    <cellStyle name="Normal 2 2 5 5 2 2 3 2 2" xfId="32253" xr:uid="{00000000-0005-0000-0000-00006E320000}"/>
    <cellStyle name="Normal 2 2 5 5 2 2 3 3" xfId="24107" xr:uid="{00000000-0005-0000-0000-00006F320000}"/>
    <cellStyle name="Normal 2 2 5 5 2 2 4" xfId="10658" xr:uid="{00000000-0005-0000-0000-000070320000}"/>
    <cellStyle name="Normal 2 2 5 5 2 2 4 2" xfId="26954" xr:uid="{00000000-0005-0000-0000-000071320000}"/>
    <cellStyle name="Normal 2 2 5 5 2 2 5" xfId="18808" xr:uid="{00000000-0005-0000-0000-000072320000}"/>
    <cellStyle name="Normal 2 2 5 5 2 3" xfId="3792" xr:uid="{00000000-0005-0000-0000-000073320000}"/>
    <cellStyle name="Normal 2 2 5 5 2 3 2" xfId="11938" xr:uid="{00000000-0005-0000-0000-000074320000}"/>
    <cellStyle name="Normal 2 2 5 5 2 3 2 2" xfId="28234" xr:uid="{00000000-0005-0000-0000-000075320000}"/>
    <cellStyle name="Normal 2 2 5 5 2 3 3" xfId="20088" xr:uid="{00000000-0005-0000-0000-000076320000}"/>
    <cellStyle name="Normal 2 2 5 5 2 4" xfId="6401" xr:uid="{00000000-0005-0000-0000-000077320000}"/>
    <cellStyle name="Normal 2 2 5 5 2 4 2" xfId="14547" xr:uid="{00000000-0005-0000-0000-000078320000}"/>
    <cellStyle name="Normal 2 2 5 5 2 4 2 2" xfId="30843" xr:uid="{00000000-0005-0000-0000-000079320000}"/>
    <cellStyle name="Normal 2 2 5 5 2 4 3" xfId="22697" xr:uid="{00000000-0005-0000-0000-00007A320000}"/>
    <cellStyle name="Normal 2 2 5 5 2 5" xfId="9248" xr:uid="{00000000-0005-0000-0000-00007B320000}"/>
    <cellStyle name="Normal 2 2 5 5 2 5 2" xfId="25544" xr:uid="{00000000-0005-0000-0000-00007C320000}"/>
    <cellStyle name="Normal 2 2 5 5 2 6" xfId="17398" xr:uid="{00000000-0005-0000-0000-00007D320000}"/>
    <cellStyle name="Normal 2 2 5 5 3" xfId="1807" xr:uid="{00000000-0005-0000-0000-00007E320000}"/>
    <cellStyle name="Normal 2 2 5 5 3 2" xfId="4401" xr:uid="{00000000-0005-0000-0000-00007F320000}"/>
    <cellStyle name="Normal 2 2 5 5 3 2 2" xfId="12547" xr:uid="{00000000-0005-0000-0000-000080320000}"/>
    <cellStyle name="Normal 2 2 5 5 3 2 2 2" xfId="28843" xr:uid="{00000000-0005-0000-0000-000081320000}"/>
    <cellStyle name="Normal 2 2 5 5 3 2 3" xfId="20697" xr:uid="{00000000-0005-0000-0000-000082320000}"/>
    <cellStyle name="Normal 2 2 5 5 3 3" xfId="7106" xr:uid="{00000000-0005-0000-0000-000083320000}"/>
    <cellStyle name="Normal 2 2 5 5 3 3 2" xfId="15252" xr:uid="{00000000-0005-0000-0000-000084320000}"/>
    <cellStyle name="Normal 2 2 5 5 3 3 2 2" xfId="31548" xr:uid="{00000000-0005-0000-0000-000085320000}"/>
    <cellStyle name="Normal 2 2 5 5 3 3 3" xfId="23402" xr:uid="{00000000-0005-0000-0000-000086320000}"/>
    <cellStyle name="Normal 2 2 5 5 3 4" xfId="9953" xr:uid="{00000000-0005-0000-0000-000087320000}"/>
    <cellStyle name="Normal 2 2 5 5 3 4 2" xfId="26249" xr:uid="{00000000-0005-0000-0000-000088320000}"/>
    <cellStyle name="Normal 2 2 5 5 3 5" xfId="18103" xr:uid="{00000000-0005-0000-0000-000089320000}"/>
    <cellStyle name="Normal 2 2 5 5 4" xfId="3183" xr:uid="{00000000-0005-0000-0000-00008A320000}"/>
    <cellStyle name="Normal 2 2 5 5 4 2" xfId="11329" xr:uid="{00000000-0005-0000-0000-00008B320000}"/>
    <cellStyle name="Normal 2 2 5 5 4 2 2" xfId="27625" xr:uid="{00000000-0005-0000-0000-00008C320000}"/>
    <cellStyle name="Normal 2 2 5 5 4 3" xfId="19479" xr:uid="{00000000-0005-0000-0000-00008D320000}"/>
    <cellStyle name="Normal 2 2 5 5 5" xfId="5696" xr:uid="{00000000-0005-0000-0000-00008E320000}"/>
    <cellStyle name="Normal 2 2 5 5 5 2" xfId="13842" xr:uid="{00000000-0005-0000-0000-00008F320000}"/>
    <cellStyle name="Normal 2 2 5 5 5 2 2" xfId="30138" xr:uid="{00000000-0005-0000-0000-000090320000}"/>
    <cellStyle name="Normal 2 2 5 5 5 3" xfId="21992" xr:uid="{00000000-0005-0000-0000-000091320000}"/>
    <cellStyle name="Normal 2 2 5 5 6" xfId="8543" xr:uid="{00000000-0005-0000-0000-000092320000}"/>
    <cellStyle name="Normal 2 2 5 5 6 2" xfId="24839" xr:uid="{00000000-0005-0000-0000-000093320000}"/>
    <cellStyle name="Normal 2 2 5 5 7" xfId="16693" xr:uid="{00000000-0005-0000-0000-000094320000}"/>
    <cellStyle name="Normal 2 2 5 6" xfId="758" xr:uid="{00000000-0005-0000-0000-000095320000}"/>
    <cellStyle name="Normal 2 2 5 6 2" xfId="2168" xr:uid="{00000000-0005-0000-0000-000096320000}"/>
    <cellStyle name="Normal 2 2 5 6 2 2" xfId="4714" xr:uid="{00000000-0005-0000-0000-000097320000}"/>
    <cellStyle name="Normal 2 2 5 6 2 2 2" xfId="12860" xr:uid="{00000000-0005-0000-0000-000098320000}"/>
    <cellStyle name="Normal 2 2 5 6 2 2 2 2" xfId="29156" xr:uid="{00000000-0005-0000-0000-000099320000}"/>
    <cellStyle name="Normal 2 2 5 6 2 2 3" xfId="21010" xr:uid="{00000000-0005-0000-0000-00009A320000}"/>
    <cellStyle name="Normal 2 2 5 6 2 3" xfId="7467" xr:uid="{00000000-0005-0000-0000-00009B320000}"/>
    <cellStyle name="Normal 2 2 5 6 2 3 2" xfId="15613" xr:uid="{00000000-0005-0000-0000-00009C320000}"/>
    <cellStyle name="Normal 2 2 5 6 2 3 2 2" xfId="31909" xr:uid="{00000000-0005-0000-0000-00009D320000}"/>
    <cellStyle name="Normal 2 2 5 6 2 3 3" xfId="23763" xr:uid="{00000000-0005-0000-0000-00009E320000}"/>
    <cellStyle name="Normal 2 2 5 6 2 4" xfId="10314" xr:uid="{00000000-0005-0000-0000-00009F320000}"/>
    <cellStyle name="Normal 2 2 5 6 2 4 2" xfId="26610" xr:uid="{00000000-0005-0000-0000-0000A0320000}"/>
    <cellStyle name="Normal 2 2 5 6 2 5" xfId="18464" xr:uid="{00000000-0005-0000-0000-0000A1320000}"/>
    <cellStyle name="Normal 2 2 5 6 3" xfId="3496" xr:uid="{00000000-0005-0000-0000-0000A2320000}"/>
    <cellStyle name="Normal 2 2 5 6 3 2" xfId="11642" xr:uid="{00000000-0005-0000-0000-0000A3320000}"/>
    <cellStyle name="Normal 2 2 5 6 3 2 2" xfId="27938" xr:uid="{00000000-0005-0000-0000-0000A4320000}"/>
    <cellStyle name="Normal 2 2 5 6 3 3" xfId="19792" xr:uid="{00000000-0005-0000-0000-0000A5320000}"/>
    <cellStyle name="Normal 2 2 5 6 4" xfId="6057" xr:uid="{00000000-0005-0000-0000-0000A6320000}"/>
    <cellStyle name="Normal 2 2 5 6 4 2" xfId="14203" xr:uid="{00000000-0005-0000-0000-0000A7320000}"/>
    <cellStyle name="Normal 2 2 5 6 4 2 2" xfId="30499" xr:uid="{00000000-0005-0000-0000-0000A8320000}"/>
    <cellStyle name="Normal 2 2 5 6 4 3" xfId="22353" xr:uid="{00000000-0005-0000-0000-0000A9320000}"/>
    <cellStyle name="Normal 2 2 5 6 5" xfId="8904" xr:uid="{00000000-0005-0000-0000-0000AA320000}"/>
    <cellStyle name="Normal 2 2 5 6 5 2" xfId="25200" xr:uid="{00000000-0005-0000-0000-0000AB320000}"/>
    <cellStyle name="Normal 2 2 5 6 6" xfId="17054" xr:uid="{00000000-0005-0000-0000-0000AC320000}"/>
    <cellStyle name="Normal 2 2 5 7" xfId="1463" xr:uid="{00000000-0005-0000-0000-0000AD320000}"/>
    <cellStyle name="Normal 2 2 5 7 2" xfId="4105" xr:uid="{00000000-0005-0000-0000-0000AE320000}"/>
    <cellStyle name="Normal 2 2 5 7 2 2" xfId="12251" xr:uid="{00000000-0005-0000-0000-0000AF320000}"/>
    <cellStyle name="Normal 2 2 5 7 2 2 2" xfId="28547" xr:uid="{00000000-0005-0000-0000-0000B0320000}"/>
    <cellStyle name="Normal 2 2 5 7 2 3" xfId="20401" xr:uid="{00000000-0005-0000-0000-0000B1320000}"/>
    <cellStyle name="Normal 2 2 5 7 3" xfId="6762" xr:uid="{00000000-0005-0000-0000-0000B2320000}"/>
    <cellStyle name="Normal 2 2 5 7 3 2" xfId="14908" xr:uid="{00000000-0005-0000-0000-0000B3320000}"/>
    <cellStyle name="Normal 2 2 5 7 3 2 2" xfId="31204" xr:uid="{00000000-0005-0000-0000-0000B4320000}"/>
    <cellStyle name="Normal 2 2 5 7 3 3" xfId="23058" xr:uid="{00000000-0005-0000-0000-0000B5320000}"/>
    <cellStyle name="Normal 2 2 5 7 4" xfId="9609" xr:uid="{00000000-0005-0000-0000-0000B6320000}"/>
    <cellStyle name="Normal 2 2 5 7 4 2" xfId="25905" xr:uid="{00000000-0005-0000-0000-0000B7320000}"/>
    <cellStyle name="Normal 2 2 5 7 5" xfId="17759" xr:uid="{00000000-0005-0000-0000-0000B8320000}"/>
    <cellStyle name="Normal 2 2 5 8" xfId="2887" xr:uid="{00000000-0005-0000-0000-0000B9320000}"/>
    <cellStyle name="Normal 2 2 5 8 2" xfId="11033" xr:uid="{00000000-0005-0000-0000-0000BA320000}"/>
    <cellStyle name="Normal 2 2 5 8 2 2" xfId="27329" xr:uid="{00000000-0005-0000-0000-0000BB320000}"/>
    <cellStyle name="Normal 2 2 5 8 3" xfId="19183" xr:uid="{00000000-0005-0000-0000-0000BC320000}"/>
    <cellStyle name="Normal 2 2 5 9" xfId="5352" xr:uid="{00000000-0005-0000-0000-0000BD320000}"/>
    <cellStyle name="Normal 2 2 5 9 2" xfId="13498" xr:uid="{00000000-0005-0000-0000-0000BE320000}"/>
    <cellStyle name="Normal 2 2 5 9 2 2" xfId="29794" xr:uid="{00000000-0005-0000-0000-0000BF320000}"/>
    <cellStyle name="Normal 2 2 5 9 3" xfId="21648" xr:uid="{00000000-0005-0000-0000-0000C0320000}"/>
    <cellStyle name="Normal 2 2 6" xfId="98" xr:uid="{00000000-0005-0000-0000-0000C1320000}"/>
    <cellStyle name="Normal 2 2 6 2" xfId="442" xr:uid="{00000000-0005-0000-0000-0000C2320000}"/>
    <cellStyle name="Normal 2 2 6 2 2" xfId="1148" xr:uid="{00000000-0005-0000-0000-0000C3320000}"/>
    <cellStyle name="Normal 2 2 6 2 2 2" xfId="2558" xr:uid="{00000000-0005-0000-0000-0000C4320000}"/>
    <cellStyle name="Normal 2 2 6 2 2 2 2" xfId="5048" xr:uid="{00000000-0005-0000-0000-0000C5320000}"/>
    <cellStyle name="Normal 2 2 6 2 2 2 2 2" xfId="13194" xr:uid="{00000000-0005-0000-0000-0000C6320000}"/>
    <cellStyle name="Normal 2 2 6 2 2 2 2 2 2" xfId="29490" xr:uid="{00000000-0005-0000-0000-0000C7320000}"/>
    <cellStyle name="Normal 2 2 6 2 2 2 2 3" xfId="21344" xr:uid="{00000000-0005-0000-0000-0000C8320000}"/>
    <cellStyle name="Normal 2 2 6 2 2 2 3" xfId="7857" xr:uid="{00000000-0005-0000-0000-0000C9320000}"/>
    <cellStyle name="Normal 2 2 6 2 2 2 3 2" xfId="16003" xr:uid="{00000000-0005-0000-0000-0000CA320000}"/>
    <cellStyle name="Normal 2 2 6 2 2 2 3 2 2" xfId="32299" xr:uid="{00000000-0005-0000-0000-0000CB320000}"/>
    <cellStyle name="Normal 2 2 6 2 2 2 3 3" xfId="24153" xr:uid="{00000000-0005-0000-0000-0000CC320000}"/>
    <cellStyle name="Normal 2 2 6 2 2 2 4" xfId="10704" xr:uid="{00000000-0005-0000-0000-0000CD320000}"/>
    <cellStyle name="Normal 2 2 6 2 2 2 4 2" xfId="27000" xr:uid="{00000000-0005-0000-0000-0000CE320000}"/>
    <cellStyle name="Normal 2 2 6 2 2 2 5" xfId="18854" xr:uid="{00000000-0005-0000-0000-0000CF320000}"/>
    <cellStyle name="Normal 2 2 6 2 2 3" xfId="3830" xr:uid="{00000000-0005-0000-0000-0000D0320000}"/>
    <cellStyle name="Normal 2 2 6 2 2 3 2" xfId="11976" xr:uid="{00000000-0005-0000-0000-0000D1320000}"/>
    <cellStyle name="Normal 2 2 6 2 2 3 2 2" xfId="28272" xr:uid="{00000000-0005-0000-0000-0000D2320000}"/>
    <cellStyle name="Normal 2 2 6 2 2 3 3" xfId="20126" xr:uid="{00000000-0005-0000-0000-0000D3320000}"/>
    <cellStyle name="Normal 2 2 6 2 2 4" xfId="6447" xr:uid="{00000000-0005-0000-0000-0000D4320000}"/>
    <cellStyle name="Normal 2 2 6 2 2 4 2" xfId="14593" xr:uid="{00000000-0005-0000-0000-0000D5320000}"/>
    <cellStyle name="Normal 2 2 6 2 2 4 2 2" xfId="30889" xr:uid="{00000000-0005-0000-0000-0000D6320000}"/>
    <cellStyle name="Normal 2 2 6 2 2 4 3" xfId="22743" xr:uid="{00000000-0005-0000-0000-0000D7320000}"/>
    <cellStyle name="Normal 2 2 6 2 2 5" xfId="9294" xr:uid="{00000000-0005-0000-0000-0000D8320000}"/>
    <cellStyle name="Normal 2 2 6 2 2 5 2" xfId="25590" xr:uid="{00000000-0005-0000-0000-0000D9320000}"/>
    <cellStyle name="Normal 2 2 6 2 2 6" xfId="17444" xr:uid="{00000000-0005-0000-0000-0000DA320000}"/>
    <cellStyle name="Normal 2 2 6 2 3" xfId="1853" xr:uid="{00000000-0005-0000-0000-0000DB320000}"/>
    <cellStyle name="Normal 2 2 6 2 3 2" xfId="4439" xr:uid="{00000000-0005-0000-0000-0000DC320000}"/>
    <cellStyle name="Normal 2 2 6 2 3 2 2" xfId="12585" xr:uid="{00000000-0005-0000-0000-0000DD320000}"/>
    <cellStyle name="Normal 2 2 6 2 3 2 2 2" xfId="28881" xr:uid="{00000000-0005-0000-0000-0000DE320000}"/>
    <cellStyle name="Normal 2 2 6 2 3 2 3" xfId="20735" xr:uid="{00000000-0005-0000-0000-0000DF320000}"/>
    <cellStyle name="Normal 2 2 6 2 3 3" xfId="7152" xr:uid="{00000000-0005-0000-0000-0000E0320000}"/>
    <cellStyle name="Normal 2 2 6 2 3 3 2" xfId="15298" xr:uid="{00000000-0005-0000-0000-0000E1320000}"/>
    <cellStyle name="Normal 2 2 6 2 3 3 2 2" xfId="31594" xr:uid="{00000000-0005-0000-0000-0000E2320000}"/>
    <cellStyle name="Normal 2 2 6 2 3 3 3" xfId="23448" xr:uid="{00000000-0005-0000-0000-0000E3320000}"/>
    <cellStyle name="Normal 2 2 6 2 3 4" xfId="9999" xr:uid="{00000000-0005-0000-0000-0000E4320000}"/>
    <cellStyle name="Normal 2 2 6 2 3 4 2" xfId="26295" xr:uid="{00000000-0005-0000-0000-0000E5320000}"/>
    <cellStyle name="Normal 2 2 6 2 3 5" xfId="18149" xr:uid="{00000000-0005-0000-0000-0000E6320000}"/>
    <cellStyle name="Normal 2 2 6 2 4" xfId="3221" xr:uid="{00000000-0005-0000-0000-0000E7320000}"/>
    <cellStyle name="Normal 2 2 6 2 4 2" xfId="11367" xr:uid="{00000000-0005-0000-0000-0000E8320000}"/>
    <cellStyle name="Normal 2 2 6 2 4 2 2" xfId="27663" xr:uid="{00000000-0005-0000-0000-0000E9320000}"/>
    <cellStyle name="Normal 2 2 6 2 4 3" xfId="19517" xr:uid="{00000000-0005-0000-0000-0000EA320000}"/>
    <cellStyle name="Normal 2 2 6 2 5" xfId="5742" xr:uid="{00000000-0005-0000-0000-0000EB320000}"/>
    <cellStyle name="Normal 2 2 6 2 5 2" xfId="13888" xr:uid="{00000000-0005-0000-0000-0000EC320000}"/>
    <cellStyle name="Normal 2 2 6 2 5 2 2" xfId="30184" xr:uid="{00000000-0005-0000-0000-0000ED320000}"/>
    <cellStyle name="Normal 2 2 6 2 5 3" xfId="22038" xr:uid="{00000000-0005-0000-0000-0000EE320000}"/>
    <cellStyle name="Normal 2 2 6 2 6" xfId="8589" xr:uid="{00000000-0005-0000-0000-0000EF320000}"/>
    <cellStyle name="Normal 2 2 6 2 6 2" xfId="24885" xr:uid="{00000000-0005-0000-0000-0000F0320000}"/>
    <cellStyle name="Normal 2 2 6 2 7" xfId="16739" xr:uid="{00000000-0005-0000-0000-0000F1320000}"/>
    <cellStyle name="Normal 2 2 6 3" xfId="804" xr:uid="{00000000-0005-0000-0000-0000F2320000}"/>
    <cellStyle name="Normal 2 2 6 3 2" xfId="2214" xr:uid="{00000000-0005-0000-0000-0000F3320000}"/>
    <cellStyle name="Normal 2 2 6 3 2 2" xfId="4752" xr:uid="{00000000-0005-0000-0000-0000F4320000}"/>
    <cellStyle name="Normal 2 2 6 3 2 2 2" xfId="12898" xr:uid="{00000000-0005-0000-0000-0000F5320000}"/>
    <cellStyle name="Normal 2 2 6 3 2 2 2 2" xfId="29194" xr:uid="{00000000-0005-0000-0000-0000F6320000}"/>
    <cellStyle name="Normal 2 2 6 3 2 2 3" xfId="21048" xr:uid="{00000000-0005-0000-0000-0000F7320000}"/>
    <cellStyle name="Normal 2 2 6 3 2 3" xfId="7513" xr:uid="{00000000-0005-0000-0000-0000F8320000}"/>
    <cellStyle name="Normal 2 2 6 3 2 3 2" xfId="15659" xr:uid="{00000000-0005-0000-0000-0000F9320000}"/>
    <cellStyle name="Normal 2 2 6 3 2 3 2 2" xfId="31955" xr:uid="{00000000-0005-0000-0000-0000FA320000}"/>
    <cellStyle name="Normal 2 2 6 3 2 3 3" xfId="23809" xr:uid="{00000000-0005-0000-0000-0000FB320000}"/>
    <cellStyle name="Normal 2 2 6 3 2 4" xfId="10360" xr:uid="{00000000-0005-0000-0000-0000FC320000}"/>
    <cellStyle name="Normal 2 2 6 3 2 4 2" xfId="26656" xr:uid="{00000000-0005-0000-0000-0000FD320000}"/>
    <cellStyle name="Normal 2 2 6 3 2 5" xfId="18510" xr:uid="{00000000-0005-0000-0000-0000FE320000}"/>
    <cellStyle name="Normal 2 2 6 3 3" xfId="3534" xr:uid="{00000000-0005-0000-0000-0000FF320000}"/>
    <cellStyle name="Normal 2 2 6 3 3 2" xfId="11680" xr:uid="{00000000-0005-0000-0000-000000330000}"/>
    <cellStyle name="Normal 2 2 6 3 3 2 2" xfId="27976" xr:uid="{00000000-0005-0000-0000-000001330000}"/>
    <cellStyle name="Normal 2 2 6 3 3 3" xfId="19830" xr:uid="{00000000-0005-0000-0000-000002330000}"/>
    <cellStyle name="Normal 2 2 6 3 4" xfId="6103" xr:uid="{00000000-0005-0000-0000-000003330000}"/>
    <cellStyle name="Normal 2 2 6 3 4 2" xfId="14249" xr:uid="{00000000-0005-0000-0000-000004330000}"/>
    <cellStyle name="Normal 2 2 6 3 4 2 2" xfId="30545" xr:uid="{00000000-0005-0000-0000-000005330000}"/>
    <cellStyle name="Normal 2 2 6 3 4 3" xfId="22399" xr:uid="{00000000-0005-0000-0000-000006330000}"/>
    <cellStyle name="Normal 2 2 6 3 5" xfId="8950" xr:uid="{00000000-0005-0000-0000-000007330000}"/>
    <cellStyle name="Normal 2 2 6 3 5 2" xfId="25246" xr:uid="{00000000-0005-0000-0000-000008330000}"/>
    <cellStyle name="Normal 2 2 6 3 6" xfId="17100" xr:uid="{00000000-0005-0000-0000-000009330000}"/>
    <cellStyle name="Normal 2 2 6 4" xfId="1509" xr:uid="{00000000-0005-0000-0000-00000A330000}"/>
    <cellStyle name="Normal 2 2 6 4 2" xfId="4143" xr:uid="{00000000-0005-0000-0000-00000B330000}"/>
    <cellStyle name="Normal 2 2 6 4 2 2" xfId="12289" xr:uid="{00000000-0005-0000-0000-00000C330000}"/>
    <cellStyle name="Normal 2 2 6 4 2 2 2" xfId="28585" xr:uid="{00000000-0005-0000-0000-00000D330000}"/>
    <cellStyle name="Normal 2 2 6 4 2 3" xfId="20439" xr:uid="{00000000-0005-0000-0000-00000E330000}"/>
    <cellStyle name="Normal 2 2 6 4 3" xfId="6808" xr:uid="{00000000-0005-0000-0000-00000F330000}"/>
    <cellStyle name="Normal 2 2 6 4 3 2" xfId="14954" xr:uid="{00000000-0005-0000-0000-000010330000}"/>
    <cellStyle name="Normal 2 2 6 4 3 2 2" xfId="31250" xr:uid="{00000000-0005-0000-0000-000011330000}"/>
    <cellStyle name="Normal 2 2 6 4 3 3" xfId="23104" xr:uid="{00000000-0005-0000-0000-000012330000}"/>
    <cellStyle name="Normal 2 2 6 4 4" xfId="9655" xr:uid="{00000000-0005-0000-0000-000013330000}"/>
    <cellStyle name="Normal 2 2 6 4 4 2" xfId="25951" xr:uid="{00000000-0005-0000-0000-000014330000}"/>
    <cellStyle name="Normal 2 2 6 4 5" xfId="17805" xr:uid="{00000000-0005-0000-0000-000015330000}"/>
    <cellStyle name="Normal 2 2 6 5" xfId="2925" xr:uid="{00000000-0005-0000-0000-000016330000}"/>
    <cellStyle name="Normal 2 2 6 5 2" xfId="11071" xr:uid="{00000000-0005-0000-0000-000017330000}"/>
    <cellStyle name="Normal 2 2 6 5 2 2" xfId="27367" xr:uid="{00000000-0005-0000-0000-000018330000}"/>
    <cellStyle name="Normal 2 2 6 5 3" xfId="19221" xr:uid="{00000000-0005-0000-0000-000019330000}"/>
    <cellStyle name="Normal 2 2 6 6" xfId="5398" xr:uid="{00000000-0005-0000-0000-00001A330000}"/>
    <cellStyle name="Normal 2 2 6 6 2" xfId="13544" xr:uid="{00000000-0005-0000-0000-00001B330000}"/>
    <cellStyle name="Normal 2 2 6 6 2 2" xfId="29840" xr:uid="{00000000-0005-0000-0000-00001C330000}"/>
    <cellStyle name="Normal 2 2 6 6 3" xfId="21694" xr:uid="{00000000-0005-0000-0000-00001D330000}"/>
    <cellStyle name="Normal 2 2 6 7" xfId="8245" xr:uid="{00000000-0005-0000-0000-00001E330000}"/>
    <cellStyle name="Normal 2 2 6 7 2" xfId="24541" xr:uid="{00000000-0005-0000-0000-00001F330000}"/>
    <cellStyle name="Normal 2 2 6 8" xfId="16395" xr:uid="{00000000-0005-0000-0000-000020330000}"/>
    <cellStyle name="Normal 2 2 7" xfId="188" xr:uid="{00000000-0005-0000-0000-000021330000}"/>
    <cellStyle name="Normal 2 2 7 2" xfId="532" xr:uid="{00000000-0005-0000-0000-000022330000}"/>
    <cellStyle name="Normal 2 2 7 2 2" xfId="1238" xr:uid="{00000000-0005-0000-0000-000023330000}"/>
    <cellStyle name="Normal 2 2 7 2 2 2" xfId="2648" xr:uid="{00000000-0005-0000-0000-000024330000}"/>
    <cellStyle name="Normal 2 2 7 2 2 2 2" xfId="5122" xr:uid="{00000000-0005-0000-0000-000025330000}"/>
    <cellStyle name="Normal 2 2 7 2 2 2 2 2" xfId="13268" xr:uid="{00000000-0005-0000-0000-000026330000}"/>
    <cellStyle name="Normal 2 2 7 2 2 2 2 2 2" xfId="29564" xr:uid="{00000000-0005-0000-0000-000027330000}"/>
    <cellStyle name="Normal 2 2 7 2 2 2 2 3" xfId="21418" xr:uid="{00000000-0005-0000-0000-000028330000}"/>
    <cellStyle name="Normal 2 2 7 2 2 2 3" xfId="7947" xr:uid="{00000000-0005-0000-0000-000029330000}"/>
    <cellStyle name="Normal 2 2 7 2 2 2 3 2" xfId="16093" xr:uid="{00000000-0005-0000-0000-00002A330000}"/>
    <cellStyle name="Normal 2 2 7 2 2 2 3 2 2" xfId="32389" xr:uid="{00000000-0005-0000-0000-00002B330000}"/>
    <cellStyle name="Normal 2 2 7 2 2 2 3 3" xfId="24243" xr:uid="{00000000-0005-0000-0000-00002C330000}"/>
    <cellStyle name="Normal 2 2 7 2 2 2 4" xfId="10794" xr:uid="{00000000-0005-0000-0000-00002D330000}"/>
    <cellStyle name="Normal 2 2 7 2 2 2 4 2" xfId="27090" xr:uid="{00000000-0005-0000-0000-00002E330000}"/>
    <cellStyle name="Normal 2 2 7 2 2 2 5" xfId="18944" xr:uid="{00000000-0005-0000-0000-00002F330000}"/>
    <cellStyle name="Normal 2 2 7 2 2 3" xfId="3904" xr:uid="{00000000-0005-0000-0000-000030330000}"/>
    <cellStyle name="Normal 2 2 7 2 2 3 2" xfId="12050" xr:uid="{00000000-0005-0000-0000-000031330000}"/>
    <cellStyle name="Normal 2 2 7 2 2 3 2 2" xfId="28346" xr:uid="{00000000-0005-0000-0000-000032330000}"/>
    <cellStyle name="Normal 2 2 7 2 2 3 3" xfId="20200" xr:uid="{00000000-0005-0000-0000-000033330000}"/>
    <cellStyle name="Normal 2 2 7 2 2 4" xfId="6537" xr:uid="{00000000-0005-0000-0000-000034330000}"/>
    <cellStyle name="Normal 2 2 7 2 2 4 2" xfId="14683" xr:uid="{00000000-0005-0000-0000-000035330000}"/>
    <cellStyle name="Normal 2 2 7 2 2 4 2 2" xfId="30979" xr:uid="{00000000-0005-0000-0000-000036330000}"/>
    <cellStyle name="Normal 2 2 7 2 2 4 3" xfId="22833" xr:uid="{00000000-0005-0000-0000-000037330000}"/>
    <cellStyle name="Normal 2 2 7 2 2 5" xfId="9384" xr:uid="{00000000-0005-0000-0000-000038330000}"/>
    <cellStyle name="Normal 2 2 7 2 2 5 2" xfId="25680" xr:uid="{00000000-0005-0000-0000-000039330000}"/>
    <cellStyle name="Normal 2 2 7 2 2 6" xfId="17534" xr:uid="{00000000-0005-0000-0000-00003A330000}"/>
    <cellStyle name="Normal 2 2 7 2 3" xfId="1943" xr:uid="{00000000-0005-0000-0000-00003B330000}"/>
    <cellStyle name="Normal 2 2 7 2 3 2" xfId="4513" xr:uid="{00000000-0005-0000-0000-00003C330000}"/>
    <cellStyle name="Normal 2 2 7 2 3 2 2" xfId="12659" xr:uid="{00000000-0005-0000-0000-00003D330000}"/>
    <cellStyle name="Normal 2 2 7 2 3 2 2 2" xfId="28955" xr:uid="{00000000-0005-0000-0000-00003E330000}"/>
    <cellStyle name="Normal 2 2 7 2 3 2 3" xfId="20809" xr:uid="{00000000-0005-0000-0000-00003F330000}"/>
    <cellStyle name="Normal 2 2 7 2 3 3" xfId="7242" xr:uid="{00000000-0005-0000-0000-000040330000}"/>
    <cellStyle name="Normal 2 2 7 2 3 3 2" xfId="15388" xr:uid="{00000000-0005-0000-0000-000041330000}"/>
    <cellStyle name="Normal 2 2 7 2 3 3 2 2" xfId="31684" xr:uid="{00000000-0005-0000-0000-000042330000}"/>
    <cellStyle name="Normal 2 2 7 2 3 3 3" xfId="23538" xr:uid="{00000000-0005-0000-0000-000043330000}"/>
    <cellStyle name="Normal 2 2 7 2 3 4" xfId="10089" xr:uid="{00000000-0005-0000-0000-000044330000}"/>
    <cellStyle name="Normal 2 2 7 2 3 4 2" xfId="26385" xr:uid="{00000000-0005-0000-0000-000045330000}"/>
    <cellStyle name="Normal 2 2 7 2 3 5" xfId="18239" xr:uid="{00000000-0005-0000-0000-000046330000}"/>
    <cellStyle name="Normal 2 2 7 2 4" xfId="3295" xr:uid="{00000000-0005-0000-0000-000047330000}"/>
    <cellStyle name="Normal 2 2 7 2 4 2" xfId="11441" xr:uid="{00000000-0005-0000-0000-000048330000}"/>
    <cellStyle name="Normal 2 2 7 2 4 2 2" xfId="27737" xr:uid="{00000000-0005-0000-0000-000049330000}"/>
    <cellStyle name="Normal 2 2 7 2 4 3" xfId="19591" xr:uid="{00000000-0005-0000-0000-00004A330000}"/>
    <cellStyle name="Normal 2 2 7 2 5" xfId="5832" xr:uid="{00000000-0005-0000-0000-00004B330000}"/>
    <cellStyle name="Normal 2 2 7 2 5 2" xfId="13978" xr:uid="{00000000-0005-0000-0000-00004C330000}"/>
    <cellStyle name="Normal 2 2 7 2 5 2 2" xfId="30274" xr:uid="{00000000-0005-0000-0000-00004D330000}"/>
    <cellStyle name="Normal 2 2 7 2 5 3" xfId="22128" xr:uid="{00000000-0005-0000-0000-00004E330000}"/>
    <cellStyle name="Normal 2 2 7 2 6" xfId="8679" xr:uid="{00000000-0005-0000-0000-00004F330000}"/>
    <cellStyle name="Normal 2 2 7 2 6 2" xfId="24975" xr:uid="{00000000-0005-0000-0000-000050330000}"/>
    <cellStyle name="Normal 2 2 7 2 7" xfId="16829" xr:uid="{00000000-0005-0000-0000-000051330000}"/>
    <cellStyle name="Normal 2 2 7 3" xfId="894" xr:uid="{00000000-0005-0000-0000-000052330000}"/>
    <cellStyle name="Normal 2 2 7 3 2" xfId="2304" xr:uid="{00000000-0005-0000-0000-000053330000}"/>
    <cellStyle name="Normal 2 2 7 3 2 2" xfId="4826" xr:uid="{00000000-0005-0000-0000-000054330000}"/>
    <cellStyle name="Normal 2 2 7 3 2 2 2" xfId="12972" xr:uid="{00000000-0005-0000-0000-000055330000}"/>
    <cellStyle name="Normal 2 2 7 3 2 2 2 2" xfId="29268" xr:uid="{00000000-0005-0000-0000-000056330000}"/>
    <cellStyle name="Normal 2 2 7 3 2 2 3" xfId="21122" xr:uid="{00000000-0005-0000-0000-000057330000}"/>
    <cellStyle name="Normal 2 2 7 3 2 3" xfId="7603" xr:uid="{00000000-0005-0000-0000-000058330000}"/>
    <cellStyle name="Normal 2 2 7 3 2 3 2" xfId="15749" xr:uid="{00000000-0005-0000-0000-000059330000}"/>
    <cellStyle name="Normal 2 2 7 3 2 3 2 2" xfId="32045" xr:uid="{00000000-0005-0000-0000-00005A330000}"/>
    <cellStyle name="Normal 2 2 7 3 2 3 3" xfId="23899" xr:uid="{00000000-0005-0000-0000-00005B330000}"/>
    <cellStyle name="Normal 2 2 7 3 2 4" xfId="10450" xr:uid="{00000000-0005-0000-0000-00005C330000}"/>
    <cellStyle name="Normal 2 2 7 3 2 4 2" xfId="26746" xr:uid="{00000000-0005-0000-0000-00005D330000}"/>
    <cellStyle name="Normal 2 2 7 3 2 5" xfId="18600" xr:uid="{00000000-0005-0000-0000-00005E330000}"/>
    <cellStyle name="Normal 2 2 7 3 3" xfId="3608" xr:uid="{00000000-0005-0000-0000-00005F330000}"/>
    <cellStyle name="Normal 2 2 7 3 3 2" xfId="11754" xr:uid="{00000000-0005-0000-0000-000060330000}"/>
    <cellStyle name="Normal 2 2 7 3 3 2 2" xfId="28050" xr:uid="{00000000-0005-0000-0000-000061330000}"/>
    <cellStyle name="Normal 2 2 7 3 3 3" xfId="19904" xr:uid="{00000000-0005-0000-0000-000062330000}"/>
    <cellStyle name="Normal 2 2 7 3 4" xfId="6193" xr:uid="{00000000-0005-0000-0000-000063330000}"/>
    <cellStyle name="Normal 2 2 7 3 4 2" xfId="14339" xr:uid="{00000000-0005-0000-0000-000064330000}"/>
    <cellStyle name="Normal 2 2 7 3 4 2 2" xfId="30635" xr:uid="{00000000-0005-0000-0000-000065330000}"/>
    <cellStyle name="Normal 2 2 7 3 4 3" xfId="22489" xr:uid="{00000000-0005-0000-0000-000066330000}"/>
    <cellStyle name="Normal 2 2 7 3 5" xfId="9040" xr:uid="{00000000-0005-0000-0000-000067330000}"/>
    <cellStyle name="Normal 2 2 7 3 5 2" xfId="25336" xr:uid="{00000000-0005-0000-0000-000068330000}"/>
    <cellStyle name="Normal 2 2 7 3 6" xfId="17190" xr:uid="{00000000-0005-0000-0000-000069330000}"/>
    <cellStyle name="Normal 2 2 7 4" xfId="1599" xr:uid="{00000000-0005-0000-0000-00006A330000}"/>
    <cellStyle name="Normal 2 2 7 4 2" xfId="4217" xr:uid="{00000000-0005-0000-0000-00006B330000}"/>
    <cellStyle name="Normal 2 2 7 4 2 2" xfId="12363" xr:uid="{00000000-0005-0000-0000-00006C330000}"/>
    <cellStyle name="Normal 2 2 7 4 2 2 2" xfId="28659" xr:uid="{00000000-0005-0000-0000-00006D330000}"/>
    <cellStyle name="Normal 2 2 7 4 2 3" xfId="20513" xr:uid="{00000000-0005-0000-0000-00006E330000}"/>
    <cellStyle name="Normal 2 2 7 4 3" xfId="6898" xr:uid="{00000000-0005-0000-0000-00006F330000}"/>
    <cellStyle name="Normal 2 2 7 4 3 2" xfId="15044" xr:uid="{00000000-0005-0000-0000-000070330000}"/>
    <cellStyle name="Normal 2 2 7 4 3 2 2" xfId="31340" xr:uid="{00000000-0005-0000-0000-000071330000}"/>
    <cellStyle name="Normal 2 2 7 4 3 3" xfId="23194" xr:uid="{00000000-0005-0000-0000-000072330000}"/>
    <cellStyle name="Normal 2 2 7 4 4" xfId="9745" xr:uid="{00000000-0005-0000-0000-000073330000}"/>
    <cellStyle name="Normal 2 2 7 4 4 2" xfId="26041" xr:uid="{00000000-0005-0000-0000-000074330000}"/>
    <cellStyle name="Normal 2 2 7 4 5" xfId="17895" xr:uid="{00000000-0005-0000-0000-000075330000}"/>
    <cellStyle name="Normal 2 2 7 5" xfId="2999" xr:uid="{00000000-0005-0000-0000-000076330000}"/>
    <cellStyle name="Normal 2 2 7 5 2" xfId="11145" xr:uid="{00000000-0005-0000-0000-000077330000}"/>
    <cellStyle name="Normal 2 2 7 5 2 2" xfId="27441" xr:uid="{00000000-0005-0000-0000-000078330000}"/>
    <cellStyle name="Normal 2 2 7 5 3" xfId="19295" xr:uid="{00000000-0005-0000-0000-000079330000}"/>
    <cellStyle name="Normal 2 2 7 6" xfId="5488" xr:uid="{00000000-0005-0000-0000-00007A330000}"/>
    <cellStyle name="Normal 2 2 7 6 2" xfId="13634" xr:uid="{00000000-0005-0000-0000-00007B330000}"/>
    <cellStyle name="Normal 2 2 7 6 2 2" xfId="29930" xr:uid="{00000000-0005-0000-0000-00007C330000}"/>
    <cellStyle name="Normal 2 2 7 6 3" xfId="21784" xr:uid="{00000000-0005-0000-0000-00007D330000}"/>
    <cellStyle name="Normal 2 2 7 7" xfId="8335" xr:uid="{00000000-0005-0000-0000-00007E330000}"/>
    <cellStyle name="Normal 2 2 7 7 2" xfId="24631" xr:uid="{00000000-0005-0000-0000-00007F330000}"/>
    <cellStyle name="Normal 2 2 7 8" xfId="16485" xr:uid="{00000000-0005-0000-0000-000080330000}"/>
    <cellStyle name="Normal 2 2 8" xfId="262" xr:uid="{00000000-0005-0000-0000-000081330000}"/>
    <cellStyle name="Normal 2 2 8 2" xfId="606" xr:uid="{00000000-0005-0000-0000-000082330000}"/>
    <cellStyle name="Normal 2 2 8 2 2" xfId="1312" xr:uid="{00000000-0005-0000-0000-000083330000}"/>
    <cellStyle name="Normal 2 2 8 2 2 2" xfId="2722" xr:uid="{00000000-0005-0000-0000-000084330000}"/>
    <cellStyle name="Normal 2 2 8 2 2 2 2" xfId="5196" xr:uid="{00000000-0005-0000-0000-000085330000}"/>
    <cellStyle name="Normal 2 2 8 2 2 2 2 2" xfId="13342" xr:uid="{00000000-0005-0000-0000-000086330000}"/>
    <cellStyle name="Normal 2 2 8 2 2 2 2 2 2" xfId="29638" xr:uid="{00000000-0005-0000-0000-000087330000}"/>
    <cellStyle name="Normal 2 2 8 2 2 2 2 3" xfId="21492" xr:uid="{00000000-0005-0000-0000-000088330000}"/>
    <cellStyle name="Normal 2 2 8 2 2 2 3" xfId="8021" xr:uid="{00000000-0005-0000-0000-000089330000}"/>
    <cellStyle name="Normal 2 2 8 2 2 2 3 2" xfId="16167" xr:uid="{00000000-0005-0000-0000-00008A330000}"/>
    <cellStyle name="Normal 2 2 8 2 2 2 3 2 2" xfId="32463" xr:uid="{00000000-0005-0000-0000-00008B330000}"/>
    <cellStyle name="Normal 2 2 8 2 2 2 3 3" xfId="24317" xr:uid="{00000000-0005-0000-0000-00008C330000}"/>
    <cellStyle name="Normal 2 2 8 2 2 2 4" xfId="10868" xr:uid="{00000000-0005-0000-0000-00008D330000}"/>
    <cellStyle name="Normal 2 2 8 2 2 2 4 2" xfId="27164" xr:uid="{00000000-0005-0000-0000-00008E330000}"/>
    <cellStyle name="Normal 2 2 8 2 2 2 5" xfId="19018" xr:uid="{00000000-0005-0000-0000-00008F330000}"/>
    <cellStyle name="Normal 2 2 8 2 2 3" xfId="3978" xr:uid="{00000000-0005-0000-0000-000090330000}"/>
    <cellStyle name="Normal 2 2 8 2 2 3 2" xfId="12124" xr:uid="{00000000-0005-0000-0000-000091330000}"/>
    <cellStyle name="Normal 2 2 8 2 2 3 2 2" xfId="28420" xr:uid="{00000000-0005-0000-0000-000092330000}"/>
    <cellStyle name="Normal 2 2 8 2 2 3 3" xfId="20274" xr:uid="{00000000-0005-0000-0000-000093330000}"/>
    <cellStyle name="Normal 2 2 8 2 2 4" xfId="6611" xr:uid="{00000000-0005-0000-0000-000094330000}"/>
    <cellStyle name="Normal 2 2 8 2 2 4 2" xfId="14757" xr:uid="{00000000-0005-0000-0000-000095330000}"/>
    <cellStyle name="Normal 2 2 8 2 2 4 2 2" xfId="31053" xr:uid="{00000000-0005-0000-0000-000096330000}"/>
    <cellStyle name="Normal 2 2 8 2 2 4 3" xfId="22907" xr:uid="{00000000-0005-0000-0000-000097330000}"/>
    <cellStyle name="Normal 2 2 8 2 2 5" xfId="9458" xr:uid="{00000000-0005-0000-0000-000098330000}"/>
    <cellStyle name="Normal 2 2 8 2 2 5 2" xfId="25754" xr:uid="{00000000-0005-0000-0000-000099330000}"/>
    <cellStyle name="Normal 2 2 8 2 2 6" xfId="17608" xr:uid="{00000000-0005-0000-0000-00009A330000}"/>
    <cellStyle name="Normal 2 2 8 2 3" xfId="2017" xr:uid="{00000000-0005-0000-0000-00009B330000}"/>
    <cellStyle name="Normal 2 2 8 2 3 2" xfId="4587" xr:uid="{00000000-0005-0000-0000-00009C330000}"/>
    <cellStyle name="Normal 2 2 8 2 3 2 2" xfId="12733" xr:uid="{00000000-0005-0000-0000-00009D330000}"/>
    <cellStyle name="Normal 2 2 8 2 3 2 2 2" xfId="29029" xr:uid="{00000000-0005-0000-0000-00009E330000}"/>
    <cellStyle name="Normal 2 2 8 2 3 2 3" xfId="20883" xr:uid="{00000000-0005-0000-0000-00009F330000}"/>
    <cellStyle name="Normal 2 2 8 2 3 3" xfId="7316" xr:uid="{00000000-0005-0000-0000-0000A0330000}"/>
    <cellStyle name="Normal 2 2 8 2 3 3 2" xfId="15462" xr:uid="{00000000-0005-0000-0000-0000A1330000}"/>
    <cellStyle name="Normal 2 2 8 2 3 3 2 2" xfId="31758" xr:uid="{00000000-0005-0000-0000-0000A2330000}"/>
    <cellStyle name="Normal 2 2 8 2 3 3 3" xfId="23612" xr:uid="{00000000-0005-0000-0000-0000A3330000}"/>
    <cellStyle name="Normal 2 2 8 2 3 4" xfId="10163" xr:uid="{00000000-0005-0000-0000-0000A4330000}"/>
    <cellStyle name="Normal 2 2 8 2 3 4 2" xfId="26459" xr:uid="{00000000-0005-0000-0000-0000A5330000}"/>
    <cellStyle name="Normal 2 2 8 2 3 5" xfId="18313" xr:uid="{00000000-0005-0000-0000-0000A6330000}"/>
    <cellStyle name="Normal 2 2 8 2 4" xfId="3369" xr:uid="{00000000-0005-0000-0000-0000A7330000}"/>
    <cellStyle name="Normal 2 2 8 2 4 2" xfId="11515" xr:uid="{00000000-0005-0000-0000-0000A8330000}"/>
    <cellStyle name="Normal 2 2 8 2 4 2 2" xfId="27811" xr:uid="{00000000-0005-0000-0000-0000A9330000}"/>
    <cellStyle name="Normal 2 2 8 2 4 3" xfId="19665" xr:uid="{00000000-0005-0000-0000-0000AA330000}"/>
    <cellStyle name="Normal 2 2 8 2 5" xfId="5906" xr:uid="{00000000-0005-0000-0000-0000AB330000}"/>
    <cellStyle name="Normal 2 2 8 2 5 2" xfId="14052" xr:uid="{00000000-0005-0000-0000-0000AC330000}"/>
    <cellStyle name="Normal 2 2 8 2 5 2 2" xfId="30348" xr:uid="{00000000-0005-0000-0000-0000AD330000}"/>
    <cellStyle name="Normal 2 2 8 2 5 3" xfId="22202" xr:uid="{00000000-0005-0000-0000-0000AE330000}"/>
    <cellStyle name="Normal 2 2 8 2 6" xfId="8753" xr:uid="{00000000-0005-0000-0000-0000AF330000}"/>
    <cellStyle name="Normal 2 2 8 2 6 2" xfId="25049" xr:uid="{00000000-0005-0000-0000-0000B0330000}"/>
    <cellStyle name="Normal 2 2 8 2 7" xfId="16903" xr:uid="{00000000-0005-0000-0000-0000B1330000}"/>
    <cellStyle name="Normal 2 2 8 3" xfId="968" xr:uid="{00000000-0005-0000-0000-0000B2330000}"/>
    <cellStyle name="Normal 2 2 8 3 2" xfId="2378" xr:uid="{00000000-0005-0000-0000-0000B3330000}"/>
    <cellStyle name="Normal 2 2 8 3 2 2" xfId="4900" xr:uid="{00000000-0005-0000-0000-0000B4330000}"/>
    <cellStyle name="Normal 2 2 8 3 2 2 2" xfId="13046" xr:uid="{00000000-0005-0000-0000-0000B5330000}"/>
    <cellStyle name="Normal 2 2 8 3 2 2 2 2" xfId="29342" xr:uid="{00000000-0005-0000-0000-0000B6330000}"/>
    <cellStyle name="Normal 2 2 8 3 2 2 3" xfId="21196" xr:uid="{00000000-0005-0000-0000-0000B7330000}"/>
    <cellStyle name="Normal 2 2 8 3 2 3" xfId="7677" xr:uid="{00000000-0005-0000-0000-0000B8330000}"/>
    <cellStyle name="Normal 2 2 8 3 2 3 2" xfId="15823" xr:uid="{00000000-0005-0000-0000-0000B9330000}"/>
    <cellStyle name="Normal 2 2 8 3 2 3 2 2" xfId="32119" xr:uid="{00000000-0005-0000-0000-0000BA330000}"/>
    <cellStyle name="Normal 2 2 8 3 2 3 3" xfId="23973" xr:uid="{00000000-0005-0000-0000-0000BB330000}"/>
    <cellStyle name="Normal 2 2 8 3 2 4" xfId="10524" xr:uid="{00000000-0005-0000-0000-0000BC330000}"/>
    <cellStyle name="Normal 2 2 8 3 2 4 2" xfId="26820" xr:uid="{00000000-0005-0000-0000-0000BD330000}"/>
    <cellStyle name="Normal 2 2 8 3 2 5" xfId="18674" xr:uid="{00000000-0005-0000-0000-0000BE330000}"/>
    <cellStyle name="Normal 2 2 8 3 3" xfId="3682" xr:uid="{00000000-0005-0000-0000-0000BF330000}"/>
    <cellStyle name="Normal 2 2 8 3 3 2" xfId="11828" xr:uid="{00000000-0005-0000-0000-0000C0330000}"/>
    <cellStyle name="Normal 2 2 8 3 3 2 2" xfId="28124" xr:uid="{00000000-0005-0000-0000-0000C1330000}"/>
    <cellStyle name="Normal 2 2 8 3 3 3" xfId="19978" xr:uid="{00000000-0005-0000-0000-0000C2330000}"/>
    <cellStyle name="Normal 2 2 8 3 4" xfId="6267" xr:uid="{00000000-0005-0000-0000-0000C3330000}"/>
    <cellStyle name="Normal 2 2 8 3 4 2" xfId="14413" xr:uid="{00000000-0005-0000-0000-0000C4330000}"/>
    <cellStyle name="Normal 2 2 8 3 4 2 2" xfId="30709" xr:uid="{00000000-0005-0000-0000-0000C5330000}"/>
    <cellStyle name="Normal 2 2 8 3 4 3" xfId="22563" xr:uid="{00000000-0005-0000-0000-0000C6330000}"/>
    <cellStyle name="Normal 2 2 8 3 5" xfId="9114" xr:uid="{00000000-0005-0000-0000-0000C7330000}"/>
    <cellStyle name="Normal 2 2 8 3 5 2" xfId="25410" xr:uid="{00000000-0005-0000-0000-0000C8330000}"/>
    <cellStyle name="Normal 2 2 8 3 6" xfId="17264" xr:uid="{00000000-0005-0000-0000-0000C9330000}"/>
    <cellStyle name="Normal 2 2 8 4" xfId="1673" xr:uid="{00000000-0005-0000-0000-0000CA330000}"/>
    <cellStyle name="Normal 2 2 8 4 2" xfId="4291" xr:uid="{00000000-0005-0000-0000-0000CB330000}"/>
    <cellStyle name="Normal 2 2 8 4 2 2" xfId="12437" xr:uid="{00000000-0005-0000-0000-0000CC330000}"/>
    <cellStyle name="Normal 2 2 8 4 2 2 2" xfId="28733" xr:uid="{00000000-0005-0000-0000-0000CD330000}"/>
    <cellStyle name="Normal 2 2 8 4 2 3" xfId="20587" xr:uid="{00000000-0005-0000-0000-0000CE330000}"/>
    <cellStyle name="Normal 2 2 8 4 3" xfId="6972" xr:uid="{00000000-0005-0000-0000-0000CF330000}"/>
    <cellStyle name="Normal 2 2 8 4 3 2" xfId="15118" xr:uid="{00000000-0005-0000-0000-0000D0330000}"/>
    <cellStyle name="Normal 2 2 8 4 3 2 2" xfId="31414" xr:uid="{00000000-0005-0000-0000-0000D1330000}"/>
    <cellStyle name="Normal 2 2 8 4 3 3" xfId="23268" xr:uid="{00000000-0005-0000-0000-0000D2330000}"/>
    <cellStyle name="Normal 2 2 8 4 4" xfId="9819" xr:uid="{00000000-0005-0000-0000-0000D3330000}"/>
    <cellStyle name="Normal 2 2 8 4 4 2" xfId="26115" xr:uid="{00000000-0005-0000-0000-0000D4330000}"/>
    <cellStyle name="Normal 2 2 8 4 5" xfId="17969" xr:uid="{00000000-0005-0000-0000-0000D5330000}"/>
    <cellStyle name="Normal 2 2 8 5" xfId="3073" xr:uid="{00000000-0005-0000-0000-0000D6330000}"/>
    <cellStyle name="Normal 2 2 8 5 2" xfId="11219" xr:uid="{00000000-0005-0000-0000-0000D7330000}"/>
    <cellStyle name="Normal 2 2 8 5 2 2" xfId="27515" xr:uid="{00000000-0005-0000-0000-0000D8330000}"/>
    <cellStyle name="Normal 2 2 8 5 3" xfId="19369" xr:uid="{00000000-0005-0000-0000-0000D9330000}"/>
    <cellStyle name="Normal 2 2 8 6" xfId="5562" xr:uid="{00000000-0005-0000-0000-0000DA330000}"/>
    <cellStyle name="Normal 2 2 8 6 2" xfId="13708" xr:uid="{00000000-0005-0000-0000-0000DB330000}"/>
    <cellStyle name="Normal 2 2 8 6 2 2" xfId="30004" xr:uid="{00000000-0005-0000-0000-0000DC330000}"/>
    <cellStyle name="Normal 2 2 8 6 3" xfId="21858" xr:uid="{00000000-0005-0000-0000-0000DD330000}"/>
    <cellStyle name="Normal 2 2 8 7" xfId="8409" xr:uid="{00000000-0005-0000-0000-0000DE330000}"/>
    <cellStyle name="Normal 2 2 8 7 2" xfId="24705" xr:uid="{00000000-0005-0000-0000-0000DF330000}"/>
    <cellStyle name="Normal 2 2 8 8" xfId="16559" xr:uid="{00000000-0005-0000-0000-0000E0330000}"/>
    <cellStyle name="Normal 2 2 9" xfId="352" xr:uid="{00000000-0005-0000-0000-0000E1330000}"/>
    <cellStyle name="Normal 2 2 9 2" xfId="1058" xr:uid="{00000000-0005-0000-0000-0000E2330000}"/>
    <cellStyle name="Normal 2 2 9 2 2" xfId="2468" xr:uid="{00000000-0005-0000-0000-0000E3330000}"/>
    <cellStyle name="Normal 2 2 9 2 2 2" xfId="4974" xr:uid="{00000000-0005-0000-0000-0000E4330000}"/>
    <cellStyle name="Normal 2 2 9 2 2 2 2" xfId="13120" xr:uid="{00000000-0005-0000-0000-0000E5330000}"/>
    <cellStyle name="Normal 2 2 9 2 2 2 2 2" xfId="29416" xr:uid="{00000000-0005-0000-0000-0000E6330000}"/>
    <cellStyle name="Normal 2 2 9 2 2 2 3" xfId="21270" xr:uid="{00000000-0005-0000-0000-0000E7330000}"/>
    <cellStyle name="Normal 2 2 9 2 2 3" xfId="7767" xr:uid="{00000000-0005-0000-0000-0000E8330000}"/>
    <cellStyle name="Normal 2 2 9 2 2 3 2" xfId="15913" xr:uid="{00000000-0005-0000-0000-0000E9330000}"/>
    <cellStyle name="Normal 2 2 9 2 2 3 2 2" xfId="32209" xr:uid="{00000000-0005-0000-0000-0000EA330000}"/>
    <cellStyle name="Normal 2 2 9 2 2 3 3" xfId="24063" xr:uid="{00000000-0005-0000-0000-0000EB330000}"/>
    <cellStyle name="Normal 2 2 9 2 2 4" xfId="10614" xr:uid="{00000000-0005-0000-0000-0000EC330000}"/>
    <cellStyle name="Normal 2 2 9 2 2 4 2" xfId="26910" xr:uid="{00000000-0005-0000-0000-0000ED330000}"/>
    <cellStyle name="Normal 2 2 9 2 2 5" xfId="18764" xr:uid="{00000000-0005-0000-0000-0000EE330000}"/>
    <cellStyle name="Normal 2 2 9 2 3" xfId="3756" xr:uid="{00000000-0005-0000-0000-0000EF330000}"/>
    <cellStyle name="Normal 2 2 9 2 3 2" xfId="11902" xr:uid="{00000000-0005-0000-0000-0000F0330000}"/>
    <cellStyle name="Normal 2 2 9 2 3 2 2" xfId="28198" xr:uid="{00000000-0005-0000-0000-0000F1330000}"/>
    <cellStyle name="Normal 2 2 9 2 3 3" xfId="20052" xr:uid="{00000000-0005-0000-0000-0000F2330000}"/>
    <cellStyle name="Normal 2 2 9 2 4" xfId="6357" xr:uid="{00000000-0005-0000-0000-0000F3330000}"/>
    <cellStyle name="Normal 2 2 9 2 4 2" xfId="14503" xr:uid="{00000000-0005-0000-0000-0000F4330000}"/>
    <cellStyle name="Normal 2 2 9 2 4 2 2" xfId="30799" xr:uid="{00000000-0005-0000-0000-0000F5330000}"/>
    <cellStyle name="Normal 2 2 9 2 4 3" xfId="22653" xr:uid="{00000000-0005-0000-0000-0000F6330000}"/>
    <cellStyle name="Normal 2 2 9 2 5" xfId="9204" xr:uid="{00000000-0005-0000-0000-0000F7330000}"/>
    <cellStyle name="Normal 2 2 9 2 5 2" xfId="25500" xr:uid="{00000000-0005-0000-0000-0000F8330000}"/>
    <cellStyle name="Normal 2 2 9 2 6" xfId="17354" xr:uid="{00000000-0005-0000-0000-0000F9330000}"/>
    <cellStyle name="Normal 2 2 9 3" xfId="1763" xr:uid="{00000000-0005-0000-0000-0000FA330000}"/>
    <cellStyle name="Normal 2 2 9 3 2" xfId="4365" xr:uid="{00000000-0005-0000-0000-0000FB330000}"/>
    <cellStyle name="Normal 2 2 9 3 2 2" xfId="12511" xr:uid="{00000000-0005-0000-0000-0000FC330000}"/>
    <cellStyle name="Normal 2 2 9 3 2 2 2" xfId="28807" xr:uid="{00000000-0005-0000-0000-0000FD330000}"/>
    <cellStyle name="Normal 2 2 9 3 2 3" xfId="20661" xr:uid="{00000000-0005-0000-0000-0000FE330000}"/>
    <cellStyle name="Normal 2 2 9 3 3" xfId="7062" xr:uid="{00000000-0005-0000-0000-0000FF330000}"/>
    <cellStyle name="Normal 2 2 9 3 3 2" xfId="15208" xr:uid="{00000000-0005-0000-0000-000000340000}"/>
    <cellStyle name="Normal 2 2 9 3 3 2 2" xfId="31504" xr:uid="{00000000-0005-0000-0000-000001340000}"/>
    <cellStyle name="Normal 2 2 9 3 3 3" xfId="23358" xr:uid="{00000000-0005-0000-0000-000002340000}"/>
    <cellStyle name="Normal 2 2 9 3 4" xfId="9909" xr:uid="{00000000-0005-0000-0000-000003340000}"/>
    <cellStyle name="Normal 2 2 9 3 4 2" xfId="26205" xr:uid="{00000000-0005-0000-0000-000004340000}"/>
    <cellStyle name="Normal 2 2 9 3 5" xfId="18059" xr:uid="{00000000-0005-0000-0000-000005340000}"/>
    <cellStyle name="Normal 2 2 9 4" xfId="3147" xr:uid="{00000000-0005-0000-0000-000006340000}"/>
    <cellStyle name="Normal 2 2 9 4 2" xfId="11293" xr:uid="{00000000-0005-0000-0000-000007340000}"/>
    <cellStyle name="Normal 2 2 9 4 2 2" xfId="27589" xr:uid="{00000000-0005-0000-0000-000008340000}"/>
    <cellStyle name="Normal 2 2 9 4 3" xfId="19443" xr:uid="{00000000-0005-0000-0000-000009340000}"/>
    <cellStyle name="Normal 2 2 9 5" xfId="5652" xr:uid="{00000000-0005-0000-0000-00000A340000}"/>
    <cellStyle name="Normal 2 2 9 5 2" xfId="13798" xr:uid="{00000000-0005-0000-0000-00000B340000}"/>
    <cellStyle name="Normal 2 2 9 5 2 2" xfId="30094" xr:uid="{00000000-0005-0000-0000-00000C340000}"/>
    <cellStyle name="Normal 2 2 9 5 3" xfId="21948" xr:uid="{00000000-0005-0000-0000-00000D340000}"/>
    <cellStyle name="Normal 2 2 9 6" xfId="8499" xr:uid="{00000000-0005-0000-0000-00000E340000}"/>
    <cellStyle name="Normal 2 2 9 6 2" xfId="24795" xr:uid="{00000000-0005-0000-0000-00000F340000}"/>
    <cellStyle name="Normal 2 2 9 7" xfId="16649" xr:uid="{00000000-0005-0000-0000-000010340000}"/>
    <cellStyle name="Normal 2 3" xfId="8" xr:uid="{00000000-0005-0000-0000-000011340000}"/>
    <cellStyle name="Normal 2 3 10" xfId="716" xr:uid="{00000000-0005-0000-0000-000012340000}"/>
    <cellStyle name="Normal 2 3 10 2" xfId="2126" xr:uid="{00000000-0005-0000-0000-000013340000}"/>
    <cellStyle name="Normal 2 3 10 2 2" xfId="4679" xr:uid="{00000000-0005-0000-0000-000014340000}"/>
    <cellStyle name="Normal 2 3 10 2 2 2" xfId="12825" xr:uid="{00000000-0005-0000-0000-000015340000}"/>
    <cellStyle name="Normal 2 3 10 2 2 2 2" xfId="29121" xr:uid="{00000000-0005-0000-0000-000016340000}"/>
    <cellStyle name="Normal 2 3 10 2 2 3" xfId="20975" xr:uid="{00000000-0005-0000-0000-000017340000}"/>
    <cellStyle name="Normal 2 3 10 2 3" xfId="7425" xr:uid="{00000000-0005-0000-0000-000018340000}"/>
    <cellStyle name="Normal 2 3 10 2 3 2" xfId="15571" xr:uid="{00000000-0005-0000-0000-000019340000}"/>
    <cellStyle name="Normal 2 3 10 2 3 2 2" xfId="31867" xr:uid="{00000000-0005-0000-0000-00001A340000}"/>
    <cellStyle name="Normal 2 3 10 2 3 3" xfId="23721" xr:uid="{00000000-0005-0000-0000-00001B340000}"/>
    <cellStyle name="Normal 2 3 10 2 4" xfId="10272" xr:uid="{00000000-0005-0000-0000-00001C340000}"/>
    <cellStyle name="Normal 2 3 10 2 4 2" xfId="26568" xr:uid="{00000000-0005-0000-0000-00001D340000}"/>
    <cellStyle name="Normal 2 3 10 2 5" xfId="18422" xr:uid="{00000000-0005-0000-0000-00001E340000}"/>
    <cellStyle name="Normal 2 3 10 3" xfId="3461" xr:uid="{00000000-0005-0000-0000-00001F340000}"/>
    <cellStyle name="Normal 2 3 10 3 2" xfId="11607" xr:uid="{00000000-0005-0000-0000-000020340000}"/>
    <cellStyle name="Normal 2 3 10 3 2 2" xfId="27903" xr:uid="{00000000-0005-0000-0000-000021340000}"/>
    <cellStyle name="Normal 2 3 10 3 3" xfId="19757" xr:uid="{00000000-0005-0000-0000-000022340000}"/>
    <cellStyle name="Normal 2 3 10 4" xfId="6015" xr:uid="{00000000-0005-0000-0000-000023340000}"/>
    <cellStyle name="Normal 2 3 10 4 2" xfId="14161" xr:uid="{00000000-0005-0000-0000-000024340000}"/>
    <cellStyle name="Normal 2 3 10 4 2 2" xfId="30457" xr:uid="{00000000-0005-0000-0000-000025340000}"/>
    <cellStyle name="Normal 2 3 10 4 3" xfId="22311" xr:uid="{00000000-0005-0000-0000-000026340000}"/>
    <cellStyle name="Normal 2 3 10 5" xfId="8862" xr:uid="{00000000-0005-0000-0000-000027340000}"/>
    <cellStyle name="Normal 2 3 10 5 2" xfId="25158" xr:uid="{00000000-0005-0000-0000-000028340000}"/>
    <cellStyle name="Normal 2 3 10 6" xfId="17012" xr:uid="{00000000-0005-0000-0000-000029340000}"/>
    <cellStyle name="Normal 2 3 11" xfId="1421" xr:uid="{00000000-0005-0000-0000-00002A340000}"/>
    <cellStyle name="Normal 2 3 11 2" xfId="4070" xr:uid="{00000000-0005-0000-0000-00002B340000}"/>
    <cellStyle name="Normal 2 3 11 2 2" xfId="12216" xr:uid="{00000000-0005-0000-0000-00002C340000}"/>
    <cellStyle name="Normal 2 3 11 2 2 2" xfId="28512" xr:uid="{00000000-0005-0000-0000-00002D340000}"/>
    <cellStyle name="Normal 2 3 11 2 3" xfId="20366" xr:uid="{00000000-0005-0000-0000-00002E340000}"/>
    <cellStyle name="Normal 2 3 11 3" xfId="6720" xr:uid="{00000000-0005-0000-0000-00002F340000}"/>
    <cellStyle name="Normal 2 3 11 3 2" xfId="14866" xr:uid="{00000000-0005-0000-0000-000030340000}"/>
    <cellStyle name="Normal 2 3 11 3 2 2" xfId="31162" xr:uid="{00000000-0005-0000-0000-000031340000}"/>
    <cellStyle name="Normal 2 3 11 3 3" xfId="23016" xr:uid="{00000000-0005-0000-0000-000032340000}"/>
    <cellStyle name="Normal 2 3 11 4" xfId="9567" xr:uid="{00000000-0005-0000-0000-000033340000}"/>
    <cellStyle name="Normal 2 3 11 4 2" xfId="25863" xr:uid="{00000000-0005-0000-0000-000034340000}"/>
    <cellStyle name="Normal 2 3 11 5" xfId="17717" xr:uid="{00000000-0005-0000-0000-000035340000}"/>
    <cellStyle name="Normal 2 3 12" xfId="2852" xr:uid="{00000000-0005-0000-0000-000036340000}"/>
    <cellStyle name="Normal 2 3 12 2" xfId="10998" xr:uid="{00000000-0005-0000-0000-000037340000}"/>
    <cellStyle name="Normal 2 3 12 2 2" xfId="27294" xr:uid="{00000000-0005-0000-0000-000038340000}"/>
    <cellStyle name="Normal 2 3 12 3" xfId="19148" xr:uid="{00000000-0005-0000-0000-000039340000}"/>
    <cellStyle name="Normal 2 3 13" xfId="5310" xr:uid="{00000000-0005-0000-0000-00003A340000}"/>
    <cellStyle name="Normal 2 3 13 2" xfId="13456" xr:uid="{00000000-0005-0000-0000-00003B340000}"/>
    <cellStyle name="Normal 2 3 13 2 2" xfId="29752" xr:uid="{00000000-0005-0000-0000-00003C340000}"/>
    <cellStyle name="Normal 2 3 13 3" xfId="21606" xr:uid="{00000000-0005-0000-0000-00003D340000}"/>
    <cellStyle name="Normal 2 3 14" xfId="8157" xr:uid="{00000000-0005-0000-0000-00003E340000}"/>
    <cellStyle name="Normal 2 3 14 2" xfId="24453" xr:uid="{00000000-0005-0000-0000-00003F340000}"/>
    <cellStyle name="Normal 2 3 15" xfId="16307" xr:uid="{00000000-0005-0000-0000-000040340000}"/>
    <cellStyle name="Normal 2 3 2" xfId="13" xr:uid="{00000000-0005-0000-0000-000041340000}"/>
    <cellStyle name="Normal 2 3 2 10" xfId="357" xr:uid="{00000000-0005-0000-0000-000042340000}"/>
    <cellStyle name="Normal 2 3 2 10 2" xfId="1063" xr:uid="{00000000-0005-0000-0000-000043340000}"/>
    <cellStyle name="Normal 2 3 2 10 2 2" xfId="2473" xr:uid="{00000000-0005-0000-0000-000044340000}"/>
    <cellStyle name="Normal 2 3 2 10 2 2 2" xfId="4978" xr:uid="{00000000-0005-0000-0000-000045340000}"/>
    <cellStyle name="Normal 2 3 2 10 2 2 2 2" xfId="13124" xr:uid="{00000000-0005-0000-0000-000046340000}"/>
    <cellStyle name="Normal 2 3 2 10 2 2 2 2 2" xfId="29420" xr:uid="{00000000-0005-0000-0000-000047340000}"/>
    <cellStyle name="Normal 2 3 2 10 2 2 2 3" xfId="21274" xr:uid="{00000000-0005-0000-0000-000048340000}"/>
    <cellStyle name="Normal 2 3 2 10 2 2 3" xfId="7772" xr:uid="{00000000-0005-0000-0000-000049340000}"/>
    <cellStyle name="Normal 2 3 2 10 2 2 3 2" xfId="15918" xr:uid="{00000000-0005-0000-0000-00004A340000}"/>
    <cellStyle name="Normal 2 3 2 10 2 2 3 2 2" xfId="32214" xr:uid="{00000000-0005-0000-0000-00004B340000}"/>
    <cellStyle name="Normal 2 3 2 10 2 2 3 3" xfId="24068" xr:uid="{00000000-0005-0000-0000-00004C340000}"/>
    <cellStyle name="Normal 2 3 2 10 2 2 4" xfId="10619" xr:uid="{00000000-0005-0000-0000-00004D340000}"/>
    <cellStyle name="Normal 2 3 2 10 2 2 4 2" xfId="26915" xr:uid="{00000000-0005-0000-0000-00004E340000}"/>
    <cellStyle name="Normal 2 3 2 10 2 2 5" xfId="18769" xr:uid="{00000000-0005-0000-0000-00004F340000}"/>
    <cellStyle name="Normal 2 3 2 10 2 3" xfId="3760" xr:uid="{00000000-0005-0000-0000-000050340000}"/>
    <cellStyle name="Normal 2 3 2 10 2 3 2" xfId="11906" xr:uid="{00000000-0005-0000-0000-000051340000}"/>
    <cellStyle name="Normal 2 3 2 10 2 3 2 2" xfId="28202" xr:uid="{00000000-0005-0000-0000-000052340000}"/>
    <cellStyle name="Normal 2 3 2 10 2 3 3" xfId="20056" xr:uid="{00000000-0005-0000-0000-000053340000}"/>
    <cellStyle name="Normal 2 3 2 10 2 4" xfId="6362" xr:uid="{00000000-0005-0000-0000-000054340000}"/>
    <cellStyle name="Normal 2 3 2 10 2 4 2" xfId="14508" xr:uid="{00000000-0005-0000-0000-000055340000}"/>
    <cellStyle name="Normal 2 3 2 10 2 4 2 2" xfId="30804" xr:uid="{00000000-0005-0000-0000-000056340000}"/>
    <cellStyle name="Normal 2 3 2 10 2 4 3" xfId="22658" xr:uid="{00000000-0005-0000-0000-000057340000}"/>
    <cellStyle name="Normal 2 3 2 10 2 5" xfId="9209" xr:uid="{00000000-0005-0000-0000-000058340000}"/>
    <cellStyle name="Normal 2 3 2 10 2 5 2" xfId="25505" xr:uid="{00000000-0005-0000-0000-000059340000}"/>
    <cellStyle name="Normal 2 3 2 10 2 6" xfId="17359" xr:uid="{00000000-0005-0000-0000-00005A340000}"/>
    <cellStyle name="Normal 2 3 2 10 3" xfId="1768" xr:uid="{00000000-0005-0000-0000-00005B340000}"/>
    <cellStyle name="Normal 2 3 2 10 3 2" xfId="4369" xr:uid="{00000000-0005-0000-0000-00005C340000}"/>
    <cellStyle name="Normal 2 3 2 10 3 2 2" xfId="12515" xr:uid="{00000000-0005-0000-0000-00005D340000}"/>
    <cellStyle name="Normal 2 3 2 10 3 2 2 2" xfId="28811" xr:uid="{00000000-0005-0000-0000-00005E340000}"/>
    <cellStyle name="Normal 2 3 2 10 3 2 3" xfId="20665" xr:uid="{00000000-0005-0000-0000-00005F340000}"/>
    <cellStyle name="Normal 2 3 2 10 3 3" xfId="7067" xr:uid="{00000000-0005-0000-0000-000060340000}"/>
    <cellStyle name="Normal 2 3 2 10 3 3 2" xfId="15213" xr:uid="{00000000-0005-0000-0000-000061340000}"/>
    <cellStyle name="Normal 2 3 2 10 3 3 2 2" xfId="31509" xr:uid="{00000000-0005-0000-0000-000062340000}"/>
    <cellStyle name="Normal 2 3 2 10 3 3 3" xfId="23363" xr:uid="{00000000-0005-0000-0000-000063340000}"/>
    <cellStyle name="Normal 2 3 2 10 3 4" xfId="9914" xr:uid="{00000000-0005-0000-0000-000064340000}"/>
    <cellStyle name="Normal 2 3 2 10 3 4 2" xfId="26210" xr:uid="{00000000-0005-0000-0000-000065340000}"/>
    <cellStyle name="Normal 2 3 2 10 3 5" xfId="18064" xr:uid="{00000000-0005-0000-0000-000066340000}"/>
    <cellStyle name="Normal 2 3 2 10 4" xfId="3151" xr:uid="{00000000-0005-0000-0000-000067340000}"/>
    <cellStyle name="Normal 2 3 2 10 4 2" xfId="11297" xr:uid="{00000000-0005-0000-0000-000068340000}"/>
    <cellStyle name="Normal 2 3 2 10 4 2 2" xfId="27593" xr:uid="{00000000-0005-0000-0000-000069340000}"/>
    <cellStyle name="Normal 2 3 2 10 4 3" xfId="19447" xr:uid="{00000000-0005-0000-0000-00006A340000}"/>
    <cellStyle name="Normal 2 3 2 10 5" xfId="5657" xr:uid="{00000000-0005-0000-0000-00006B340000}"/>
    <cellStyle name="Normal 2 3 2 10 5 2" xfId="13803" xr:uid="{00000000-0005-0000-0000-00006C340000}"/>
    <cellStyle name="Normal 2 3 2 10 5 2 2" xfId="30099" xr:uid="{00000000-0005-0000-0000-00006D340000}"/>
    <cellStyle name="Normal 2 3 2 10 5 3" xfId="21953" xr:uid="{00000000-0005-0000-0000-00006E340000}"/>
    <cellStyle name="Normal 2 3 2 10 6" xfId="8504" xr:uid="{00000000-0005-0000-0000-00006F340000}"/>
    <cellStyle name="Normal 2 3 2 10 6 2" xfId="24800" xr:uid="{00000000-0005-0000-0000-000070340000}"/>
    <cellStyle name="Normal 2 3 2 10 7" xfId="16654" xr:uid="{00000000-0005-0000-0000-000071340000}"/>
    <cellStyle name="Normal 2 3 2 11" xfId="699" xr:uid="{00000000-0005-0000-0000-000072340000}"/>
    <cellStyle name="Normal 2 3 2 11 2" xfId="700" xr:uid="{00000000-0005-0000-0000-000073340000}"/>
    <cellStyle name="Normal 2 3 2 11 2 2" xfId="701" xr:uid="{00000000-0005-0000-0000-000074340000}"/>
    <cellStyle name="Normal 2 3 2 11 2 2 2" xfId="702" xr:uid="{00000000-0005-0000-0000-000075340000}"/>
    <cellStyle name="Normal 2 3 2 11 2 2 2 2" xfId="703" xr:uid="{00000000-0005-0000-0000-000076340000}"/>
    <cellStyle name="Normal 2 3 2 11 2 2 2 2 2" xfId="705" xr:uid="{00000000-0005-0000-0000-000077340000}"/>
    <cellStyle name="Normal 2 3 2 11 2 2 2 2 2 2" xfId="706" xr:uid="{00000000-0005-0000-0000-000078340000}"/>
    <cellStyle name="Normal 2 3 2 11 2 2 2 2 2 2 2" xfId="712" xr:uid="{00000000-0005-0000-0000-000079340000}"/>
    <cellStyle name="Normal 2 3 2 11 2 2 2 2 2 2 2 2" xfId="1417" xr:uid="{00000000-0005-0000-0000-00007A340000}"/>
    <cellStyle name="Normal 2 3 2 11 2 2 2 2 2 2 2 2 2" xfId="2827" xr:uid="{00000000-0005-0000-0000-00007B340000}"/>
    <cellStyle name="Normal 2 3 2 11 2 2 2 2 2 2 2 2 2 2" xfId="5285" xr:uid="{00000000-0005-0000-0000-00007C340000}"/>
    <cellStyle name="Normal 2 3 2 11 2 2 2 2 2 2 2 2 2 2 2" xfId="13431" xr:uid="{00000000-0005-0000-0000-00007D340000}"/>
    <cellStyle name="Normal 2 3 2 11 2 2 2 2 2 2 2 2 2 2 2 2" xfId="29727" xr:uid="{00000000-0005-0000-0000-00007E340000}"/>
    <cellStyle name="Normal 2 3 2 11 2 2 2 2 2 2 2 2 2 2 3" xfId="21581" xr:uid="{00000000-0005-0000-0000-00007F340000}"/>
    <cellStyle name="Normal 2 3 2 11 2 2 2 2 2 2 2 2 2 3" xfId="8126" xr:uid="{00000000-0005-0000-0000-000080340000}"/>
    <cellStyle name="Normal 2 3 2 11 2 2 2 2 2 2 2 2 2 3 2" xfId="16272" xr:uid="{00000000-0005-0000-0000-000081340000}"/>
    <cellStyle name="Normal 2 3 2 11 2 2 2 2 2 2 2 2 2 3 2 2" xfId="32568" xr:uid="{00000000-0005-0000-0000-000082340000}"/>
    <cellStyle name="Normal 2 3 2 11 2 2 2 2 2 2 2 2 2 3 3" xfId="24422" xr:uid="{00000000-0005-0000-0000-000083340000}"/>
    <cellStyle name="Normal 2 3 2 11 2 2 2 2 2 2 2 2 2 4" xfId="10973" xr:uid="{00000000-0005-0000-0000-000084340000}"/>
    <cellStyle name="Normal 2 3 2 11 2 2 2 2 2 2 2 2 2 4 2" xfId="27269" xr:uid="{00000000-0005-0000-0000-000085340000}"/>
    <cellStyle name="Normal 2 3 2 11 2 2 2 2 2 2 2 2 2 5" xfId="19123" xr:uid="{00000000-0005-0000-0000-000086340000}"/>
    <cellStyle name="Normal 2 3 2 11 2 2 2 2 2 2 2 2 3" xfId="4067" xr:uid="{00000000-0005-0000-0000-000087340000}"/>
    <cellStyle name="Normal 2 3 2 11 2 2 2 2 2 2 2 2 3 2" xfId="12213" xr:uid="{00000000-0005-0000-0000-000088340000}"/>
    <cellStyle name="Normal 2 3 2 11 2 2 2 2 2 2 2 2 3 2 2" xfId="28509" xr:uid="{00000000-0005-0000-0000-000089340000}"/>
    <cellStyle name="Normal 2 3 2 11 2 2 2 2 2 2 2 2 3 3" xfId="20363" xr:uid="{00000000-0005-0000-0000-00008A340000}"/>
    <cellStyle name="Normal 2 3 2 11 2 2 2 2 2 2 2 2 4" xfId="6716" xr:uid="{00000000-0005-0000-0000-00008B340000}"/>
    <cellStyle name="Normal 2 3 2 11 2 2 2 2 2 2 2 2 4 2" xfId="14862" xr:uid="{00000000-0005-0000-0000-00008C340000}"/>
    <cellStyle name="Normal 2 3 2 11 2 2 2 2 2 2 2 2 4 2 2" xfId="31158" xr:uid="{00000000-0005-0000-0000-00008D340000}"/>
    <cellStyle name="Normal 2 3 2 11 2 2 2 2 2 2 2 2 4 3" xfId="23012" xr:uid="{00000000-0005-0000-0000-00008E340000}"/>
    <cellStyle name="Normal 2 3 2 11 2 2 2 2 2 2 2 2 5" xfId="9563" xr:uid="{00000000-0005-0000-0000-00008F340000}"/>
    <cellStyle name="Normal 2 3 2 11 2 2 2 2 2 2 2 2 5 2" xfId="25859" xr:uid="{00000000-0005-0000-0000-000090340000}"/>
    <cellStyle name="Normal 2 3 2 11 2 2 2 2 2 2 2 2 6" xfId="17713" xr:uid="{00000000-0005-0000-0000-000091340000}"/>
    <cellStyle name="Normal 2 3 2 11 2 2 2 2 2 2 2 3" xfId="2122" xr:uid="{00000000-0005-0000-0000-000092340000}"/>
    <cellStyle name="Normal 2 3 2 11 2 2 2 2 2 2 2 3 2" xfId="4676" xr:uid="{00000000-0005-0000-0000-000093340000}"/>
    <cellStyle name="Normal 2 3 2 11 2 2 2 2 2 2 2 3 2 2" xfId="12822" xr:uid="{00000000-0005-0000-0000-000094340000}"/>
    <cellStyle name="Normal 2 3 2 11 2 2 2 2 2 2 2 3 2 2 2" xfId="29118" xr:uid="{00000000-0005-0000-0000-000095340000}"/>
    <cellStyle name="Normal 2 3 2 11 2 2 2 2 2 2 2 3 2 3" xfId="20972" xr:uid="{00000000-0005-0000-0000-000096340000}"/>
    <cellStyle name="Normal 2 3 2 11 2 2 2 2 2 2 2 3 3" xfId="7421" xr:uid="{00000000-0005-0000-0000-000097340000}"/>
    <cellStyle name="Normal 2 3 2 11 2 2 2 2 2 2 2 3 3 2" xfId="15567" xr:uid="{00000000-0005-0000-0000-000098340000}"/>
    <cellStyle name="Normal 2 3 2 11 2 2 2 2 2 2 2 3 3 2 2" xfId="31863" xr:uid="{00000000-0005-0000-0000-000099340000}"/>
    <cellStyle name="Normal 2 3 2 11 2 2 2 2 2 2 2 3 3 3" xfId="23717" xr:uid="{00000000-0005-0000-0000-00009A340000}"/>
    <cellStyle name="Normal 2 3 2 11 2 2 2 2 2 2 2 3 4" xfId="10268" xr:uid="{00000000-0005-0000-0000-00009B340000}"/>
    <cellStyle name="Normal 2 3 2 11 2 2 2 2 2 2 2 3 4 2" xfId="26564" xr:uid="{00000000-0005-0000-0000-00009C340000}"/>
    <cellStyle name="Normal 2 3 2 11 2 2 2 2 2 2 2 3 5" xfId="18418" xr:uid="{00000000-0005-0000-0000-00009D340000}"/>
    <cellStyle name="Normal 2 3 2 11 2 2 2 2 2 2 2 4" xfId="3458" xr:uid="{00000000-0005-0000-0000-00009E340000}"/>
    <cellStyle name="Normal 2 3 2 11 2 2 2 2 2 2 2 4 2" xfId="11604" xr:uid="{00000000-0005-0000-0000-00009F340000}"/>
    <cellStyle name="Normal 2 3 2 11 2 2 2 2 2 2 2 4 2 2" xfId="27900" xr:uid="{00000000-0005-0000-0000-0000A0340000}"/>
    <cellStyle name="Normal 2 3 2 11 2 2 2 2 2 2 2 4 3" xfId="19754" xr:uid="{00000000-0005-0000-0000-0000A1340000}"/>
    <cellStyle name="Normal 2 3 2 11 2 2 2 2 2 2 2 5" xfId="6011" xr:uid="{00000000-0005-0000-0000-0000A2340000}"/>
    <cellStyle name="Normal 2 3 2 11 2 2 2 2 2 2 2 5 2" xfId="14157" xr:uid="{00000000-0005-0000-0000-0000A3340000}"/>
    <cellStyle name="Normal 2 3 2 11 2 2 2 2 2 2 2 5 2 2" xfId="30453" xr:uid="{00000000-0005-0000-0000-0000A4340000}"/>
    <cellStyle name="Normal 2 3 2 11 2 2 2 2 2 2 2 5 3" xfId="22307" xr:uid="{00000000-0005-0000-0000-0000A5340000}"/>
    <cellStyle name="Normal 2 3 2 11 2 2 2 2 2 2 2 6" xfId="8858" xr:uid="{00000000-0005-0000-0000-0000A6340000}"/>
    <cellStyle name="Normal 2 3 2 11 2 2 2 2 2 2 2 6 2" xfId="25154" xr:uid="{00000000-0005-0000-0000-0000A7340000}"/>
    <cellStyle name="Normal 2 3 2 11 2 2 2 2 2 2 2 7" xfId="17008" xr:uid="{00000000-0005-0000-0000-0000A8340000}"/>
    <cellStyle name="Normal 2 3 2 11 2 2 2 2 2 2 3" xfId="1411" xr:uid="{00000000-0005-0000-0000-0000A9340000}"/>
    <cellStyle name="Normal 2 3 2 11 2 2 2 2 2 2 3 2" xfId="2821" xr:uid="{00000000-0005-0000-0000-0000AA340000}"/>
    <cellStyle name="Normal 2 3 2 11 2 2 2 2 2 2 3 2 2" xfId="5279" xr:uid="{00000000-0005-0000-0000-0000AB340000}"/>
    <cellStyle name="Normal 2 3 2 11 2 2 2 2 2 2 3 2 2 2" xfId="13425" xr:uid="{00000000-0005-0000-0000-0000AC340000}"/>
    <cellStyle name="Normal 2 3 2 11 2 2 2 2 2 2 3 2 2 2 2" xfId="29721" xr:uid="{00000000-0005-0000-0000-0000AD340000}"/>
    <cellStyle name="Normal 2 3 2 11 2 2 2 2 2 2 3 2 2 3" xfId="21575" xr:uid="{00000000-0005-0000-0000-0000AE340000}"/>
    <cellStyle name="Normal 2 3 2 11 2 2 2 2 2 2 3 2 3" xfId="8120" xr:uid="{00000000-0005-0000-0000-0000AF340000}"/>
    <cellStyle name="Normal 2 3 2 11 2 2 2 2 2 2 3 2 3 2" xfId="16266" xr:uid="{00000000-0005-0000-0000-0000B0340000}"/>
    <cellStyle name="Normal 2 3 2 11 2 2 2 2 2 2 3 2 3 2 2" xfId="32562" xr:uid="{00000000-0005-0000-0000-0000B1340000}"/>
    <cellStyle name="Normal 2 3 2 11 2 2 2 2 2 2 3 2 3 3" xfId="24416" xr:uid="{00000000-0005-0000-0000-0000B2340000}"/>
    <cellStyle name="Normal 2 3 2 11 2 2 2 2 2 2 3 2 4" xfId="10967" xr:uid="{00000000-0005-0000-0000-0000B3340000}"/>
    <cellStyle name="Normal 2 3 2 11 2 2 2 2 2 2 3 2 4 2" xfId="27263" xr:uid="{00000000-0005-0000-0000-0000B4340000}"/>
    <cellStyle name="Normal 2 3 2 11 2 2 2 2 2 2 3 2 5" xfId="19117" xr:uid="{00000000-0005-0000-0000-0000B5340000}"/>
    <cellStyle name="Normal 2 3 2 11 2 2 2 2 2 2 3 3" xfId="4061" xr:uid="{00000000-0005-0000-0000-0000B6340000}"/>
    <cellStyle name="Normal 2 3 2 11 2 2 2 2 2 2 3 3 2" xfId="12207" xr:uid="{00000000-0005-0000-0000-0000B7340000}"/>
    <cellStyle name="Normal 2 3 2 11 2 2 2 2 2 2 3 3 2 2" xfId="28503" xr:uid="{00000000-0005-0000-0000-0000B8340000}"/>
    <cellStyle name="Normal 2 3 2 11 2 2 2 2 2 2 3 3 3" xfId="20357" xr:uid="{00000000-0005-0000-0000-0000B9340000}"/>
    <cellStyle name="Normal 2 3 2 11 2 2 2 2 2 2 3 4" xfId="6710" xr:uid="{00000000-0005-0000-0000-0000BA340000}"/>
    <cellStyle name="Normal 2 3 2 11 2 2 2 2 2 2 3 4 2" xfId="14856" xr:uid="{00000000-0005-0000-0000-0000BB340000}"/>
    <cellStyle name="Normal 2 3 2 11 2 2 2 2 2 2 3 4 2 2" xfId="31152" xr:uid="{00000000-0005-0000-0000-0000BC340000}"/>
    <cellStyle name="Normal 2 3 2 11 2 2 2 2 2 2 3 4 3" xfId="23006" xr:uid="{00000000-0005-0000-0000-0000BD340000}"/>
    <cellStyle name="Normal 2 3 2 11 2 2 2 2 2 2 3 5" xfId="9557" xr:uid="{00000000-0005-0000-0000-0000BE340000}"/>
    <cellStyle name="Normal 2 3 2 11 2 2 2 2 2 2 3 5 2" xfId="25853" xr:uid="{00000000-0005-0000-0000-0000BF340000}"/>
    <cellStyle name="Normal 2 3 2 11 2 2 2 2 2 2 3 6" xfId="17707" xr:uid="{00000000-0005-0000-0000-0000C0340000}"/>
    <cellStyle name="Normal 2 3 2 11 2 2 2 2 2 2 4" xfId="2116" xr:uid="{00000000-0005-0000-0000-0000C1340000}"/>
    <cellStyle name="Normal 2 3 2 11 2 2 2 2 2 2 4 2" xfId="4670" xr:uid="{00000000-0005-0000-0000-0000C2340000}"/>
    <cellStyle name="Normal 2 3 2 11 2 2 2 2 2 2 4 2 2" xfId="12816" xr:uid="{00000000-0005-0000-0000-0000C3340000}"/>
    <cellStyle name="Normal 2 3 2 11 2 2 2 2 2 2 4 2 2 2" xfId="29112" xr:uid="{00000000-0005-0000-0000-0000C4340000}"/>
    <cellStyle name="Normal 2 3 2 11 2 2 2 2 2 2 4 2 3" xfId="20966" xr:uid="{00000000-0005-0000-0000-0000C5340000}"/>
    <cellStyle name="Normal 2 3 2 11 2 2 2 2 2 2 4 3" xfId="7415" xr:uid="{00000000-0005-0000-0000-0000C6340000}"/>
    <cellStyle name="Normal 2 3 2 11 2 2 2 2 2 2 4 3 2" xfId="15561" xr:uid="{00000000-0005-0000-0000-0000C7340000}"/>
    <cellStyle name="Normal 2 3 2 11 2 2 2 2 2 2 4 3 2 2" xfId="31857" xr:uid="{00000000-0005-0000-0000-0000C8340000}"/>
    <cellStyle name="Normal 2 3 2 11 2 2 2 2 2 2 4 3 3" xfId="23711" xr:uid="{00000000-0005-0000-0000-0000C9340000}"/>
    <cellStyle name="Normal 2 3 2 11 2 2 2 2 2 2 4 4" xfId="10262" xr:uid="{00000000-0005-0000-0000-0000CA340000}"/>
    <cellStyle name="Normal 2 3 2 11 2 2 2 2 2 2 4 4 2" xfId="26558" xr:uid="{00000000-0005-0000-0000-0000CB340000}"/>
    <cellStyle name="Normal 2 3 2 11 2 2 2 2 2 2 4 5" xfId="18412" xr:uid="{00000000-0005-0000-0000-0000CC340000}"/>
    <cellStyle name="Normal 2 3 2 11 2 2 2 2 2 2 5" xfId="3452" xr:uid="{00000000-0005-0000-0000-0000CD340000}"/>
    <cellStyle name="Normal 2 3 2 11 2 2 2 2 2 2 5 2" xfId="11598" xr:uid="{00000000-0005-0000-0000-0000CE340000}"/>
    <cellStyle name="Normal 2 3 2 11 2 2 2 2 2 2 5 2 2" xfId="27894" xr:uid="{00000000-0005-0000-0000-0000CF340000}"/>
    <cellStyle name="Normal 2 3 2 11 2 2 2 2 2 2 5 3" xfId="19748" xr:uid="{00000000-0005-0000-0000-0000D0340000}"/>
    <cellStyle name="Normal 2 3 2 11 2 2 2 2 2 2 6" xfId="6005" xr:uid="{00000000-0005-0000-0000-0000D1340000}"/>
    <cellStyle name="Normal 2 3 2 11 2 2 2 2 2 2 6 2" xfId="14151" xr:uid="{00000000-0005-0000-0000-0000D2340000}"/>
    <cellStyle name="Normal 2 3 2 11 2 2 2 2 2 2 6 2 2" xfId="30447" xr:uid="{00000000-0005-0000-0000-0000D3340000}"/>
    <cellStyle name="Normal 2 3 2 11 2 2 2 2 2 2 6 3" xfId="22301" xr:uid="{00000000-0005-0000-0000-0000D4340000}"/>
    <cellStyle name="Normal 2 3 2 11 2 2 2 2 2 2 7" xfId="8852" xr:uid="{00000000-0005-0000-0000-0000D5340000}"/>
    <cellStyle name="Normal 2 3 2 11 2 2 2 2 2 2 7 2" xfId="25148" xr:uid="{00000000-0005-0000-0000-0000D6340000}"/>
    <cellStyle name="Normal 2 3 2 11 2 2 2 2 2 2 8" xfId="17002" xr:uid="{00000000-0005-0000-0000-0000D7340000}"/>
    <cellStyle name="Normal 2 3 2 11 2 2 2 2 2 3" xfId="1410" xr:uid="{00000000-0005-0000-0000-0000D8340000}"/>
    <cellStyle name="Normal 2 3 2 11 2 2 2 2 2 3 2" xfId="2820" xr:uid="{00000000-0005-0000-0000-0000D9340000}"/>
    <cellStyle name="Normal 2 3 2 11 2 2 2 2 2 3 2 2" xfId="5278" xr:uid="{00000000-0005-0000-0000-0000DA340000}"/>
    <cellStyle name="Normal 2 3 2 11 2 2 2 2 2 3 2 2 2" xfId="13424" xr:uid="{00000000-0005-0000-0000-0000DB340000}"/>
    <cellStyle name="Normal 2 3 2 11 2 2 2 2 2 3 2 2 2 2" xfId="29720" xr:uid="{00000000-0005-0000-0000-0000DC340000}"/>
    <cellStyle name="Normal 2 3 2 11 2 2 2 2 2 3 2 2 3" xfId="21574" xr:uid="{00000000-0005-0000-0000-0000DD340000}"/>
    <cellStyle name="Normal 2 3 2 11 2 2 2 2 2 3 2 3" xfId="8119" xr:uid="{00000000-0005-0000-0000-0000DE340000}"/>
    <cellStyle name="Normal 2 3 2 11 2 2 2 2 2 3 2 3 2" xfId="16265" xr:uid="{00000000-0005-0000-0000-0000DF340000}"/>
    <cellStyle name="Normal 2 3 2 11 2 2 2 2 2 3 2 3 2 2" xfId="32561" xr:uid="{00000000-0005-0000-0000-0000E0340000}"/>
    <cellStyle name="Normal 2 3 2 11 2 2 2 2 2 3 2 3 3" xfId="24415" xr:uid="{00000000-0005-0000-0000-0000E1340000}"/>
    <cellStyle name="Normal 2 3 2 11 2 2 2 2 2 3 2 4" xfId="10966" xr:uid="{00000000-0005-0000-0000-0000E2340000}"/>
    <cellStyle name="Normal 2 3 2 11 2 2 2 2 2 3 2 4 2" xfId="27262" xr:uid="{00000000-0005-0000-0000-0000E3340000}"/>
    <cellStyle name="Normal 2 3 2 11 2 2 2 2 2 3 2 5" xfId="19116" xr:uid="{00000000-0005-0000-0000-0000E4340000}"/>
    <cellStyle name="Normal 2 3 2 11 2 2 2 2 2 3 3" xfId="4060" xr:uid="{00000000-0005-0000-0000-0000E5340000}"/>
    <cellStyle name="Normal 2 3 2 11 2 2 2 2 2 3 3 2" xfId="12206" xr:uid="{00000000-0005-0000-0000-0000E6340000}"/>
    <cellStyle name="Normal 2 3 2 11 2 2 2 2 2 3 3 2 2" xfId="28502" xr:uid="{00000000-0005-0000-0000-0000E7340000}"/>
    <cellStyle name="Normal 2 3 2 11 2 2 2 2 2 3 3 3" xfId="20356" xr:uid="{00000000-0005-0000-0000-0000E8340000}"/>
    <cellStyle name="Normal 2 3 2 11 2 2 2 2 2 3 4" xfId="6709" xr:uid="{00000000-0005-0000-0000-0000E9340000}"/>
    <cellStyle name="Normal 2 3 2 11 2 2 2 2 2 3 4 2" xfId="14855" xr:uid="{00000000-0005-0000-0000-0000EA340000}"/>
    <cellStyle name="Normal 2 3 2 11 2 2 2 2 2 3 4 2 2" xfId="31151" xr:uid="{00000000-0005-0000-0000-0000EB340000}"/>
    <cellStyle name="Normal 2 3 2 11 2 2 2 2 2 3 4 3" xfId="23005" xr:uid="{00000000-0005-0000-0000-0000EC340000}"/>
    <cellStyle name="Normal 2 3 2 11 2 2 2 2 2 3 5" xfId="9556" xr:uid="{00000000-0005-0000-0000-0000ED340000}"/>
    <cellStyle name="Normal 2 3 2 11 2 2 2 2 2 3 5 2" xfId="25852" xr:uid="{00000000-0005-0000-0000-0000EE340000}"/>
    <cellStyle name="Normal 2 3 2 11 2 2 2 2 2 3 6" xfId="17706" xr:uid="{00000000-0005-0000-0000-0000EF340000}"/>
    <cellStyle name="Normal 2 3 2 11 2 2 2 2 2 4" xfId="2115" xr:uid="{00000000-0005-0000-0000-0000F0340000}"/>
    <cellStyle name="Normal 2 3 2 11 2 2 2 2 2 4 2" xfId="4669" xr:uid="{00000000-0005-0000-0000-0000F1340000}"/>
    <cellStyle name="Normal 2 3 2 11 2 2 2 2 2 4 2 2" xfId="12815" xr:uid="{00000000-0005-0000-0000-0000F2340000}"/>
    <cellStyle name="Normal 2 3 2 11 2 2 2 2 2 4 2 2 2" xfId="29111" xr:uid="{00000000-0005-0000-0000-0000F3340000}"/>
    <cellStyle name="Normal 2 3 2 11 2 2 2 2 2 4 2 3" xfId="20965" xr:uid="{00000000-0005-0000-0000-0000F4340000}"/>
    <cellStyle name="Normal 2 3 2 11 2 2 2 2 2 4 3" xfId="7414" xr:uid="{00000000-0005-0000-0000-0000F5340000}"/>
    <cellStyle name="Normal 2 3 2 11 2 2 2 2 2 4 3 2" xfId="15560" xr:uid="{00000000-0005-0000-0000-0000F6340000}"/>
    <cellStyle name="Normal 2 3 2 11 2 2 2 2 2 4 3 2 2" xfId="31856" xr:uid="{00000000-0005-0000-0000-0000F7340000}"/>
    <cellStyle name="Normal 2 3 2 11 2 2 2 2 2 4 3 3" xfId="23710" xr:uid="{00000000-0005-0000-0000-0000F8340000}"/>
    <cellStyle name="Normal 2 3 2 11 2 2 2 2 2 4 4" xfId="10261" xr:uid="{00000000-0005-0000-0000-0000F9340000}"/>
    <cellStyle name="Normal 2 3 2 11 2 2 2 2 2 4 4 2" xfId="26557" xr:uid="{00000000-0005-0000-0000-0000FA340000}"/>
    <cellStyle name="Normal 2 3 2 11 2 2 2 2 2 4 5" xfId="18411" xr:uid="{00000000-0005-0000-0000-0000FB340000}"/>
    <cellStyle name="Normal 2 3 2 11 2 2 2 2 2 5" xfId="3451" xr:uid="{00000000-0005-0000-0000-0000FC340000}"/>
    <cellStyle name="Normal 2 3 2 11 2 2 2 2 2 5 2" xfId="11597" xr:uid="{00000000-0005-0000-0000-0000FD340000}"/>
    <cellStyle name="Normal 2 3 2 11 2 2 2 2 2 5 2 2" xfId="27893" xr:uid="{00000000-0005-0000-0000-0000FE340000}"/>
    <cellStyle name="Normal 2 3 2 11 2 2 2 2 2 5 3" xfId="19747" xr:uid="{00000000-0005-0000-0000-0000FF340000}"/>
    <cellStyle name="Normal 2 3 2 11 2 2 2 2 2 6" xfId="6004" xr:uid="{00000000-0005-0000-0000-000000350000}"/>
    <cellStyle name="Normal 2 3 2 11 2 2 2 2 2 6 2" xfId="14150" xr:uid="{00000000-0005-0000-0000-000001350000}"/>
    <cellStyle name="Normal 2 3 2 11 2 2 2 2 2 6 2 2" xfId="30446" xr:uid="{00000000-0005-0000-0000-000002350000}"/>
    <cellStyle name="Normal 2 3 2 11 2 2 2 2 2 6 3" xfId="22300" xr:uid="{00000000-0005-0000-0000-000003350000}"/>
    <cellStyle name="Normal 2 3 2 11 2 2 2 2 2 7" xfId="8851" xr:uid="{00000000-0005-0000-0000-000004350000}"/>
    <cellStyle name="Normal 2 3 2 11 2 2 2 2 2 7 2" xfId="25147" xr:uid="{00000000-0005-0000-0000-000005350000}"/>
    <cellStyle name="Normal 2 3 2 11 2 2 2 2 2 8" xfId="17001" xr:uid="{00000000-0005-0000-0000-000006350000}"/>
    <cellStyle name="Normal 2 3 2 11 2 2 2 2 3" xfId="1409" xr:uid="{00000000-0005-0000-0000-000007350000}"/>
    <cellStyle name="Normal 2 3 2 11 2 2 2 2 3 2" xfId="2819" xr:uid="{00000000-0005-0000-0000-000008350000}"/>
    <cellStyle name="Normal 2 3 2 11 2 2 2 2 3 2 2" xfId="5277" xr:uid="{00000000-0005-0000-0000-000009350000}"/>
    <cellStyle name="Normal 2 3 2 11 2 2 2 2 3 2 2 2" xfId="13423" xr:uid="{00000000-0005-0000-0000-00000A350000}"/>
    <cellStyle name="Normal 2 3 2 11 2 2 2 2 3 2 2 2 2" xfId="29719" xr:uid="{00000000-0005-0000-0000-00000B350000}"/>
    <cellStyle name="Normal 2 3 2 11 2 2 2 2 3 2 2 3" xfId="21573" xr:uid="{00000000-0005-0000-0000-00000C350000}"/>
    <cellStyle name="Normal 2 3 2 11 2 2 2 2 3 2 3" xfId="8118" xr:uid="{00000000-0005-0000-0000-00000D350000}"/>
    <cellStyle name="Normal 2 3 2 11 2 2 2 2 3 2 3 2" xfId="16264" xr:uid="{00000000-0005-0000-0000-00000E350000}"/>
    <cellStyle name="Normal 2 3 2 11 2 2 2 2 3 2 3 2 2" xfId="32560" xr:uid="{00000000-0005-0000-0000-00000F350000}"/>
    <cellStyle name="Normal 2 3 2 11 2 2 2 2 3 2 3 3" xfId="24414" xr:uid="{00000000-0005-0000-0000-000010350000}"/>
    <cellStyle name="Normal 2 3 2 11 2 2 2 2 3 2 4" xfId="10965" xr:uid="{00000000-0005-0000-0000-000011350000}"/>
    <cellStyle name="Normal 2 3 2 11 2 2 2 2 3 2 4 2" xfId="27261" xr:uid="{00000000-0005-0000-0000-000012350000}"/>
    <cellStyle name="Normal 2 3 2 11 2 2 2 2 3 2 5" xfId="19115" xr:uid="{00000000-0005-0000-0000-000013350000}"/>
    <cellStyle name="Normal 2 3 2 11 2 2 2 2 3 3" xfId="4059" xr:uid="{00000000-0005-0000-0000-000014350000}"/>
    <cellStyle name="Normal 2 3 2 11 2 2 2 2 3 3 2" xfId="12205" xr:uid="{00000000-0005-0000-0000-000015350000}"/>
    <cellStyle name="Normal 2 3 2 11 2 2 2 2 3 3 2 2" xfId="28501" xr:uid="{00000000-0005-0000-0000-000016350000}"/>
    <cellStyle name="Normal 2 3 2 11 2 2 2 2 3 3 3" xfId="20355" xr:uid="{00000000-0005-0000-0000-000017350000}"/>
    <cellStyle name="Normal 2 3 2 11 2 2 2 2 3 4" xfId="6708" xr:uid="{00000000-0005-0000-0000-000018350000}"/>
    <cellStyle name="Normal 2 3 2 11 2 2 2 2 3 4 2" xfId="14854" xr:uid="{00000000-0005-0000-0000-000019350000}"/>
    <cellStyle name="Normal 2 3 2 11 2 2 2 2 3 4 2 2" xfId="31150" xr:uid="{00000000-0005-0000-0000-00001A350000}"/>
    <cellStyle name="Normal 2 3 2 11 2 2 2 2 3 4 3" xfId="23004" xr:uid="{00000000-0005-0000-0000-00001B350000}"/>
    <cellStyle name="Normal 2 3 2 11 2 2 2 2 3 5" xfId="9555" xr:uid="{00000000-0005-0000-0000-00001C350000}"/>
    <cellStyle name="Normal 2 3 2 11 2 2 2 2 3 5 2" xfId="25851" xr:uid="{00000000-0005-0000-0000-00001D350000}"/>
    <cellStyle name="Normal 2 3 2 11 2 2 2 2 3 6" xfId="17705" xr:uid="{00000000-0005-0000-0000-00001E350000}"/>
    <cellStyle name="Normal 2 3 2 11 2 2 2 2 4" xfId="2114" xr:uid="{00000000-0005-0000-0000-00001F350000}"/>
    <cellStyle name="Normal 2 3 2 11 2 2 2 2 4 2" xfId="4668" xr:uid="{00000000-0005-0000-0000-000020350000}"/>
    <cellStyle name="Normal 2 3 2 11 2 2 2 2 4 2 2" xfId="12814" xr:uid="{00000000-0005-0000-0000-000021350000}"/>
    <cellStyle name="Normal 2 3 2 11 2 2 2 2 4 2 2 2" xfId="29110" xr:uid="{00000000-0005-0000-0000-000022350000}"/>
    <cellStyle name="Normal 2 3 2 11 2 2 2 2 4 2 3" xfId="20964" xr:uid="{00000000-0005-0000-0000-000023350000}"/>
    <cellStyle name="Normal 2 3 2 11 2 2 2 2 4 3" xfId="7413" xr:uid="{00000000-0005-0000-0000-000024350000}"/>
    <cellStyle name="Normal 2 3 2 11 2 2 2 2 4 3 2" xfId="15559" xr:uid="{00000000-0005-0000-0000-000025350000}"/>
    <cellStyle name="Normal 2 3 2 11 2 2 2 2 4 3 2 2" xfId="31855" xr:uid="{00000000-0005-0000-0000-000026350000}"/>
    <cellStyle name="Normal 2 3 2 11 2 2 2 2 4 3 3" xfId="23709" xr:uid="{00000000-0005-0000-0000-000027350000}"/>
    <cellStyle name="Normal 2 3 2 11 2 2 2 2 4 4" xfId="10260" xr:uid="{00000000-0005-0000-0000-000028350000}"/>
    <cellStyle name="Normal 2 3 2 11 2 2 2 2 4 4 2" xfId="26556" xr:uid="{00000000-0005-0000-0000-000029350000}"/>
    <cellStyle name="Normal 2 3 2 11 2 2 2 2 4 5" xfId="18410" xr:uid="{00000000-0005-0000-0000-00002A350000}"/>
    <cellStyle name="Normal 2 3 2 11 2 2 2 2 5" xfId="3450" xr:uid="{00000000-0005-0000-0000-00002B350000}"/>
    <cellStyle name="Normal 2 3 2 11 2 2 2 2 5 2" xfId="11596" xr:uid="{00000000-0005-0000-0000-00002C350000}"/>
    <cellStyle name="Normal 2 3 2 11 2 2 2 2 5 2 2" xfId="27892" xr:uid="{00000000-0005-0000-0000-00002D350000}"/>
    <cellStyle name="Normal 2 3 2 11 2 2 2 2 5 3" xfId="19746" xr:uid="{00000000-0005-0000-0000-00002E350000}"/>
    <cellStyle name="Normal 2 3 2 11 2 2 2 2 6" xfId="6003" xr:uid="{00000000-0005-0000-0000-00002F350000}"/>
    <cellStyle name="Normal 2 3 2 11 2 2 2 2 6 2" xfId="14149" xr:uid="{00000000-0005-0000-0000-000030350000}"/>
    <cellStyle name="Normal 2 3 2 11 2 2 2 2 6 2 2" xfId="30445" xr:uid="{00000000-0005-0000-0000-000031350000}"/>
    <cellStyle name="Normal 2 3 2 11 2 2 2 2 6 3" xfId="22299" xr:uid="{00000000-0005-0000-0000-000032350000}"/>
    <cellStyle name="Normal 2 3 2 11 2 2 2 2 7" xfId="8850" xr:uid="{00000000-0005-0000-0000-000033350000}"/>
    <cellStyle name="Normal 2 3 2 11 2 2 2 2 7 2" xfId="25146" xr:uid="{00000000-0005-0000-0000-000034350000}"/>
    <cellStyle name="Normal 2 3 2 11 2 2 2 2 8" xfId="17000" xr:uid="{00000000-0005-0000-0000-000035350000}"/>
    <cellStyle name="Normal 2 3 2 11 2 2 2 3" xfId="1408" xr:uid="{00000000-0005-0000-0000-000036350000}"/>
    <cellStyle name="Normal 2 3 2 11 2 2 2 3 2" xfId="2818" xr:uid="{00000000-0005-0000-0000-000037350000}"/>
    <cellStyle name="Normal 2 3 2 11 2 2 2 3 2 2" xfId="5276" xr:uid="{00000000-0005-0000-0000-000038350000}"/>
    <cellStyle name="Normal 2 3 2 11 2 2 2 3 2 2 2" xfId="13422" xr:uid="{00000000-0005-0000-0000-000039350000}"/>
    <cellStyle name="Normal 2 3 2 11 2 2 2 3 2 2 2 2" xfId="29718" xr:uid="{00000000-0005-0000-0000-00003A350000}"/>
    <cellStyle name="Normal 2 3 2 11 2 2 2 3 2 2 3" xfId="21572" xr:uid="{00000000-0005-0000-0000-00003B350000}"/>
    <cellStyle name="Normal 2 3 2 11 2 2 2 3 2 3" xfId="8117" xr:uid="{00000000-0005-0000-0000-00003C350000}"/>
    <cellStyle name="Normal 2 3 2 11 2 2 2 3 2 3 2" xfId="16263" xr:uid="{00000000-0005-0000-0000-00003D350000}"/>
    <cellStyle name="Normal 2 3 2 11 2 2 2 3 2 3 2 2" xfId="32559" xr:uid="{00000000-0005-0000-0000-00003E350000}"/>
    <cellStyle name="Normal 2 3 2 11 2 2 2 3 2 3 3" xfId="24413" xr:uid="{00000000-0005-0000-0000-00003F350000}"/>
    <cellStyle name="Normal 2 3 2 11 2 2 2 3 2 4" xfId="10964" xr:uid="{00000000-0005-0000-0000-000040350000}"/>
    <cellStyle name="Normal 2 3 2 11 2 2 2 3 2 4 2" xfId="27260" xr:uid="{00000000-0005-0000-0000-000041350000}"/>
    <cellStyle name="Normal 2 3 2 11 2 2 2 3 2 5" xfId="19114" xr:uid="{00000000-0005-0000-0000-000042350000}"/>
    <cellStyle name="Normal 2 3 2 11 2 2 2 3 3" xfId="4058" xr:uid="{00000000-0005-0000-0000-000043350000}"/>
    <cellStyle name="Normal 2 3 2 11 2 2 2 3 3 2" xfId="12204" xr:uid="{00000000-0005-0000-0000-000044350000}"/>
    <cellStyle name="Normal 2 3 2 11 2 2 2 3 3 2 2" xfId="28500" xr:uid="{00000000-0005-0000-0000-000045350000}"/>
    <cellStyle name="Normal 2 3 2 11 2 2 2 3 3 3" xfId="20354" xr:uid="{00000000-0005-0000-0000-000046350000}"/>
    <cellStyle name="Normal 2 3 2 11 2 2 2 3 4" xfId="6707" xr:uid="{00000000-0005-0000-0000-000047350000}"/>
    <cellStyle name="Normal 2 3 2 11 2 2 2 3 4 2" xfId="14853" xr:uid="{00000000-0005-0000-0000-000048350000}"/>
    <cellStyle name="Normal 2 3 2 11 2 2 2 3 4 2 2" xfId="31149" xr:uid="{00000000-0005-0000-0000-000049350000}"/>
    <cellStyle name="Normal 2 3 2 11 2 2 2 3 4 3" xfId="23003" xr:uid="{00000000-0005-0000-0000-00004A350000}"/>
    <cellStyle name="Normal 2 3 2 11 2 2 2 3 5" xfId="9554" xr:uid="{00000000-0005-0000-0000-00004B350000}"/>
    <cellStyle name="Normal 2 3 2 11 2 2 2 3 5 2" xfId="25850" xr:uid="{00000000-0005-0000-0000-00004C350000}"/>
    <cellStyle name="Normal 2 3 2 11 2 2 2 3 6" xfId="17704" xr:uid="{00000000-0005-0000-0000-00004D350000}"/>
    <cellStyle name="Normal 2 3 2 11 2 2 2 4" xfId="2113" xr:uid="{00000000-0005-0000-0000-00004E350000}"/>
    <cellStyle name="Normal 2 3 2 11 2 2 2 4 2" xfId="4667" xr:uid="{00000000-0005-0000-0000-00004F350000}"/>
    <cellStyle name="Normal 2 3 2 11 2 2 2 4 2 2" xfId="12813" xr:uid="{00000000-0005-0000-0000-000050350000}"/>
    <cellStyle name="Normal 2 3 2 11 2 2 2 4 2 2 2" xfId="29109" xr:uid="{00000000-0005-0000-0000-000051350000}"/>
    <cellStyle name="Normal 2 3 2 11 2 2 2 4 2 3" xfId="20963" xr:uid="{00000000-0005-0000-0000-000052350000}"/>
    <cellStyle name="Normal 2 3 2 11 2 2 2 4 3" xfId="7412" xr:uid="{00000000-0005-0000-0000-000053350000}"/>
    <cellStyle name="Normal 2 3 2 11 2 2 2 4 3 2" xfId="15558" xr:uid="{00000000-0005-0000-0000-000054350000}"/>
    <cellStyle name="Normal 2 3 2 11 2 2 2 4 3 2 2" xfId="31854" xr:uid="{00000000-0005-0000-0000-000055350000}"/>
    <cellStyle name="Normal 2 3 2 11 2 2 2 4 3 3" xfId="23708" xr:uid="{00000000-0005-0000-0000-000056350000}"/>
    <cellStyle name="Normal 2 3 2 11 2 2 2 4 4" xfId="10259" xr:uid="{00000000-0005-0000-0000-000057350000}"/>
    <cellStyle name="Normal 2 3 2 11 2 2 2 4 4 2" xfId="26555" xr:uid="{00000000-0005-0000-0000-000058350000}"/>
    <cellStyle name="Normal 2 3 2 11 2 2 2 4 5" xfId="18409" xr:uid="{00000000-0005-0000-0000-000059350000}"/>
    <cellStyle name="Normal 2 3 2 11 2 2 2 5" xfId="3449" xr:uid="{00000000-0005-0000-0000-00005A350000}"/>
    <cellStyle name="Normal 2 3 2 11 2 2 2 5 2" xfId="11595" xr:uid="{00000000-0005-0000-0000-00005B350000}"/>
    <cellStyle name="Normal 2 3 2 11 2 2 2 5 2 2" xfId="27891" xr:uid="{00000000-0005-0000-0000-00005C350000}"/>
    <cellStyle name="Normal 2 3 2 11 2 2 2 5 3" xfId="19745" xr:uid="{00000000-0005-0000-0000-00005D350000}"/>
    <cellStyle name="Normal 2 3 2 11 2 2 2 6" xfId="6002" xr:uid="{00000000-0005-0000-0000-00005E350000}"/>
    <cellStyle name="Normal 2 3 2 11 2 2 2 6 2" xfId="14148" xr:uid="{00000000-0005-0000-0000-00005F350000}"/>
    <cellStyle name="Normal 2 3 2 11 2 2 2 6 2 2" xfId="30444" xr:uid="{00000000-0005-0000-0000-000060350000}"/>
    <cellStyle name="Normal 2 3 2 11 2 2 2 6 3" xfId="22298" xr:uid="{00000000-0005-0000-0000-000061350000}"/>
    <cellStyle name="Normal 2 3 2 11 2 2 2 7" xfId="8849" xr:uid="{00000000-0005-0000-0000-000062350000}"/>
    <cellStyle name="Normal 2 3 2 11 2 2 2 7 2" xfId="25145" xr:uid="{00000000-0005-0000-0000-000063350000}"/>
    <cellStyle name="Normal 2 3 2 11 2 2 2 8" xfId="16999" xr:uid="{00000000-0005-0000-0000-000064350000}"/>
    <cellStyle name="Normal 2 3 2 11 2 2 3" xfId="1407" xr:uid="{00000000-0005-0000-0000-000065350000}"/>
    <cellStyle name="Normal 2 3 2 11 2 2 3 2" xfId="2817" xr:uid="{00000000-0005-0000-0000-000066350000}"/>
    <cellStyle name="Normal 2 3 2 11 2 2 3 2 2" xfId="5275" xr:uid="{00000000-0005-0000-0000-000067350000}"/>
    <cellStyle name="Normal 2 3 2 11 2 2 3 2 2 2" xfId="13421" xr:uid="{00000000-0005-0000-0000-000068350000}"/>
    <cellStyle name="Normal 2 3 2 11 2 2 3 2 2 2 2" xfId="29717" xr:uid="{00000000-0005-0000-0000-000069350000}"/>
    <cellStyle name="Normal 2 3 2 11 2 2 3 2 2 3" xfId="21571" xr:uid="{00000000-0005-0000-0000-00006A350000}"/>
    <cellStyle name="Normal 2 3 2 11 2 2 3 2 3" xfId="8116" xr:uid="{00000000-0005-0000-0000-00006B350000}"/>
    <cellStyle name="Normal 2 3 2 11 2 2 3 2 3 2" xfId="16262" xr:uid="{00000000-0005-0000-0000-00006C350000}"/>
    <cellStyle name="Normal 2 3 2 11 2 2 3 2 3 2 2" xfId="32558" xr:uid="{00000000-0005-0000-0000-00006D350000}"/>
    <cellStyle name="Normal 2 3 2 11 2 2 3 2 3 3" xfId="24412" xr:uid="{00000000-0005-0000-0000-00006E350000}"/>
    <cellStyle name="Normal 2 3 2 11 2 2 3 2 4" xfId="10963" xr:uid="{00000000-0005-0000-0000-00006F350000}"/>
    <cellStyle name="Normal 2 3 2 11 2 2 3 2 4 2" xfId="27259" xr:uid="{00000000-0005-0000-0000-000070350000}"/>
    <cellStyle name="Normal 2 3 2 11 2 2 3 2 5" xfId="19113" xr:uid="{00000000-0005-0000-0000-000071350000}"/>
    <cellStyle name="Normal 2 3 2 11 2 2 3 3" xfId="4057" xr:uid="{00000000-0005-0000-0000-000072350000}"/>
    <cellStyle name="Normal 2 3 2 11 2 2 3 3 2" xfId="12203" xr:uid="{00000000-0005-0000-0000-000073350000}"/>
    <cellStyle name="Normal 2 3 2 11 2 2 3 3 2 2" xfId="28499" xr:uid="{00000000-0005-0000-0000-000074350000}"/>
    <cellStyle name="Normal 2 3 2 11 2 2 3 3 3" xfId="20353" xr:uid="{00000000-0005-0000-0000-000075350000}"/>
    <cellStyle name="Normal 2 3 2 11 2 2 3 4" xfId="6706" xr:uid="{00000000-0005-0000-0000-000076350000}"/>
    <cellStyle name="Normal 2 3 2 11 2 2 3 4 2" xfId="14852" xr:uid="{00000000-0005-0000-0000-000077350000}"/>
    <cellStyle name="Normal 2 3 2 11 2 2 3 4 2 2" xfId="31148" xr:uid="{00000000-0005-0000-0000-000078350000}"/>
    <cellStyle name="Normal 2 3 2 11 2 2 3 4 3" xfId="23002" xr:uid="{00000000-0005-0000-0000-000079350000}"/>
    <cellStyle name="Normal 2 3 2 11 2 2 3 5" xfId="9553" xr:uid="{00000000-0005-0000-0000-00007A350000}"/>
    <cellStyle name="Normal 2 3 2 11 2 2 3 5 2" xfId="25849" xr:uid="{00000000-0005-0000-0000-00007B350000}"/>
    <cellStyle name="Normal 2 3 2 11 2 2 3 6" xfId="17703" xr:uid="{00000000-0005-0000-0000-00007C350000}"/>
    <cellStyle name="Normal 2 3 2 11 2 2 4" xfId="2112" xr:uid="{00000000-0005-0000-0000-00007D350000}"/>
    <cellStyle name="Normal 2 3 2 11 2 2 4 2" xfId="4666" xr:uid="{00000000-0005-0000-0000-00007E350000}"/>
    <cellStyle name="Normal 2 3 2 11 2 2 4 2 2" xfId="12812" xr:uid="{00000000-0005-0000-0000-00007F350000}"/>
    <cellStyle name="Normal 2 3 2 11 2 2 4 2 2 2" xfId="29108" xr:uid="{00000000-0005-0000-0000-000080350000}"/>
    <cellStyle name="Normal 2 3 2 11 2 2 4 2 3" xfId="20962" xr:uid="{00000000-0005-0000-0000-000081350000}"/>
    <cellStyle name="Normal 2 3 2 11 2 2 4 3" xfId="7411" xr:uid="{00000000-0005-0000-0000-000082350000}"/>
    <cellStyle name="Normal 2 3 2 11 2 2 4 3 2" xfId="15557" xr:uid="{00000000-0005-0000-0000-000083350000}"/>
    <cellStyle name="Normal 2 3 2 11 2 2 4 3 2 2" xfId="31853" xr:uid="{00000000-0005-0000-0000-000084350000}"/>
    <cellStyle name="Normal 2 3 2 11 2 2 4 3 3" xfId="23707" xr:uid="{00000000-0005-0000-0000-000085350000}"/>
    <cellStyle name="Normal 2 3 2 11 2 2 4 4" xfId="10258" xr:uid="{00000000-0005-0000-0000-000086350000}"/>
    <cellStyle name="Normal 2 3 2 11 2 2 4 4 2" xfId="26554" xr:uid="{00000000-0005-0000-0000-000087350000}"/>
    <cellStyle name="Normal 2 3 2 11 2 2 4 5" xfId="18408" xr:uid="{00000000-0005-0000-0000-000088350000}"/>
    <cellStyle name="Normal 2 3 2 11 2 2 5" xfId="3448" xr:uid="{00000000-0005-0000-0000-000089350000}"/>
    <cellStyle name="Normal 2 3 2 11 2 2 5 2" xfId="11594" xr:uid="{00000000-0005-0000-0000-00008A350000}"/>
    <cellStyle name="Normal 2 3 2 11 2 2 5 2 2" xfId="27890" xr:uid="{00000000-0005-0000-0000-00008B350000}"/>
    <cellStyle name="Normal 2 3 2 11 2 2 5 3" xfId="19744" xr:uid="{00000000-0005-0000-0000-00008C350000}"/>
    <cellStyle name="Normal 2 3 2 11 2 2 6" xfId="6001" xr:uid="{00000000-0005-0000-0000-00008D350000}"/>
    <cellStyle name="Normal 2 3 2 11 2 2 6 2" xfId="14147" xr:uid="{00000000-0005-0000-0000-00008E350000}"/>
    <cellStyle name="Normal 2 3 2 11 2 2 6 2 2" xfId="30443" xr:uid="{00000000-0005-0000-0000-00008F350000}"/>
    <cellStyle name="Normal 2 3 2 11 2 2 6 3" xfId="22297" xr:uid="{00000000-0005-0000-0000-000090350000}"/>
    <cellStyle name="Normal 2 3 2 11 2 2 7" xfId="8848" xr:uid="{00000000-0005-0000-0000-000091350000}"/>
    <cellStyle name="Normal 2 3 2 11 2 2 7 2" xfId="25144" xr:uid="{00000000-0005-0000-0000-000092350000}"/>
    <cellStyle name="Normal 2 3 2 11 2 2 8" xfId="16998" xr:uid="{00000000-0005-0000-0000-000093350000}"/>
    <cellStyle name="Normal 2 3 2 11 2 3" xfId="1406" xr:uid="{00000000-0005-0000-0000-000094350000}"/>
    <cellStyle name="Normal 2 3 2 11 2 3 2" xfId="2816" xr:uid="{00000000-0005-0000-0000-000095350000}"/>
    <cellStyle name="Normal 2 3 2 11 2 3 2 2" xfId="5274" xr:uid="{00000000-0005-0000-0000-000096350000}"/>
    <cellStyle name="Normal 2 3 2 11 2 3 2 2 2" xfId="13420" xr:uid="{00000000-0005-0000-0000-000097350000}"/>
    <cellStyle name="Normal 2 3 2 11 2 3 2 2 2 2" xfId="29716" xr:uid="{00000000-0005-0000-0000-000098350000}"/>
    <cellStyle name="Normal 2 3 2 11 2 3 2 2 3" xfId="21570" xr:uid="{00000000-0005-0000-0000-000099350000}"/>
    <cellStyle name="Normal 2 3 2 11 2 3 2 3" xfId="8115" xr:uid="{00000000-0005-0000-0000-00009A350000}"/>
    <cellStyle name="Normal 2 3 2 11 2 3 2 3 2" xfId="16261" xr:uid="{00000000-0005-0000-0000-00009B350000}"/>
    <cellStyle name="Normal 2 3 2 11 2 3 2 3 2 2" xfId="32557" xr:uid="{00000000-0005-0000-0000-00009C350000}"/>
    <cellStyle name="Normal 2 3 2 11 2 3 2 3 3" xfId="24411" xr:uid="{00000000-0005-0000-0000-00009D350000}"/>
    <cellStyle name="Normal 2 3 2 11 2 3 2 4" xfId="10962" xr:uid="{00000000-0005-0000-0000-00009E350000}"/>
    <cellStyle name="Normal 2 3 2 11 2 3 2 4 2" xfId="27258" xr:uid="{00000000-0005-0000-0000-00009F350000}"/>
    <cellStyle name="Normal 2 3 2 11 2 3 2 5" xfId="19112" xr:uid="{00000000-0005-0000-0000-0000A0350000}"/>
    <cellStyle name="Normal 2 3 2 11 2 3 3" xfId="4056" xr:uid="{00000000-0005-0000-0000-0000A1350000}"/>
    <cellStyle name="Normal 2 3 2 11 2 3 3 2" xfId="12202" xr:uid="{00000000-0005-0000-0000-0000A2350000}"/>
    <cellStyle name="Normal 2 3 2 11 2 3 3 2 2" xfId="28498" xr:uid="{00000000-0005-0000-0000-0000A3350000}"/>
    <cellStyle name="Normal 2 3 2 11 2 3 3 3" xfId="20352" xr:uid="{00000000-0005-0000-0000-0000A4350000}"/>
    <cellStyle name="Normal 2 3 2 11 2 3 4" xfId="6705" xr:uid="{00000000-0005-0000-0000-0000A5350000}"/>
    <cellStyle name="Normal 2 3 2 11 2 3 4 2" xfId="14851" xr:uid="{00000000-0005-0000-0000-0000A6350000}"/>
    <cellStyle name="Normal 2 3 2 11 2 3 4 2 2" xfId="31147" xr:uid="{00000000-0005-0000-0000-0000A7350000}"/>
    <cellStyle name="Normal 2 3 2 11 2 3 4 3" xfId="23001" xr:uid="{00000000-0005-0000-0000-0000A8350000}"/>
    <cellStyle name="Normal 2 3 2 11 2 3 5" xfId="9552" xr:uid="{00000000-0005-0000-0000-0000A9350000}"/>
    <cellStyle name="Normal 2 3 2 11 2 3 5 2" xfId="25848" xr:uid="{00000000-0005-0000-0000-0000AA350000}"/>
    <cellStyle name="Normal 2 3 2 11 2 3 6" xfId="17702" xr:uid="{00000000-0005-0000-0000-0000AB350000}"/>
    <cellStyle name="Normal 2 3 2 11 2 4" xfId="2111" xr:uid="{00000000-0005-0000-0000-0000AC350000}"/>
    <cellStyle name="Normal 2 3 2 11 2 4 2" xfId="4665" xr:uid="{00000000-0005-0000-0000-0000AD350000}"/>
    <cellStyle name="Normal 2 3 2 11 2 4 2 2" xfId="12811" xr:uid="{00000000-0005-0000-0000-0000AE350000}"/>
    <cellStyle name="Normal 2 3 2 11 2 4 2 2 2" xfId="29107" xr:uid="{00000000-0005-0000-0000-0000AF350000}"/>
    <cellStyle name="Normal 2 3 2 11 2 4 2 3" xfId="20961" xr:uid="{00000000-0005-0000-0000-0000B0350000}"/>
    <cellStyle name="Normal 2 3 2 11 2 4 3" xfId="7410" xr:uid="{00000000-0005-0000-0000-0000B1350000}"/>
    <cellStyle name="Normal 2 3 2 11 2 4 3 2" xfId="15556" xr:uid="{00000000-0005-0000-0000-0000B2350000}"/>
    <cellStyle name="Normal 2 3 2 11 2 4 3 2 2" xfId="31852" xr:uid="{00000000-0005-0000-0000-0000B3350000}"/>
    <cellStyle name="Normal 2 3 2 11 2 4 3 3" xfId="23706" xr:uid="{00000000-0005-0000-0000-0000B4350000}"/>
    <cellStyle name="Normal 2 3 2 11 2 4 4" xfId="10257" xr:uid="{00000000-0005-0000-0000-0000B5350000}"/>
    <cellStyle name="Normal 2 3 2 11 2 4 4 2" xfId="26553" xr:uid="{00000000-0005-0000-0000-0000B6350000}"/>
    <cellStyle name="Normal 2 3 2 11 2 4 5" xfId="18407" xr:uid="{00000000-0005-0000-0000-0000B7350000}"/>
    <cellStyle name="Normal 2 3 2 11 2 5" xfId="3447" xr:uid="{00000000-0005-0000-0000-0000B8350000}"/>
    <cellStyle name="Normal 2 3 2 11 2 5 2" xfId="11593" xr:uid="{00000000-0005-0000-0000-0000B9350000}"/>
    <cellStyle name="Normal 2 3 2 11 2 5 2 2" xfId="27889" xr:uid="{00000000-0005-0000-0000-0000BA350000}"/>
    <cellStyle name="Normal 2 3 2 11 2 5 3" xfId="19743" xr:uid="{00000000-0005-0000-0000-0000BB350000}"/>
    <cellStyle name="Normal 2 3 2 11 2 6" xfId="6000" xr:uid="{00000000-0005-0000-0000-0000BC350000}"/>
    <cellStyle name="Normal 2 3 2 11 2 6 2" xfId="14146" xr:uid="{00000000-0005-0000-0000-0000BD350000}"/>
    <cellStyle name="Normal 2 3 2 11 2 6 2 2" xfId="30442" xr:uid="{00000000-0005-0000-0000-0000BE350000}"/>
    <cellStyle name="Normal 2 3 2 11 2 6 3" xfId="22296" xr:uid="{00000000-0005-0000-0000-0000BF350000}"/>
    <cellStyle name="Normal 2 3 2 11 2 7" xfId="8847" xr:uid="{00000000-0005-0000-0000-0000C0350000}"/>
    <cellStyle name="Normal 2 3 2 11 2 7 2" xfId="25143" xr:uid="{00000000-0005-0000-0000-0000C1350000}"/>
    <cellStyle name="Normal 2 3 2 11 2 8" xfId="16997" xr:uid="{00000000-0005-0000-0000-0000C2350000}"/>
    <cellStyle name="Normal 2 3 2 11 3" xfId="1405" xr:uid="{00000000-0005-0000-0000-0000C3350000}"/>
    <cellStyle name="Normal 2 3 2 11 3 2" xfId="2815" xr:uid="{00000000-0005-0000-0000-0000C4350000}"/>
    <cellStyle name="Normal 2 3 2 11 3 2 2" xfId="5273" xr:uid="{00000000-0005-0000-0000-0000C5350000}"/>
    <cellStyle name="Normal 2 3 2 11 3 2 2 2" xfId="13419" xr:uid="{00000000-0005-0000-0000-0000C6350000}"/>
    <cellStyle name="Normal 2 3 2 11 3 2 2 2 2" xfId="29715" xr:uid="{00000000-0005-0000-0000-0000C7350000}"/>
    <cellStyle name="Normal 2 3 2 11 3 2 2 3" xfId="21569" xr:uid="{00000000-0005-0000-0000-0000C8350000}"/>
    <cellStyle name="Normal 2 3 2 11 3 2 3" xfId="8114" xr:uid="{00000000-0005-0000-0000-0000C9350000}"/>
    <cellStyle name="Normal 2 3 2 11 3 2 3 2" xfId="16260" xr:uid="{00000000-0005-0000-0000-0000CA350000}"/>
    <cellStyle name="Normal 2 3 2 11 3 2 3 2 2" xfId="32556" xr:uid="{00000000-0005-0000-0000-0000CB350000}"/>
    <cellStyle name="Normal 2 3 2 11 3 2 3 3" xfId="24410" xr:uid="{00000000-0005-0000-0000-0000CC350000}"/>
    <cellStyle name="Normal 2 3 2 11 3 2 4" xfId="10961" xr:uid="{00000000-0005-0000-0000-0000CD350000}"/>
    <cellStyle name="Normal 2 3 2 11 3 2 4 2" xfId="27257" xr:uid="{00000000-0005-0000-0000-0000CE350000}"/>
    <cellStyle name="Normal 2 3 2 11 3 2 5" xfId="19111" xr:uid="{00000000-0005-0000-0000-0000CF350000}"/>
    <cellStyle name="Normal 2 3 2 11 3 3" xfId="4055" xr:uid="{00000000-0005-0000-0000-0000D0350000}"/>
    <cellStyle name="Normal 2 3 2 11 3 3 2" xfId="12201" xr:uid="{00000000-0005-0000-0000-0000D1350000}"/>
    <cellStyle name="Normal 2 3 2 11 3 3 2 2" xfId="28497" xr:uid="{00000000-0005-0000-0000-0000D2350000}"/>
    <cellStyle name="Normal 2 3 2 11 3 3 3" xfId="20351" xr:uid="{00000000-0005-0000-0000-0000D3350000}"/>
    <cellStyle name="Normal 2 3 2 11 3 4" xfId="6704" xr:uid="{00000000-0005-0000-0000-0000D4350000}"/>
    <cellStyle name="Normal 2 3 2 11 3 4 2" xfId="14850" xr:uid="{00000000-0005-0000-0000-0000D5350000}"/>
    <cellStyle name="Normal 2 3 2 11 3 4 2 2" xfId="31146" xr:uid="{00000000-0005-0000-0000-0000D6350000}"/>
    <cellStyle name="Normal 2 3 2 11 3 4 3" xfId="23000" xr:uid="{00000000-0005-0000-0000-0000D7350000}"/>
    <cellStyle name="Normal 2 3 2 11 3 5" xfId="9551" xr:uid="{00000000-0005-0000-0000-0000D8350000}"/>
    <cellStyle name="Normal 2 3 2 11 3 5 2" xfId="25847" xr:uid="{00000000-0005-0000-0000-0000D9350000}"/>
    <cellStyle name="Normal 2 3 2 11 3 6" xfId="17701" xr:uid="{00000000-0005-0000-0000-0000DA350000}"/>
    <cellStyle name="Normal 2 3 2 11 4" xfId="2110" xr:uid="{00000000-0005-0000-0000-0000DB350000}"/>
    <cellStyle name="Normal 2 3 2 11 4 2" xfId="4664" xr:uid="{00000000-0005-0000-0000-0000DC350000}"/>
    <cellStyle name="Normal 2 3 2 11 4 2 2" xfId="12810" xr:uid="{00000000-0005-0000-0000-0000DD350000}"/>
    <cellStyle name="Normal 2 3 2 11 4 2 2 2" xfId="29106" xr:uid="{00000000-0005-0000-0000-0000DE350000}"/>
    <cellStyle name="Normal 2 3 2 11 4 2 3" xfId="20960" xr:uid="{00000000-0005-0000-0000-0000DF350000}"/>
    <cellStyle name="Normal 2 3 2 11 4 3" xfId="7409" xr:uid="{00000000-0005-0000-0000-0000E0350000}"/>
    <cellStyle name="Normal 2 3 2 11 4 3 2" xfId="15555" xr:uid="{00000000-0005-0000-0000-0000E1350000}"/>
    <cellStyle name="Normal 2 3 2 11 4 3 2 2" xfId="31851" xr:uid="{00000000-0005-0000-0000-0000E2350000}"/>
    <cellStyle name="Normal 2 3 2 11 4 3 3" xfId="23705" xr:uid="{00000000-0005-0000-0000-0000E3350000}"/>
    <cellStyle name="Normal 2 3 2 11 4 4" xfId="10256" xr:uid="{00000000-0005-0000-0000-0000E4350000}"/>
    <cellStyle name="Normal 2 3 2 11 4 4 2" xfId="26552" xr:uid="{00000000-0005-0000-0000-0000E5350000}"/>
    <cellStyle name="Normal 2 3 2 11 4 5" xfId="18406" xr:uid="{00000000-0005-0000-0000-0000E6350000}"/>
    <cellStyle name="Normal 2 3 2 11 5" xfId="3446" xr:uid="{00000000-0005-0000-0000-0000E7350000}"/>
    <cellStyle name="Normal 2 3 2 11 5 2" xfId="11592" xr:uid="{00000000-0005-0000-0000-0000E8350000}"/>
    <cellStyle name="Normal 2 3 2 11 5 2 2" xfId="27888" xr:uid="{00000000-0005-0000-0000-0000E9350000}"/>
    <cellStyle name="Normal 2 3 2 11 5 3" xfId="19742" xr:uid="{00000000-0005-0000-0000-0000EA350000}"/>
    <cellStyle name="Normal 2 3 2 11 6" xfId="5999" xr:uid="{00000000-0005-0000-0000-0000EB350000}"/>
    <cellStyle name="Normal 2 3 2 11 6 2" xfId="14145" xr:uid="{00000000-0005-0000-0000-0000EC350000}"/>
    <cellStyle name="Normal 2 3 2 11 6 2 2" xfId="30441" xr:uid="{00000000-0005-0000-0000-0000ED350000}"/>
    <cellStyle name="Normal 2 3 2 11 6 3" xfId="22295" xr:uid="{00000000-0005-0000-0000-0000EE350000}"/>
    <cellStyle name="Normal 2 3 2 11 7" xfId="8846" xr:uid="{00000000-0005-0000-0000-0000EF350000}"/>
    <cellStyle name="Normal 2 3 2 11 7 2" xfId="25142" xr:uid="{00000000-0005-0000-0000-0000F0350000}"/>
    <cellStyle name="Normal 2 3 2 11 8" xfId="16996" xr:uid="{00000000-0005-0000-0000-0000F1350000}"/>
    <cellStyle name="Normal 2 3 2 12" xfId="707" xr:uid="{00000000-0005-0000-0000-0000F2350000}"/>
    <cellStyle name="Normal 2 3 2 12 2" xfId="1412" xr:uid="{00000000-0005-0000-0000-0000F3350000}"/>
    <cellStyle name="Normal 2 3 2 12 2 2" xfId="2822" xr:uid="{00000000-0005-0000-0000-0000F4350000}"/>
    <cellStyle name="Normal 2 3 2 12 2 2 2" xfId="5280" xr:uid="{00000000-0005-0000-0000-0000F5350000}"/>
    <cellStyle name="Normal 2 3 2 12 2 2 2 2" xfId="13426" xr:uid="{00000000-0005-0000-0000-0000F6350000}"/>
    <cellStyle name="Normal 2 3 2 12 2 2 2 2 2" xfId="29722" xr:uid="{00000000-0005-0000-0000-0000F7350000}"/>
    <cellStyle name="Normal 2 3 2 12 2 2 2 3" xfId="21576" xr:uid="{00000000-0005-0000-0000-0000F8350000}"/>
    <cellStyle name="Normal 2 3 2 12 2 2 3" xfId="8121" xr:uid="{00000000-0005-0000-0000-0000F9350000}"/>
    <cellStyle name="Normal 2 3 2 12 2 2 3 2" xfId="16267" xr:uid="{00000000-0005-0000-0000-0000FA350000}"/>
    <cellStyle name="Normal 2 3 2 12 2 2 3 2 2" xfId="32563" xr:uid="{00000000-0005-0000-0000-0000FB350000}"/>
    <cellStyle name="Normal 2 3 2 12 2 2 3 3" xfId="24417" xr:uid="{00000000-0005-0000-0000-0000FC350000}"/>
    <cellStyle name="Normal 2 3 2 12 2 2 4" xfId="10968" xr:uid="{00000000-0005-0000-0000-0000FD350000}"/>
    <cellStyle name="Normal 2 3 2 12 2 2 4 2" xfId="27264" xr:uid="{00000000-0005-0000-0000-0000FE350000}"/>
    <cellStyle name="Normal 2 3 2 12 2 2 5" xfId="19118" xr:uid="{00000000-0005-0000-0000-0000FF350000}"/>
    <cellStyle name="Normal 2 3 2 12 2 3" xfId="4062" xr:uid="{00000000-0005-0000-0000-000000360000}"/>
    <cellStyle name="Normal 2 3 2 12 2 3 2" xfId="12208" xr:uid="{00000000-0005-0000-0000-000001360000}"/>
    <cellStyle name="Normal 2 3 2 12 2 3 2 2" xfId="28504" xr:uid="{00000000-0005-0000-0000-000002360000}"/>
    <cellStyle name="Normal 2 3 2 12 2 3 3" xfId="20358" xr:uid="{00000000-0005-0000-0000-000003360000}"/>
    <cellStyle name="Normal 2 3 2 12 2 4" xfId="6711" xr:uid="{00000000-0005-0000-0000-000004360000}"/>
    <cellStyle name="Normal 2 3 2 12 2 4 2" xfId="14857" xr:uid="{00000000-0005-0000-0000-000005360000}"/>
    <cellStyle name="Normal 2 3 2 12 2 4 2 2" xfId="31153" xr:uid="{00000000-0005-0000-0000-000006360000}"/>
    <cellStyle name="Normal 2 3 2 12 2 4 3" xfId="23007" xr:uid="{00000000-0005-0000-0000-000007360000}"/>
    <cellStyle name="Normal 2 3 2 12 2 5" xfId="9558" xr:uid="{00000000-0005-0000-0000-000008360000}"/>
    <cellStyle name="Normal 2 3 2 12 2 5 2" xfId="25854" xr:uid="{00000000-0005-0000-0000-000009360000}"/>
    <cellStyle name="Normal 2 3 2 12 2 6" xfId="17708" xr:uid="{00000000-0005-0000-0000-00000A360000}"/>
    <cellStyle name="Normal 2 3 2 12 3" xfId="2117" xr:uid="{00000000-0005-0000-0000-00000B360000}"/>
    <cellStyle name="Normal 2 3 2 12 3 2" xfId="4671" xr:uid="{00000000-0005-0000-0000-00000C360000}"/>
    <cellStyle name="Normal 2 3 2 12 3 2 2" xfId="12817" xr:uid="{00000000-0005-0000-0000-00000D360000}"/>
    <cellStyle name="Normal 2 3 2 12 3 2 2 2" xfId="29113" xr:uid="{00000000-0005-0000-0000-00000E360000}"/>
    <cellStyle name="Normal 2 3 2 12 3 2 3" xfId="20967" xr:uid="{00000000-0005-0000-0000-00000F360000}"/>
    <cellStyle name="Normal 2 3 2 12 3 3" xfId="7416" xr:uid="{00000000-0005-0000-0000-000010360000}"/>
    <cellStyle name="Normal 2 3 2 12 3 3 2" xfId="15562" xr:uid="{00000000-0005-0000-0000-000011360000}"/>
    <cellStyle name="Normal 2 3 2 12 3 3 2 2" xfId="31858" xr:uid="{00000000-0005-0000-0000-000012360000}"/>
    <cellStyle name="Normal 2 3 2 12 3 3 3" xfId="23712" xr:uid="{00000000-0005-0000-0000-000013360000}"/>
    <cellStyle name="Normal 2 3 2 12 3 4" xfId="10263" xr:uid="{00000000-0005-0000-0000-000014360000}"/>
    <cellStyle name="Normal 2 3 2 12 3 4 2" xfId="26559" xr:uid="{00000000-0005-0000-0000-000015360000}"/>
    <cellStyle name="Normal 2 3 2 12 3 5" xfId="18413" xr:uid="{00000000-0005-0000-0000-000016360000}"/>
    <cellStyle name="Normal 2 3 2 12 4" xfId="2840" xr:uid="{00000000-0005-0000-0000-000017360000}"/>
    <cellStyle name="Normal 2 3 2 12 4 2" xfId="5297" xr:uid="{00000000-0005-0000-0000-000018360000}"/>
    <cellStyle name="Normal 2 3 2 12 4 2 2" xfId="13443" xr:uid="{00000000-0005-0000-0000-000019360000}"/>
    <cellStyle name="Normal 2 3 2 12 4 2 2 2" xfId="29739" xr:uid="{00000000-0005-0000-0000-00001A360000}"/>
    <cellStyle name="Normal 2 3 2 12 4 2 3" xfId="21593" xr:uid="{00000000-0005-0000-0000-00001B360000}"/>
    <cellStyle name="Normal 2 3 2 12 4 3" xfId="8139" xr:uid="{00000000-0005-0000-0000-00001C360000}"/>
    <cellStyle name="Normal 2 3 2 12 4 3 2" xfId="16285" xr:uid="{00000000-0005-0000-0000-00001D360000}"/>
    <cellStyle name="Normal 2 3 2 12 4 3 2 2" xfId="32581" xr:uid="{00000000-0005-0000-0000-00001E360000}"/>
    <cellStyle name="Normal 2 3 2 12 4 3 3" xfId="24435" xr:uid="{00000000-0005-0000-0000-00001F360000}"/>
    <cellStyle name="Normal 2 3 2 12 4 4" xfId="8152" xr:uid="{00000000-0005-0000-0000-000020360000}"/>
    <cellStyle name="Normal 2 3 2 12 4 4 2" xfId="16298" xr:uid="{00000000-0005-0000-0000-000021360000}"/>
    <cellStyle name="Normal 2 3 2 12 4 4 2 2" xfId="32594" xr:uid="{00000000-0005-0000-0000-000022360000}"/>
    <cellStyle name="Normal 2 3 2 12 4 4 3" xfId="24448" xr:uid="{00000000-0005-0000-0000-000023360000}"/>
    <cellStyle name="Normal 2 3 2 12 4 5" xfId="10986" xr:uid="{00000000-0005-0000-0000-000024360000}"/>
    <cellStyle name="Normal 2 3 2 12 4 5 2" xfId="27282" xr:uid="{00000000-0005-0000-0000-000025360000}"/>
    <cellStyle name="Normal 2 3 2 12 4 6" xfId="19136" xr:uid="{00000000-0005-0000-0000-000026360000}"/>
    <cellStyle name="Normal 2 3 2 12 4 7" xfId="32602" xr:uid="{00000000-0005-0000-0000-000027360000}"/>
    <cellStyle name="Normal 2 3 2 12 4 7 2" xfId="32603" xr:uid="{00000000-0005-0000-0000-000028360000}"/>
    <cellStyle name="Normal 2 3 2 12 4 7 3" xfId="32604" xr:uid="{00000000-0005-0000-0000-000029360000}"/>
    <cellStyle name="Normal 2 3 2 12 4 7 3 2" xfId="32606" xr:uid="{00000000-0005-0000-0000-00002A360000}"/>
    <cellStyle name="Normal 2 3 2 12 4 7 3 2 2" xfId="32608" xr:uid="{00000000-0005-0000-0000-00002B360000}"/>
    <cellStyle name="Normal 2 3 2 12 4 7 3 2 3" xfId="32611" xr:uid="{00000000-0005-0000-0000-00002C360000}"/>
    <cellStyle name="Normal 2 3 2 12 4 7 3 2 3 2" xfId="32612" xr:uid="{00000000-0005-0000-0000-00002D360000}"/>
    <cellStyle name="Normal 2 3 2 12 4 7 3 2 3 2 2" xfId="32617" xr:uid="{00000000-0005-0000-0000-00002E360000}"/>
    <cellStyle name="Normal 2 3 2 12 4 7 3 2 3 2 2 2" xfId="32629" xr:uid="{00000000-0005-0000-0000-00002F360000}"/>
    <cellStyle name="Normal 2 3 2 12 4 7 3 2 3 2 2 3" xfId="32632" xr:uid="{00000000-0005-0000-0000-000030360000}"/>
    <cellStyle name="Normal 2 3 2 12 4 7 3 2 3 2 2 3 32" xfId="32638" xr:uid="{00000000-0005-0000-0000-000031360000}"/>
    <cellStyle name="Normal 2 3 2 12 4 7 3 3" xfId="32610" xr:uid="{00000000-0005-0000-0000-000032360000}"/>
    <cellStyle name="Normal 2 3 2 12 4 7 3 3 2" xfId="32613" xr:uid="{00000000-0005-0000-0000-000033360000}"/>
    <cellStyle name="Normal 2 3 2 12 4 8" xfId="32614" xr:uid="{00000000-0005-0000-0000-000034360000}"/>
    <cellStyle name="Normal 2 3 2 12 4 8 2" xfId="32640" xr:uid="{00000000-0005-0000-0000-000035360000}"/>
    <cellStyle name="Normal 2 3 2 12 4 8 3" xfId="32641" xr:uid="{4636A545-72F4-4B08-ABD6-0B1B5F2DAEAD}"/>
    <cellStyle name="Normal 2 3 2 12 4 8 3 2" xfId="32643" xr:uid="{991DC3B5-CD82-4638-8CD4-A61101E4156F}"/>
    <cellStyle name="Normal 2 3 2 12 5" xfId="3453" xr:uid="{00000000-0005-0000-0000-000036360000}"/>
    <cellStyle name="Normal 2 3 2 12 5 2" xfId="11599" xr:uid="{00000000-0005-0000-0000-000037360000}"/>
    <cellStyle name="Normal 2 3 2 12 5 2 2" xfId="27895" xr:uid="{00000000-0005-0000-0000-000038360000}"/>
    <cellStyle name="Normal 2 3 2 12 5 3" xfId="19749" xr:uid="{00000000-0005-0000-0000-000039360000}"/>
    <cellStyle name="Normal 2 3 2 12 6" xfId="6006" xr:uid="{00000000-0005-0000-0000-00003A360000}"/>
    <cellStyle name="Normal 2 3 2 12 6 2" xfId="14152" xr:uid="{00000000-0005-0000-0000-00003B360000}"/>
    <cellStyle name="Normal 2 3 2 12 6 2 2" xfId="30448" xr:uid="{00000000-0005-0000-0000-00003C360000}"/>
    <cellStyle name="Normal 2 3 2 12 6 3" xfId="22302" xr:uid="{00000000-0005-0000-0000-00003D360000}"/>
    <cellStyle name="Normal 2 3 2 12 7" xfId="8853" xr:uid="{00000000-0005-0000-0000-00003E360000}"/>
    <cellStyle name="Normal 2 3 2 12 7 2" xfId="25149" xr:uid="{00000000-0005-0000-0000-00003F360000}"/>
    <cellStyle name="Normal 2 3 2 12 8" xfId="17003" xr:uid="{00000000-0005-0000-0000-000040360000}"/>
    <cellStyle name="Normal 2 3 2 13" xfId="719" xr:uid="{00000000-0005-0000-0000-000041360000}"/>
    <cellStyle name="Normal 2 3 2 13 2" xfId="2129" xr:uid="{00000000-0005-0000-0000-000042360000}"/>
    <cellStyle name="Normal 2 3 2 13 2 2" xfId="4682" xr:uid="{00000000-0005-0000-0000-000043360000}"/>
    <cellStyle name="Normal 2 3 2 13 2 2 2" xfId="12828" xr:uid="{00000000-0005-0000-0000-000044360000}"/>
    <cellStyle name="Normal 2 3 2 13 2 2 2 2" xfId="29124" xr:uid="{00000000-0005-0000-0000-000045360000}"/>
    <cellStyle name="Normal 2 3 2 13 2 2 3" xfId="20978" xr:uid="{00000000-0005-0000-0000-000046360000}"/>
    <cellStyle name="Normal 2 3 2 13 2 3" xfId="7428" xr:uid="{00000000-0005-0000-0000-000047360000}"/>
    <cellStyle name="Normal 2 3 2 13 2 3 2" xfId="15574" xr:uid="{00000000-0005-0000-0000-000048360000}"/>
    <cellStyle name="Normal 2 3 2 13 2 3 2 2" xfId="31870" xr:uid="{00000000-0005-0000-0000-000049360000}"/>
    <cellStyle name="Normal 2 3 2 13 2 3 3" xfId="23724" xr:uid="{00000000-0005-0000-0000-00004A360000}"/>
    <cellStyle name="Normal 2 3 2 13 2 4" xfId="10275" xr:uid="{00000000-0005-0000-0000-00004B360000}"/>
    <cellStyle name="Normal 2 3 2 13 2 4 2" xfId="26571" xr:uid="{00000000-0005-0000-0000-00004C360000}"/>
    <cellStyle name="Normal 2 3 2 13 2 5" xfId="18425" xr:uid="{00000000-0005-0000-0000-00004D360000}"/>
    <cellStyle name="Normal 2 3 2 13 3" xfId="3464" xr:uid="{00000000-0005-0000-0000-00004E360000}"/>
    <cellStyle name="Normal 2 3 2 13 3 2" xfId="11610" xr:uid="{00000000-0005-0000-0000-00004F360000}"/>
    <cellStyle name="Normal 2 3 2 13 3 2 2" xfId="27906" xr:uid="{00000000-0005-0000-0000-000050360000}"/>
    <cellStyle name="Normal 2 3 2 13 3 3" xfId="19760" xr:uid="{00000000-0005-0000-0000-000051360000}"/>
    <cellStyle name="Normal 2 3 2 13 4" xfId="6018" xr:uid="{00000000-0005-0000-0000-000052360000}"/>
    <cellStyle name="Normal 2 3 2 13 4 2" xfId="14164" xr:uid="{00000000-0005-0000-0000-000053360000}"/>
    <cellStyle name="Normal 2 3 2 13 4 2 2" xfId="30460" xr:uid="{00000000-0005-0000-0000-000054360000}"/>
    <cellStyle name="Normal 2 3 2 13 4 3" xfId="22314" xr:uid="{00000000-0005-0000-0000-000055360000}"/>
    <cellStyle name="Normal 2 3 2 13 5" xfId="8865" xr:uid="{00000000-0005-0000-0000-000056360000}"/>
    <cellStyle name="Normal 2 3 2 13 5 2" xfId="25161" xr:uid="{00000000-0005-0000-0000-000057360000}"/>
    <cellStyle name="Normal 2 3 2 13 6" xfId="17015" xr:uid="{00000000-0005-0000-0000-000058360000}"/>
    <cellStyle name="Normal 2 3 2 14" xfId="1424" xr:uid="{00000000-0005-0000-0000-000059360000}"/>
    <cellStyle name="Normal 2 3 2 14 2" xfId="4073" xr:uid="{00000000-0005-0000-0000-00005A360000}"/>
    <cellStyle name="Normal 2 3 2 14 2 2" xfId="12219" xr:uid="{00000000-0005-0000-0000-00005B360000}"/>
    <cellStyle name="Normal 2 3 2 14 2 2 2" xfId="28515" xr:uid="{00000000-0005-0000-0000-00005C360000}"/>
    <cellStyle name="Normal 2 3 2 14 2 3" xfId="20369" xr:uid="{00000000-0005-0000-0000-00005D360000}"/>
    <cellStyle name="Normal 2 3 2 14 3" xfId="6723" xr:uid="{00000000-0005-0000-0000-00005E360000}"/>
    <cellStyle name="Normal 2 3 2 14 3 2" xfId="14869" xr:uid="{00000000-0005-0000-0000-00005F360000}"/>
    <cellStyle name="Normal 2 3 2 14 3 2 2" xfId="31165" xr:uid="{00000000-0005-0000-0000-000060360000}"/>
    <cellStyle name="Normal 2 3 2 14 3 3" xfId="23019" xr:uid="{00000000-0005-0000-0000-000061360000}"/>
    <cellStyle name="Normal 2 3 2 14 4" xfId="9570" xr:uid="{00000000-0005-0000-0000-000062360000}"/>
    <cellStyle name="Normal 2 3 2 14 4 2" xfId="25866" xr:uid="{00000000-0005-0000-0000-000063360000}"/>
    <cellStyle name="Normal 2 3 2 14 5" xfId="17720" xr:uid="{00000000-0005-0000-0000-000064360000}"/>
    <cellStyle name="Normal 2 3 2 15" xfId="2855" xr:uid="{00000000-0005-0000-0000-000065360000}"/>
    <cellStyle name="Normal 2 3 2 15 2" xfId="11001" xr:uid="{00000000-0005-0000-0000-000066360000}"/>
    <cellStyle name="Normal 2 3 2 15 2 2" xfId="27297" xr:uid="{00000000-0005-0000-0000-000067360000}"/>
    <cellStyle name="Normal 2 3 2 15 3" xfId="19151" xr:uid="{00000000-0005-0000-0000-000068360000}"/>
    <cellStyle name="Normal 2 3 2 16" xfId="5313" xr:uid="{00000000-0005-0000-0000-000069360000}"/>
    <cellStyle name="Normal 2 3 2 16 2" xfId="13459" xr:uid="{00000000-0005-0000-0000-00006A360000}"/>
    <cellStyle name="Normal 2 3 2 16 2 2" xfId="29755" xr:uid="{00000000-0005-0000-0000-00006B360000}"/>
    <cellStyle name="Normal 2 3 2 16 3" xfId="21609" xr:uid="{00000000-0005-0000-0000-00006C360000}"/>
    <cellStyle name="Normal 2 3 2 17" xfId="8160" xr:uid="{00000000-0005-0000-0000-00006D360000}"/>
    <cellStyle name="Normal 2 3 2 17 2" xfId="24456" xr:uid="{00000000-0005-0000-0000-00006E360000}"/>
    <cellStyle name="Normal 2 3 2 18" xfId="16310" xr:uid="{00000000-0005-0000-0000-00006F360000}"/>
    <cellStyle name="Normal 2 3 2 2" xfId="17" xr:uid="{00000000-0005-0000-0000-000070360000}"/>
    <cellStyle name="Normal 2 3 2 2 10" xfId="723" xr:uid="{00000000-0005-0000-0000-000071360000}"/>
    <cellStyle name="Normal 2 3 2 2 10 2" xfId="2133" xr:uid="{00000000-0005-0000-0000-000072360000}"/>
    <cellStyle name="Normal 2 3 2 2 10 2 2" xfId="4685" xr:uid="{00000000-0005-0000-0000-000073360000}"/>
    <cellStyle name="Normal 2 3 2 2 10 2 2 2" xfId="12831" xr:uid="{00000000-0005-0000-0000-000074360000}"/>
    <cellStyle name="Normal 2 3 2 2 10 2 2 2 2" xfId="29127" xr:uid="{00000000-0005-0000-0000-000075360000}"/>
    <cellStyle name="Normal 2 3 2 2 10 2 2 3" xfId="20981" xr:uid="{00000000-0005-0000-0000-000076360000}"/>
    <cellStyle name="Normal 2 3 2 2 10 2 3" xfId="7432" xr:uid="{00000000-0005-0000-0000-000077360000}"/>
    <cellStyle name="Normal 2 3 2 2 10 2 3 2" xfId="15578" xr:uid="{00000000-0005-0000-0000-000078360000}"/>
    <cellStyle name="Normal 2 3 2 2 10 2 3 2 2" xfId="31874" xr:uid="{00000000-0005-0000-0000-000079360000}"/>
    <cellStyle name="Normal 2 3 2 2 10 2 3 3" xfId="23728" xr:uid="{00000000-0005-0000-0000-00007A360000}"/>
    <cellStyle name="Normal 2 3 2 2 10 2 4" xfId="10279" xr:uid="{00000000-0005-0000-0000-00007B360000}"/>
    <cellStyle name="Normal 2 3 2 2 10 2 4 2" xfId="26575" xr:uid="{00000000-0005-0000-0000-00007C360000}"/>
    <cellStyle name="Normal 2 3 2 2 10 2 5" xfId="18429" xr:uid="{00000000-0005-0000-0000-00007D360000}"/>
    <cellStyle name="Normal 2 3 2 2 10 3" xfId="3467" xr:uid="{00000000-0005-0000-0000-00007E360000}"/>
    <cellStyle name="Normal 2 3 2 2 10 3 2" xfId="11613" xr:uid="{00000000-0005-0000-0000-00007F360000}"/>
    <cellStyle name="Normal 2 3 2 2 10 3 2 2" xfId="27909" xr:uid="{00000000-0005-0000-0000-000080360000}"/>
    <cellStyle name="Normal 2 3 2 2 10 3 3" xfId="19763" xr:uid="{00000000-0005-0000-0000-000081360000}"/>
    <cellStyle name="Normal 2 3 2 2 10 4" xfId="6022" xr:uid="{00000000-0005-0000-0000-000082360000}"/>
    <cellStyle name="Normal 2 3 2 2 10 4 2" xfId="14168" xr:uid="{00000000-0005-0000-0000-000083360000}"/>
    <cellStyle name="Normal 2 3 2 2 10 4 2 2" xfId="30464" xr:uid="{00000000-0005-0000-0000-000084360000}"/>
    <cellStyle name="Normal 2 3 2 2 10 4 3" xfId="22318" xr:uid="{00000000-0005-0000-0000-000085360000}"/>
    <cellStyle name="Normal 2 3 2 2 10 5" xfId="8869" xr:uid="{00000000-0005-0000-0000-000086360000}"/>
    <cellStyle name="Normal 2 3 2 2 10 5 2" xfId="25165" xr:uid="{00000000-0005-0000-0000-000087360000}"/>
    <cellStyle name="Normal 2 3 2 2 10 6" xfId="17019" xr:uid="{00000000-0005-0000-0000-000088360000}"/>
    <cellStyle name="Normal 2 3 2 2 11" xfId="1428" xr:uid="{00000000-0005-0000-0000-000089360000}"/>
    <cellStyle name="Normal 2 3 2 2 11 2" xfId="4076" xr:uid="{00000000-0005-0000-0000-00008A360000}"/>
    <cellStyle name="Normal 2 3 2 2 11 2 2" xfId="12222" xr:uid="{00000000-0005-0000-0000-00008B360000}"/>
    <cellStyle name="Normal 2 3 2 2 11 2 2 2" xfId="28518" xr:uid="{00000000-0005-0000-0000-00008C360000}"/>
    <cellStyle name="Normal 2 3 2 2 11 2 3" xfId="20372" xr:uid="{00000000-0005-0000-0000-00008D360000}"/>
    <cellStyle name="Normal 2 3 2 2 11 3" xfId="6727" xr:uid="{00000000-0005-0000-0000-00008E360000}"/>
    <cellStyle name="Normal 2 3 2 2 11 3 2" xfId="14873" xr:uid="{00000000-0005-0000-0000-00008F360000}"/>
    <cellStyle name="Normal 2 3 2 2 11 3 2 2" xfId="31169" xr:uid="{00000000-0005-0000-0000-000090360000}"/>
    <cellStyle name="Normal 2 3 2 2 11 3 3" xfId="23023" xr:uid="{00000000-0005-0000-0000-000091360000}"/>
    <cellStyle name="Normal 2 3 2 2 11 4" xfId="9574" xr:uid="{00000000-0005-0000-0000-000092360000}"/>
    <cellStyle name="Normal 2 3 2 2 11 4 2" xfId="25870" xr:uid="{00000000-0005-0000-0000-000093360000}"/>
    <cellStyle name="Normal 2 3 2 2 11 5" xfId="17724" xr:uid="{00000000-0005-0000-0000-000094360000}"/>
    <cellStyle name="Normal 2 3 2 2 12" xfId="2858" xr:uid="{00000000-0005-0000-0000-000095360000}"/>
    <cellStyle name="Normal 2 3 2 2 12 2" xfId="11004" xr:uid="{00000000-0005-0000-0000-000096360000}"/>
    <cellStyle name="Normal 2 3 2 2 12 2 2" xfId="27300" xr:uid="{00000000-0005-0000-0000-000097360000}"/>
    <cellStyle name="Normal 2 3 2 2 12 3" xfId="19154" xr:uid="{00000000-0005-0000-0000-000098360000}"/>
    <cellStyle name="Normal 2 3 2 2 13" xfId="5317" xr:uid="{00000000-0005-0000-0000-000099360000}"/>
    <cellStyle name="Normal 2 3 2 2 13 2" xfId="13463" xr:uid="{00000000-0005-0000-0000-00009A360000}"/>
    <cellStyle name="Normal 2 3 2 2 13 2 2" xfId="29759" xr:uid="{00000000-0005-0000-0000-00009B360000}"/>
    <cellStyle name="Normal 2 3 2 2 13 3" xfId="21613" xr:uid="{00000000-0005-0000-0000-00009C360000}"/>
    <cellStyle name="Normal 2 3 2 2 14" xfId="8164" xr:uid="{00000000-0005-0000-0000-00009D360000}"/>
    <cellStyle name="Normal 2 3 2 2 14 2" xfId="24460" xr:uid="{00000000-0005-0000-0000-00009E360000}"/>
    <cellStyle name="Normal 2 3 2 2 15" xfId="16314" xr:uid="{00000000-0005-0000-0000-00009F360000}"/>
    <cellStyle name="Normal 2 3 2 2 2" xfId="28" xr:uid="{00000000-0005-0000-0000-0000A0360000}"/>
    <cellStyle name="Normal 2 3 2 2 2 10" xfId="2867" xr:uid="{00000000-0005-0000-0000-0000A1360000}"/>
    <cellStyle name="Normal 2 3 2 2 2 10 2" xfId="11013" xr:uid="{00000000-0005-0000-0000-0000A2360000}"/>
    <cellStyle name="Normal 2 3 2 2 2 10 2 2" xfId="27309" xr:uid="{00000000-0005-0000-0000-0000A3360000}"/>
    <cellStyle name="Normal 2 3 2 2 2 10 3" xfId="19163" xr:uid="{00000000-0005-0000-0000-0000A4360000}"/>
    <cellStyle name="Normal 2 3 2 2 2 11" xfId="5328" xr:uid="{00000000-0005-0000-0000-0000A5360000}"/>
    <cellStyle name="Normal 2 3 2 2 2 11 2" xfId="13474" xr:uid="{00000000-0005-0000-0000-0000A6360000}"/>
    <cellStyle name="Normal 2 3 2 2 2 11 2 2" xfId="29770" xr:uid="{00000000-0005-0000-0000-0000A7360000}"/>
    <cellStyle name="Normal 2 3 2 2 2 11 3" xfId="21624" xr:uid="{00000000-0005-0000-0000-0000A8360000}"/>
    <cellStyle name="Normal 2 3 2 2 2 12" xfId="8175" xr:uid="{00000000-0005-0000-0000-0000A9360000}"/>
    <cellStyle name="Normal 2 3 2 2 2 12 2" xfId="24471" xr:uid="{00000000-0005-0000-0000-0000AA360000}"/>
    <cellStyle name="Normal 2 3 2 2 2 13" xfId="16325" xr:uid="{00000000-0005-0000-0000-0000AB360000}"/>
    <cellStyle name="Normal 2 3 2 2 2 2" xfId="50" xr:uid="{00000000-0005-0000-0000-0000AC360000}"/>
    <cellStyle name="Normal 2 3 2 2 2 2 10" xfId="5350" xr:uid="{00000000-0005-0000-0000-0000AD360000}"/>
    <cellStyle name="Normal 2 3 2 2 2 2 10 2" xfId="13496" xr:uid="{00000000-0005-0000-0000-0000AE360000}"/>
    <cellStyle name="Normal 2 3 2 2 2 2 10 2 2" xfId="29792" xr:uid="{00000000-0005-0000-0000-0000AF360000}"/>
    <cellStyle name="Normal 2 3 2 2 2 2 10 3" xfId="21646" xr:uid="{00000000-0005-0000-0000-0000B0360000}"/>
    <cellStyle name="Normal 2 3 2 2 2 2 11" xfId="8197" xr:uid="{00000000-0005-0000-0000-0000B1360000}"/>
    <cellStyle name="Normal 2 3 2 2 2 2 11 2" xfId="24493" xr:uid="{00000000-0005-0000-0000-0000B2360000}"/>
    <cellStyle name="Normal 2 3 2 2 2 2 12" xfId="16347" xr:uid="{00000000-0005-0000-0000-0000B3360000}"/>
    <cellStyle name="Normal 2 3 2 2 2 2 2" xfId="94" xr:uid="{00000000-0005-0000-0000-0000B4360000}"/>
    <cellStyle name="Normal 2 3 2 2 2 2 2 10" xfId="8241" xr:uid="{00000000-0005-0000-0000-0000B5360000}"/>
    <cellStyle name="Normal 2 3 2 2 2 2 2 10 2" xfId="24537" xr:uid="{00000000-0005-0000-0000-0000B6360000}"/>
    <cellStyle name="Normal 2 3 2 2 2 2 2 11" xfId="16391" xr:uid="{00000000-0005-0000-0000-0000B7360000}"/>
    <cellStyle name="Normal 2 3 2 2 2 2 2 2" xfId="184" xr:uid="{00000000-0005-0000-0000-0000B8360000}"/>
    <cellStyle name="Normal 2 3 2 2 2 2 2 2 2" xfId="528" xr:uid="{00000000-0005-0000-0000-0000B9360000}"/>
    <cellStyle name="Normal 2 3 2 2 2 2 2 2 2 2" xfId="1234" xr:uid="{00000000-0005-0000-0000-0000BA360000}"/>
    <cellStyle name="Normal 2 3 2 2 2 2 2 2 2 2 2" xfId="2644" xr:uid="{00000000-0005-0000-0000-0000BB360000}"/>
    <cellStyle name="Normal 2 3 2 2 2 2 2 2 2 2 2 2" xfId="5118" xr:uid="{00000000-0005-0000-0000-0000BC360000}"/>
    <cellStyle name="Normal 2 3 2 2 2 2 2 2 2 2 2 2 2" xfId="13264" xr:uid="{00000000-0005-0000-0000-0000BD360000}"/>
    <cellStyle name="Normal 2 3 2 2 2 2 2 2 2 2 2 2 2 2" xfId="29560" xr:uid="{00000000-0005-0000-0000-0000BE360000}"/>
    <cellStyle name="Normal 2 3 2 2 2 2 2 2 2 2 2 2 3" xfId="21414" xr:uid="{00000000-0005-0000-0000-0000BF360000}"/>
    <cellStyle name="Normal 2 3 2 2 2 2 2 2 2 2 2 3" xfId="7943" xr:uid="{00000000-0005-0000-0000-0000C0360000}"/>
    <cellStyle name="Normal 2 3 2 2 2 2 2 2 2 2 2 3 2" xfId="16089" xr:uid="{00000000-0005-0000-0000-0000C1360000}"/>
    <cellStyle name="Normal 2 3 2 2 2 2 2 2 2 2 2 3 2 2" xfId="32385" xr:uid="{00000000-0005-0000-0000-0000C2360000}"/>
    <cellStyle name="Normal 2 3 2 2 2 2 2 2 2 2 2 3 3" xfId="24239" xr:uid="{00000000-0005-0000-0000-0000C3360000}"/>
    <cellStyle name="Normal 2 3 2 2 2 2 2 2 2 2 2 4" xfId="10790" xr:uid="{00000000-0005-0000-0000-0000C4360000}"/>
    <cellStyle name="Normal 2 3 2 2 2 2 2 2 2 2 2 4 2" xfId="27086" xr:uid="{00000000-0005-0000-0000-0000C5360000}"/>
    <cellStyle name="Normal 2 3 2 2 2 2 2 2 2 2 2 5" xfId="18940" xr:uid="{00000000-0005-0000-0000-0000C6360000}"/>
    <cellStyle name="Normal 2 3 2 2 2 2 2 2 2 2 3" xfId="3900" xr:uid="{00000000-0005-0000-0000-0000C7360000}"/>
    <cellStyle name="Normal 2 3 2 2 2 2 2 2 2 2 3 2" xfId="12046" xr:uid="{00000000-0005-0000-0000-0000C8360000}"/>
    <cellStyle name="Normal 2 3 2 2 2 2 2 2 2 2 3 2 2" xfId="28342" xr:uid="{00000000-0005-0000-0000-0000C9360000}"/>
    <cellStyle name="Normal 2 3 2 2 2 2 2 2 2 2 3 3" xfId="20196" xr:uid="{00000000-0005-0000-0000-0000CA360000}"/>
    <cellStyle name="Normal 2 3 2 2 2 2 2 2 2 2 4" xfId="6533" xr:uid="{00000000-0005-0000-0000-0000CB360000}"/>
    <cellStyle name="Normal 2 3 2 2 2 2 2 2 2 2 4 2" xfId="14679" xr:uid="{00000000-0005-0000-0000-0000CC360000}"/>
    <cellStyle name="Normal 2 3 2 2 2 2 2 2 2 2 4 2 2" xfId="30975" xr:uid="{00000000-0005-0000-0000-0000CD360000}"/>
    <cellStyle name="Normal 2 3 2 2 2 2 2 2 2 2 4 3" xfId="22829" xr:uid="{00000000-0005-0000-0000-0000CE360000}"/>
    <cellStyle name="Normal 2 3 2 2 2 2 2 2 2 2 5" xfId="9380" xr:uid="{00000000-0005-0000-0000-0000CF360000}"/>
    <cellStyle name="Normal 2 3 2 2 2 2 2 2 2 2 5 2" xfId="25676" xr:uid="{00000000-0005-0000-0000-0000D0360000}"/>
    <cellStyle name="Normal 2 3 2 2 2 2 2 2 2 2 6" xfId="17530" xr:uid="{00000000-0005-0000-0000-0000D1360000}"/>
    <cellStyle name="Normal 2 3 2 2 2 2 2 2 2 3" xfId="1939" xr:uid="{00000000-0005-0000-0000-0000D2360000}"/>
    <cellStyle name="Normal 2 3 2 2 2 2 2 2 2 3 2" xfId="4509" xr:uid="{00000000-0005-0000-0000-0000D3360000}"/>
    <cellStyle name="Normal 2 3 2 2 2 2 2 2 2 3 2 2" xfId="12655" xr:uid="{00000000-0005-0000-0000-0000D4360000}"/>
    <cellStyle name="Normal 2 3 2 2 2 2 2 2 2 3 2 2 2" xfId="28951" xr:uid="{00000000-0005-0000-0000-0000D5360000}"/>
    <cellStyle name="Normal 2 3 2 2 2 2 2 2 2 3 2 3" xfId="20805" xr:uid="{00000000-0005-0000-0000-0000D6360000}"/>
    <cellStyle name="Normal 2 3 2 2 2 2 2 2 2 3 3" xfId="7238" xr:uid="{00000000-0005-0000-0000-0000D7360000}"/>
    <cellStyle name="Normal 2 3 2 2 2 2 2 2 2 3 3 2" xfId="15384" xr:uid="{00000000-0005-0000-0000-0000D8360000}"/>
    <cellStyle name="Normal 2 3 2 2 2 2 2 2 2 3 3 2 2" xfId="31680" xr:uid="{00000000-0005-0000-0000-0000D9360000}"/>
    <cellStyle name="Normal 2 3 2 2 2 2 2 2 2 3 3 3" xfId="23534" xr:uid="{00000000-0005-0000-0000-0000DA360000}"/>
    <cellStyle name="Normal 2 3 2 2 2 2 2 2 2 3 4" xfId="10085" xr:uid="{00000000-0005-0000-0000-0000DB360000}"/>
    <cellStyle name="Normal 2 3 2 2 2 2 2 2 2 3 4 2" xfId="26381" xr:uid="{00000000-0005-0000-0000-0000DC360000}"/>
    <cellStyle name="Normal 2 3 2 2 2 2 2 2 2 3 5" xfId="18235" xr:uid="{00000000-0005-0000-0000-0000DD360000}"/>
    <cellStyle name="Normal 2 3 2 2 2 2 2 2 2 4" xfId="3291" xr:uid="{00000000-0005-0000-0000-0000DE360000}"/>
    <cellStyle name="Normal 2 3 2 2 2 2 2 2 2 4 2" xfId="11437" xr:uid="{00000000-0005-0000-0000-0000DF360000}"/>
    <cellStyle name="Normal 2 3 2 2 2 2 2 2 2 4 2 2" xfId="27733" xr:uid="{00000000-0005-0000-0000-0000E0360000}"/>
    <cellStyle name="Normal 2 3 2 2 2 2 2 2 2 4 3" xfId="19587" xr:uid="{00000000-0005-0000-0000-0000E1360000}"/>
    <cellStyle name="Normal 2 3 2 2 2 2 2 2 2 5" xfId="5828" xr:uid="{00000000-0005-0000-0000-0000E2360000}"/>
    <cellStyle name="Normal 2 3 2 2 2 2 2 2 2 5 2" xfId="13974" xr:uid="{00000000-0005-0000-0000-0000E3360000}"/>
    <cellStyle name="Normal 2 3 2 2 2 2 2 2 2 5 2 2" xfId="30270" xr:uid="{00000000-0005-0000-0000-0000E4360000}"/>
    <cellStyle name="Normal 2 3 2 2 2 2 2 2 2 5 3" xfId="22124" xr:uid="{00000000-0005-0000-0000-0000E5360000}"/>
    <cellStyle name="Normal 2 3 2 2 2 2 2 2 2 6" xfId="8675" xr:uid="{00000000-0005-0000-0000-0000E6360000}"/>
    <cellStyle name="Normal 2 3 2 2 2 2 2 2 2 6 2" xfId="24971" xr:uid="{00000000-0005-0000-0000-0000E7360000}"/>
    <cellStyle name="Normal 2 3 2 2 2 2 2 2 2 7" xfId="16825" xr:uid="{00000000-0005-0000-0000-0000E8360000}"/>
    <cellStyle name="Normal 2 3 2 2 2 2 2 2 3" xfId="890" xr:uid="{00000000-0005-0000-0000-0000E9360000}"/>
    <cellStyle name="Normal 2 3 2 2 2 2 2 2 3 2" xfId="2300" xr:uid="{00000000-0005-0000-0000-0000EA360000}"/>
    <cellStyle name="Normal 2 3 2 2 2 2 2 2 3 2 2" xfId="4822" xr:uid="{00000000-0005-0000-0000-0000EB360000}"/>
    <cellStyle name="Normal 2 3 2 2 2 2 2 2 3 2 2 2" xfId="12968" xr:uid="{00000000-0005-0000-0000-0000EC360000}"/>
    <cellStyle name="Normal 2 3 2 2 2 2 2 2 3 2 2 2 2" xfId="29264" xr:uid="{00000000-0005-0000-0000-0000ED360000}"/>
    <cellStyle name="Normal 2 3 2 2 2 2 2 2 3 2 2 3" xfId="21118" xr:uid="{00000000-0005-0000-0000-0000EE360000}"/>
    <cellStyle name="Normal 2 3 2 2 2 2 2 2 3 2 3" xfId="7599" xr:uid="{00000000-0005-0000-0000-0000EF360000}"/>
    <cellStyle name="Normal 2 3 2 2 2 2 2 2 3 2 3 2" xfId="15745" xr:uid="{00000000-0005-0000-0000-0000F0360000}"/>
    <cellStyle name="Normal 2 3 2 2 2 2 2 2 3 2 3 2 2" xfId="32041" xr:uid="{00000000-0005-0000-0000-0000F1360000}"/>
    <cellStyle name="Normal 2 3 2 2 2 2 2 2 3 2 3 3" xfId="23895" xr:uid="{00000000-0005-0000-0000-0000F2360000}"/>
    <cellStyle name="Normal 2 3 2 2 2 2 2 2 3 2 4" xfId="10446" xr:uid="{00000000-0005-0000-0000-0000F3360000}"/>
    <cellStyle name="Normal 2 3 2 2 2 2 2 2 3 2 4 2" xfId="26742" xr:uid="{00000000-0005-0000-0000-0000F4360000}"/>
    <cellStyle name="Normal 2 3 2 2 2 2 2 2 3 2 5" xfId="18596" xr:uid="{00000000-0005-0000-0000-0000F5360000}"/>
    <cellStyle name="Normal 2 3 2 2 2 2 2 2 3 3" xfId="3604" xr:uid="{00000000-0005-0000-0000-0000F6360000}"/>
    <cellStyle name="Normal 2 3 2 2 2 2 2 2 3 3 2" xfId="11750" xr:uid="{00000000-0005-0000-0000-0000F7360000}"/>
    <cellStyle name="Normal 2 3 2 2 2 2 2 2 3 3 2 2" xfId="28046" xr:uid="{00000000-0005-0000-0000-0000F8360000}"/>
    <cellStyle name="Normal 2 3 2 2 2 2 2 2 3 3 3" xfId="19900" xr:uid="{00000000-0005-0000-0000-0000F9360000}"/>
    <cellStyle name="Normal 2 3 2 2 2 2 2 2 3 4" xfId="6189" xr:uid="{00000000-0005-0000-0000-0000FA360000}"/>
    <cellStyle name="Normal 2 3 2 2 2 2 2 2 3 4 2" xfId="14335" xr:uid="{00000000-0005-0000-0000-0000FB360000}"/>
    <cellStyle name="Normal 2 3 2 2 2 2 2 2 3 4 2 2" xfId="30631" xr:uid="{00000000-0005-0000-0000-0000FC360000}"/>
    <cellStyle name="Normal 2 3 2 2 2 2 2 2 3 4 3" xfId="22485" xr:uid="{00000000-0005-0000-0000-0000FD360000}"/>
    <cellStyle name="Normal 2 3 2 2 2 2 2 2 3 5" xfId="9036" xr:uid="{00000000-0005-0000-0000-0000FE360000}"/>
    <cellStyle name="Normal 2 3 2 2 2 2 2 2 3 5 2" xfId="25332" xr:uid="{00000000-0005-0000-0000-0000FF360000}"/>
    <cellStyle name="Normal 2 3 2 2 2 2 2 2 3 6" xfId="17186" xr:uid="{00000000-0005-0000-0000-000000370000}"/>
    <cellStyle name="Normal 2 3 2 2 2 2 2 2 4" xfId="1595" xr:uid="{00000000-0005-0000-0000-000001370000}"/>
    <cellStyle name="Normal 2 3 2 2 2 2 2 2 4 2" xfId="4213" xr:uid="{00000000-0005-0000-0000-000002370000}"/>
    <cellStyle name="Normal 2 3 2 2 2 2 2 2 4 2 2" xfId="12359" xr:uid="{00000000-0005-0000-0000-000003370000}"/>
    <cellStyle name="Normal 2 3 2 2 2 2 2 2 4 2 2 2" xfId="28655" xr:uid="{00000000-0005-0000-0000-000004370000}"/>
    <cellStyle name="Normal 2 3 2 2 2 2 2 2 4 2 3" xfId="20509" xr:uid="{00000000-0005-0000-0000-000005370000}"/>
    <cellStyle name="Normal 2 3 2 2 2 2 2 2 4 3" xfId="6894" xr:uid="{00000000-0005-0000-0000-000006370000}"/>
    <cellStyle name="Normal 2 3 2 2 2 2 2 2 4 3 2" xfId="15040" xr:uid="{00000000-0005-0000-0000-000007370000}"/>
    <cellStyle name="Normal 2 3 2 2 2 2 2 2 4 3 2 2" xfId="31336" xr:uid="{00000000-0005-0000-0000-000008370000}"/>
    <cellStyle name="Normal 2 3 2 2 2 2 2 2 4 3 3" xfId="23190" xr:uid="{00000000-0005-0000-0000-000009370000}"/>
    <cellStyle name="Normal 2 3 2 2 2 2 2 2 4 4" xfId="9741" xr:uid="{00000000-0005-0000-0000-00000A370000}"/>
    <cellStyle name="Normal 2 3 2 2 2 2 2 2 4 4 2" xfId="26037" xr:uid="{00000000-0005-0000-0000-00000B370000}"/>
    <cellStyle name="Normal 2 3 2 2 2 2 2 2 4 5" xfId="17891" xr:uid="{00000000-0005-0000-0000-00000C370000}"/>
    <cellStyle name="Normal 2 3 2 2 2 2 2 2 5" xfId="2995" xr:uid="{00000000-0005-0000-0000-00000D370000}"/>
    <cellStyle name="Normal 2 3 2 2 2 2 2 2 5 2" xfId="11141" xr:uid="{00000000-0005-0000-0000-00000E370000}"/>
    <cellStyle name="Normal 2 3 2 2 2 2 2 2 5 2 2" xfId="27437" xr:uid="{00000000-0005-0000-0000-00000F370000}"/>
    <cellStyle name="Normal 2 3 2 2 2 2 2 2 5 3" xfId="19291" xr:uid="{00000000-0005-0000-0000-000010370000}"/>
    <cellStyle name="Normal 2 3 2 2 2 2 2 2 6" xfId="5484" xr:uid="{00000000-0005-0000-0000-000011370000}"/>
    <cellStyle name="Normal 2 3 2 2 2 2 2 2 6 2" xfId="13630" xr:uid="{00000000-0005-0000-0000-000012370000}"/>
    <cellStyle name="Normal 2 3 2 2 2 2 2 2 6 2 2" xfId="29926" xr:uid="{00000000-0005-0000-0000-000013370000}"/>
    <cellStyle name="Normal 2 3 2 2 2 2 2 2 6 3" xfId="21780" xr:uid="{00000000-0005-0000-0000-000014370000}"/>
    <cellStyle name="Normal 2 3 2 2 2 2 2 2 7" xfId="8331" xr:uid="{00000000-0005-0000-0000-000015370000}"/>
    <cellStyle name="Normal 2 3 2 2 2 2 2 2 7 2" xfId="24627" xr:uid="{00000000-0005-0000-0000-000016370000}"/>
    <cellStyle name="Normal 2 3 2 2 2 2 2 2 8" xfId="16481" xr:uid="{00000000-0005-0000-0000-000017370000}"/>
    <cellStyle name="Normal 2 3 2 2 2 2 2 3" xfId="258" xr:uid="{00000000-0005-0000-0000-000018370000}"/>
    <cellStyle name="Normal 2 3 2 2 2 2 2 3 2" xfId="602" xr:uid="{00000000-0005-0000-0000-000019370000}"/>
    <cellStyle name="Normal 2 3 2 2 2 2 2 3 2 2" xfId="1308" xr:uid="{00000000-0005-0000-0000-00001A370000}"/>
    <cellStyle name="Normal 2 3 2 2 2 2 2 3 2 2 2" xfId="2718" xr:uid="{00000000-0005-0000-0000-00001B370000}"/>
    <cellStyle name="Normal 2 3 2 2 2 2 2 3 2 2 2 2" xfId="5192" xr:uid="{00000000-0005-0000-0000-00001C370000}"/>
    <cellStyle name="Normal 2 3 2 2 2 2 2 3 2 2 2 2 2" xfId="13338" xr:uid="{00000000-0005-0000-0000-00001D370000}"/>
    <cellStyle name="Normal 2 3 2 2 2 2 2 3 2 2 2 2 2 2" xfId="29634" xr:uid="{00000000-0005-0000-0000-00001E370000}"/>
    <cellStyle name="Normal 2 3 2 2 2 2 2 3 2 2 2 2 3" xfId="21488" xr:uid="{00000000-0005-0000-0000-00001F370000}"/>
    <cellStyle name="Normal 2 3 2 2 2 2 2 3 2 2 2 3" xfId="8017" xr:uid="{00000000-0005-0000-0000-000020370000}"/>
    <cellStyle name="Normal 2 3 2 2 2 2 2 3 2 2 2 3 2" xfId="16163" xr:uid="{00000000-0005-0000-0000-000021370000}"/>
    <cellStyle name="Normal 2 3 2 2 2 2 2 3 2 2 2 3 2 2" xfId="32459" xr:uid="{00000000-0005-0000-0000-000022370000}"/>
    <cellStyle name="Normal 2 3 2 2 2 2 2 3 2 2 2 3 3" xfId="24313" xr:uid="{00000000-0005-0000-0000-000023370000}"/>
    <cellStyle name="Normal 2 3 2 2 2 2 2 3 2 2 2 4" xfId="10864" xr:uid="{00000000-0005-0000-0000-000024370000}"/>
    <cellStyle name="Normal 2 3 2 2 2 2 2 3 2 2 2 4 2" xfId="27160" xr:uid="{00000000-0005-0000-0000-000025370000}"/>
    <cellStyle name="Normal 2 3 2 2 2 2 2 3 2 2 2 5" xfId="19014" xr:uid="{00000000-0005-0000-0000-000026370000}"/>
    <cellStyle name="Normal 2 3 2 2 2 2 2 3 2 2 3" xfId="3974" xr:uid="{00000000-0005-0000-0000-000027370000}"/>
    <cellStyle name="Normal 2 3 2 2 2 2 2 3 2 2 3 2" xfId="12120" xr:uid="{00000000-0005-0000-0000-000028370000}"/>
    <cellStyle name="Normal 2 3 2 2 2 2 2 3 2 2 3 2 2" xfId="28416" xr:uid="{00000000-0005-0000-0000-000029370000}"/>
    <cellStyle name="Normal 2 3 2 2 2 2 2 3 2 2 3 3" xfId="20270" xr:uid="{00000000-0005-0000-0000-00002A370000}"/>
    <cellStyle name="Normal 2 3 2 2 2 2 2 3 2 2 4" xfId="6607" xr:uid="{00000000-0005-0000-0000-00002B370000}"/>
    <cellStyle name="Normal 2 3 2 2 2 2 2 3 2 2 4 2" xfId="14753" xr:uid="{00000000-0005-0000-0000-00002C370000}"/>
    <cellStyle name="Normal 2 3 2 2 2 2 2 3 2 2 4 2 2" xfId="31049" xr:uid="{00000000-0005-0000-0000-00002D370000}"/>
    <cellStyle name="Normal 2 3 2 2 2 2 2 3 2 2 4 3" xfId="22903" xr:uid="{00000000-0005-0000-0000-00002E370000}"/>
    <cellStyle name="Normal 2 3 2 2 2 2 2 3 2 2 5" xfId="9454" xr:uid="{00000000-0005-0000-0000-00002F370000}"/>
    <cellStyle name="Normal 2 3 2 2 2 2 2 3 2 2 5 2" xfId="25750" xr:uid="{00000000-0005-0000-0000-000030370000}"/>
    <cellStyle name="Normal 2 3 2 2 2 2 2 3 2 2 6" xfId="17604" xr:uid="{00000000-0005-0000-0000-000031370000}"/>
    <cellStyle name="Normal 2 3 2 2 2 2 2 3 2 3" xfId="2013" xr:uid="{00000000-0005-0000-0000-000032370000}"/>
    <cellStyle name="Normal 2 3 2 2 2 2 2 3 2 3 2" xfId="4583" xr:uid="{00000000-0005-0000-0000-000033370000}"/>
    <cellStyle name="Normal 2 3 2 2 2 2 2 3 2 3 2 2" xfId="12729" xr:uid="{00000000-0005-0000-0000-000034370000}"/>
    <cellStyle name="Normal 2 3 2 2 2 2 2 3 2 3 2 2 2" xfId="29025" xr:uid="{00000000-0005-0000-0000-000035370000}"/>
    <cellStyle name="Normal 2 3 2 2 2 2 2 3 2 3 2 3" xfId="20879" xr:uid="{00000000-0005-0000-0000-000036370000}"/>
    <cellStyle name="Normal 2 3 2 2 2 2 2 3 2 3 3" xfId="7312" xr:uid="{00000000-0005-0000-0000-000037370000}"/>
    <cellStyle name="Normal 2 3 2 2 2 2 2 3 2 3 3 2" xfId="15458" xr:uid="{00000000-0005-0000-0000-000038370000}"/>
    <cellStyle name="Normal 2 3 2 2 2 2 2 3 2 3 3 2 2" xfId="31754" xr:uid="{00000000-0005-0000-0000-000039370000}"/>
    <cellStyle name="Normal 2 3 2 2 2 2 2 3 2 3 3 3" xfId="23608" xr:uid="{00000000-0005-0000-0000-00003A370000}"/>
    <cellStyle name="Normal 2 3 2 2 2 2 2 3 2 3 4" xfId="10159" xr:uid="{00000000-0005-0000-0000-00003B370000}"/>
    <cellStyle name="Normal 2 3 2 2 2 2 2 3 2 3 4 2" xfId="26455" xr:uid="{00000000-0005-0000-0000-00003C370000}"/>
    <cellStyle name="Normal 2 3 2 2 2 2 2 3 2 3 5" xfId="18309" xr:uid="{00000000-0005-0000-0000-00003D370000}"/>
    <cellStyle name="Normal 2 3 2 2 2 2 2 3 2 4" xfId="3365" xr:uid="{00000000-0005-0000-0000-00003E370000}"/>
    <cellStyle name="Normal 2 3 2 2 2 2 2 3 2 4 2" xfId="11511" xr:uid="{00000000-0005-0000-0000-00003F370000}"/>
    <cellStyle name="Normal 2 3 2 2 2 2 2 3 2 4 2 2" xfId="27807" xr:uid="{00000000-0005-0000-0000-000040370000}"/>
    <cellStyle name="Normal 2 3 2 2 2 2 2 3 2 4 3" xfId="19661" xr:uid="{00000000-0005-0000-0000-000041370000}"/>
    <cellStyle name="Normal 2 3 2 2 2 2 2 3 2 5" xfId="5902" xr:uid="{00000000-0005-0000-0000-000042370000}"/>
    <cellStyle name="Normal 2 3 2 2 2 2 2 3 2 5 2" xfId="14048" xr:uid="{00000000-0005-0000-0000-000043370000}"/>
    <cellStyle name="Normal 2 3 2 2 2 2 2 3 2 5 2 2" xfId="30344" xr:uid="{00000000-0005-0000-0000-000044370000}"/>
    <cellStyle name="Normal 2 3 2 2 2 2 2 3 2 5 3" xfId="22198" xr:uid="{00000000-0005-0000-0000-000045370000}"/>
    <cellStyle name="Normal 2 3 2 2 2 2 2 3 2 6" xfId="8749" xr:uid="{00000000-0005-0000-0000-000046370000}"/>
    <cellStyle name="Normal 2 3 2 2 2 2 2 3 2 6 2" xfId="25045" xr:uid="{00000000-0005-0000-0000-000047370000}"/>
    <cellStyle name="Normal 2 3 2 2 2 2 2 3 2 7" xfId="16899" xr:uid="{00000000-0005-0000-0000-000048370000}"/>
    <cellStyle name="Normal 2 3 2 2 2 2 2 3 3" xfId="964" xr:uid="{00000000-0005-0000-0000-000049370000}"/>
    <cellStyle name="Normal 2 3 2 2 2 2 2 3 3 2" xfId="2374" xr:uid="{00000000-0005-0000-0000-00004A370000}"/>
    <cellStyle name="Normal 2 3 2 2 2 2 2 3 3 2 2" xfId="4896" xr:uid="{00000000-0005-0000-0000-00004B370000}"/>
    <cellStyle name="Normal 2 3 2 2 2 2 2 3 3 2 2 2" xfId="13042" xr:uid="{00000000-0005-0000-0000-00004C370000}"/>
    <cellStyle name="Normal 2 3 2 2 2 2 2 3 3 2 2 2 2" xfId="29338" xr:uid="{00000000-0005-0000-0000-00004D370000}"/>
    <cellStyle name="Normal 2 3 2 2 2 2 2 3 3 2 2 3" xfId="21192" xr:uid="{00000000-0005-0000-0000-00004E370000}"/>
    <cellStyle name="Normal 2 3 2 2 2 2 2 3 3 2 3" xfId="7673" xr:uid="{00000000-0005-0000-0000-00004F370000}"/>
    <cellStyle name="Normal 2 3 2 2 2 2 2 3 3 2 3 2" xfId="15819" xr:uid="{00000000-0005-0000-0000-000050370000}"/>
    <cellStyle name="Normal 2 3 2 2 2 2 2 3 3 2 3 2 2" xfId="32115" xr:uid="{00000000-0005-0000-0000-000051370000}"/>
    <cellStyle name="Normal 2 3 2 2 2 2 2 3 3 2 3 3" xfId="23969" xr:uid="{00000000-0005-0000-0000-000052370000}"/>
    <cellStyle name="Normal 2 3 2 2 2 2 2 3 3 2 4" xfId="10520" xr:uid="{00000000-0005-0000-0000-000053370000}"/>
    <cellStyle name="Normal 2 3 2 2 2 2 2 3 3 2 4 2" xfId="26816" xr:uid="{00000000-0005-0000-0000-000054370000}"/>
    <cellStyle name="Normal 2 3 2 2 2 2 2 3 3 2 5" xfId="18670" xr:uid="{00000000-0005-0000-0000-000055370000}"/>
    <cellStyle name="Normal 2 3 2 2 2 2 2 3 3 3" xfId="3678" xr:uid="{00000000-0005-0000-0000-000056370000}"/>
    <cellStyle name="Normal 2 3 2 2 2 2 2 3 3 3 2" xfId="11824" xr:uid="{00000000-0005-0000-0000-000057370000}"/>
    <cellStyle name="Normal 2 3 2 2 2 2 2 3 3 3 2 2" xfId="28120" xr:uid="{00000000-0005-0000-0000-000058370000}"/>
    <cellStyle name="Normal 2 3 2 2 2 2 2 3 3 3 3" xfId="19974" xr:uid="{00000000-0005-0000-0000-000059370000}"/>
    <cellStyle name="Normal 2 3 2 2 2 2 2 3 3 4" xfId="6263" xr:uid="{00000000-0005-0000-0000-00005A370000}"/>
    <cellStyle name="Normal 2 3 2 2 2 2 2 3 3 4 2" xfId="14409" xr:uid="{00000000-0005-0000-0000-00005B370000}"/>
    <cellStyle name="Normal 2 3 2 2 2 2 2 3 3 4 2 2" xfId="30705" xr:uid="{00000000-0005-0000-0000-00005C370000}"/>
    <cellStyle name="Normal 2 3 2 2 2 2 2 3 3 4 3" xfId="22559" xr:uid="{00000000-0005-0000-0000-00005D370000}"/>
    <cellStyle name="Normal 2 3 2 2 2 2 2 3 3 5" xfId="9110" xr:uid="{00000000-0005-0000-0000-00005E370000}"/>
    <cellStyle name="Normal 2 3 2 2 2 2 2 3 3 5 2" xfId="25406" xr:uid="{00000000-0005-0000-0000-00005F370000}"/>
    <cellStyle name="Normal 2 3 2 2 2 2 2 3 3 6" xfId="17260" xr:uid="{00000000-0005-0000-0000-000060370000}"/>
    <cellStyle name="Normal 2 3 2 2 2 2 2 3 4" xfId="1669" xr:uid="{00000000-0005-0000-0000-000061370000}"/>
    <cellStyle name="Normal 2 3 2 2 2 2 2 3 4 2" xfId="4287" xr:uid="{00000000-0005-0000-0000-000062370000}"/>
    <cellStyle name="Normal 2 3 2 2 2 2 2 3 4 2 2" xfId="12433" xr:uid="{00000000-0005-0000-0000-000063370000}"/>
    <cellStyle name="Normal 2 3 2 2 2 2 2 3 4 2 2 2" xfId="28729" xr:uid="{00000000-0005-0000-0000-000064370000}"/>
    <cellStyle name="Normal 2 3 2 2 2 2 2 3 4 2 3" xfId="20583" xr:uid="{00000000-0005-0000-0000-000065370000}"/>
    <cellStyle name="Normal 2 3 2 2 2 2 2 3 4 3" xfId="6968" xr:uid="{00000000-0005-0000-0000-000066370000}"/>
    <cellStyle name="Normal 2 3 2 2 2 2 2 3 4 3 2" xfId="15114" xr:uid="{00000000-0005-0000-0000-000067370000}"/>
    <cellStyle name="Normal 2 3 2 2 2 2 2 3 4 3 2 2" xfId="31410" xr:uid="{00000000-0005-0000-0000-000068370000}"/>
    <cellStyle name="Normal 2 3 2 2 2 2 2 3 4 3 3" xfId="23264" xr:uid="{00000000-0005-0000-0000-000069370000}"/>
    <cellStyle name="Normal 2 3 2 2 2 2 2 3 4 4" xfId="9815" xr:uid="{00000000-0005-0000-0000-00006A370000}"/>
    <cellStyle name="Normal 2 3 2 2 2 2 2 3 4 4 2" xfId="26111" xr:uid="{00000000-0005-0000-0000-00006B370000}"/>
    <cellStyle name="Normal 2 3 2 2 2 2 2 3 4 5" xfId="17965" xr:uid="{00000000-0005-0000-0000-00006C370000}"/>
    <cellStyle name="Normal 2 3 2 2 2 2 2 3 5" xfId="3069" xr:uid="{00000000-0005-0000-0000-00006D370000}"/>
    <cellStyle name="Normal 2 3 2 2 2 2 2 3 5 2" xfId="11215" xr:uid="{00000000-0005-0000-0000-00006E370000}"/>
    <cellStyle name="Normal 2 3 2 2 2 2 2 3 5 2 2" xfId="27511" xr:uid="{00000000-0005-0000-0000-00006F370000}"/>
    <cellStyle name="Normal 2 3 2 2 2 2 2 3 5 3" xfId="19365" xr:uid="{00000000-0005-0000-0000-000070370000}"/>
    <cellStyle name="Normal 2 3 2 2 2 2 2 3 6" xfId="5558" xr:uid="{00000000-0005-0000-0000-000071370000}"/>
    <cellStyle name="Normal 2 3 2 2 2 2 2 3 6 2" xfId="13704" xr:uid="{00000000-0005-0000-0000-000072370000}"/>
    <cellStyle name="Normal 2 3 2 2 2 2 2 3 6 2 2" xfId="30000" xr:uid="{00000000-0005-0000-0000-000073370000}"/>
    <cellStyle name="Normal 2 3 2 2 2 2 2 3 6 3" xfId="21854" xr:uid="{00000000-0005-0000-0000-000074370000}"/>
    <cellStyle name="Normal 2 3 2 2 2 2 2 3 7" xfId="8405" xr:uid="{00000000-0005-0000-0000-000075370000}"/>
    <cellStyle name="Normal 2 3 2 2 2 2 2 3 7 2" xfId="24701" xr:uid="{00000000-0005-0000-0000-000076370000}"/>
    <cellStyle name="Normal 2 3 2 2 2 2 2 3 8" xfId="16555" xr:uid="{00000000-0005-0000-0000-000077370000}"/>
    <cellStyle name="Normal 2 3 2 2 2 2 2 4" xfId="348" xr:uid="{00000000-0005-0000-0000-000078370000}"/>
    <cellStyle name="Normal 2 3 2 2 2 2 2 4 2" xfId="692" xr:uid="{00000000-0005-0000-0000-000079370000}"/>
    <cellStyle name="Normal 2 3 2 2 2 2 2 4 2 2" xfId="1398" xr:uid="{00000000-0005-0000-0000-00007A370000}"/>
    <cellStyle name="Normal 2 3 2 2 2 2 2 4 2 2 2" xfId="2808" xr:uid="{00000000-0005-0000-0000-00007B370000}"/>
    <cellStyle name="Normal 2 3 2 2 2 2 2 4 2 2 2 2" xfId="5266" xr:uid="{00000000-0005-0000-0000-00007C370000}"/>
    <cellStyle name="Normal 2 3 2 2 2 2 2 4 2 2 2 2 2" xfId="13412" xr:uid="{00000000-0005-0000-0000-00007D370000}"/>
    <cellStyle name="Normal 2 3 2 2 2 2 2 4 2 2 2 2 2 2" xfId="29708" xr:uid="{00000000-0005-0000-0000-00007E370000}"/>
    <cellStyle name="Normal 2 3 2 2 2 2 2 4 2 2 2 2 3" xfId="21562" xr:uid="{00000000-0005-0000-0000-00007F370000}"/>
    <cellStyle name="Normal 2 3 2 2 2 2 2 4 2 2 2 3" xfId="8107" xr:uid="{00000000-0005-0000-0000-000080370000}"/>
    <cellStyle name="Normal 2 3 2 2 2 2 2 4 2 2 2 3 2" xfId="16253" xr:uid="{00000000-0005-0000-0000-000081370000}"/>
    <cellStyle name="Normal 2 3 2 2 2 2 2 4 2 2 2 3 2 2" xfId="32549" xr:uid="{00000000-0005-0000-0000-000082370000}"/>
    <cellStyle name="Normal 2 3 2 2 2 2 2 4 2 2 2 3 3" xfId="24403" xr:uid="{00000000-0005-0000-0000-000083370000}"/>
    <cellStyle name="Normal 2 3 2 2 2 2 2 4 2 2 2 4" xfId="10954" xr:uid="{00000000-0005-0000-0000-000084370000}"/>
    <cellStyle name="Normal 2 3 2 2 2 2 2 4 2 2 2 4 2" xfId="27250" xr:uid="{00000000-0005-0000-0000-000085370000}"/>
    <cellStyle name="Normal 2 3 2 2 2 2 2 4 2 2 2 5" xfId="19104" xr:uid="{00000000-0005-0000-0000-000086370000}"/>
    <cellStyle name="Normal 2 3 2 2 2 2 2 4 2 2 3" xfId="4048" xr:uid="{00000000-0005-0000-0000-000087370000}"/>
    <cellStyle name="Normal 2 3 2 2 2 2 2 4 2 2 3 2" xfId="12194" xr:uid="{00000000-0005-0000-0000-000088370000}"/>
    <cellStyle name="Normal 2 3 2 2 2 2 2 4 2 2 3 2 2" xfId="28490" xr:uid="{00000000-0005-0000-0000-000089370000}"/>
    <cellStyle name="Normal 2 3 2 2 2 2 2 4 2 2 3 3" xfId="20344" xr:uid="{00000000-0005-0000-0000-00008A370000}"/>
    <cellStyle name="Normal 2 3 2 2 2 2 2 4 2 2 4" xfId="6697" xr:uid="{00000000-0005-0000-0000-00008B370000}"/>
    <cellStyle name="Normal 2 3 2 2 2 2 2 4 2 2 4 2" xfId="14843" xr:uid="{00000000-0005-0000-0000-00008C370000}"/>
    <cellStyle name="Normal 2 3 2 2 2 2 2 4 2 2 4 2 2" xfId="31139" xr:uid="{00000000-0005-0000-0000-00008D370000}"/>
    <cellStyle name="Normal 2 3 2 2 2 2 2 4 2 2 4 3" xfId="22993" xr:uid="{00000000-0005-0000-0000-00008E370000}"/>
    <cellStyle name="Normal 2 3 2 2 2 2 2 4 2 2 5" xfId="9544" xr:uid="{00000000-0005-0000-0000-00008F370000}"/>
    <cellStyle name="Normal 2 3 2 2 2 2 2 4 2 2 5 2" xfId="25840" xr:uid="{00000000-0005-0000-0000-000090370000}"/>
    <cellStyle name="Normal 2 3 2 2 2 2 2 4 2 2 6" xfId="17694" xr:uid="{00000000-0005-0000-0000-000091370000}"/>
    <cellStyle name="Normal 2 3 2 2 2 2 2 4 2 3" xfId="2103" xr:uid="{00000000-0005-0000-0000-000092370000}"/>
    <cellStyle name="Normal 2 3 2 2 2 2 2 4 2 3 2" xfId="4657" xr:uid="{00000000-0005-0000-0000-000093370000}"/>
    <cellStyle name="Normal 2 3 2 2 2 2 2 4 2 3 2 2" xfId="12803" xr:uid="{00000000-0005-0000-0000-000094370000}"/>
    <cellStyle name="Normal 2 3 2 2 2 2 2 4 2 3 2 2 2" xfId="29099" xr:uid="{00000000-0005-0000-0000-000095370000}"/>
    <cellStyle name="Normal 2 3 2 2 2 2 2 4 2 3 2 3" xfId="20953" xr:uid="{00000000-0005-0000-0000-000096370000}"/>
    <cellStyle name="Normal 2 3 2 2 2 2 2 4 2 3 3" xfId="7402" xr:uid="{00000000-0005-0000-0000-000097370000}"/>
    <cellStyle name="Normal 2 3 2 2 2 2 2 4 2 3 3 2" xfId="15548" xr:uid="{00000000-0005-0000-0000-000098370000}"/>
    <cellStyle name="Normal 2 3 2 2 2 2 2 4 2 3 3 2 2" xfId="31844" xr:uid="{00000000-0005-0000-0000-000099370000}"/>
    <cellStyle name="Normal 2 3 2 2 2 2 2 4 2 3 3 3" xfId="23698" xr:uid="{00000000-0005-0000-0000-00009A370000}"/>
    <cellStyle name="Normal 2 3 2 2 2 2 2 4 2 3 4" xfId="10249" xr:uid="{00000000-0005-0000-0000-00009B370000}"/>
    <cellStyle name="Normal 2 3 2 2 2 2 2 4 2 3 4 2" xfId="26545" xr:uid="{00000000-0005-0000-0000-00009C370000}"/>
    <cellStyle name="Normal 2 3 2 2 2 2 2 4 2 3 5" xfId="18399" xr:uid="{00000000-0005-0000-0000-00009D370000}"/>
    <cellStyle name="Normal 2 3 2 2 2 2 2 4 2 4" xfId="3439" xr:uid="{00000000-0005-0000-0000-00009E370000}"/>
    <cellStyle name="Normal 2 3 2 2 2 2 2 4 2 4 2" xfId="11585" xr:uid="{00000000-0005-0000-0000-00009F370000}"/>
    <cellStyle name="Normal 2 3 2 2 2 2 2 4 2 4 2 2" xfId="27881" xr:uid="{00000000-0005-0000-0000-0000A0370000}"/>
    <cellStyle name="Normal 2 3 2 2 2 2 2 4 2 4 3" xfId="19735" xr:uid="{00000000-0005-0000-0000-0000A1370000}"/>
    <cellStyle name="Normal 2 3 2 2 2 2 2 4 2 5" xfId="5992" xr:uid="{00000000-0005-0000-0000-0000A2370000}"/>
    <cellStyle name="Normal 2 3 2 2 2 2 2 4 2 5 2" xfId="14138" xr:uid="{00000000-0005-0000-0000-0000A3370000}"/>
    <cellStyle name="Normal 2 3 2 2 2 2 2 4 2 5 2 2" xfId="30434" xr:uid="{00000000-0005-0000-0000-0000A4370000}"/>
    <cellStyle name="Normal 2 3 2 2 2 2 2 4 2 5 3" xfId="22288" xr:uid="{00000000-0005-0000-0000-0000A5370000}"/>
    <cellStyle name="Normal 2 3 2 2 2 2 2 4 2 6" xfId="8839" xr:uid="{00000000-0005-0000-0000-0000A6370000}"/>
    <cellStyle name="Normal 2 3 2 2 2 2 2 4 2 6 2" xfId="25135" xr:uid="{00000000-0005-0000-0000-0000A7370000}"/>
    <cellStyle name="Normal 2 3 2 2 2 2 2 4 2 7" xfId="16989" xr:uid="{00000000-0005-0000-0000-0000A8370000}"/>
    <cellStyle name="Normal 2 3 2 2 2 2 2 4 3" xfId="1054" xr:uid="{00000000-0005-0000-0000-0000A9370000}"/>
    <cellStyle name="Normal 2 3 2 2 2 2 2 4 3 2" xfId="2464" xr:uid="{00000000-0005-0000-0000-0000AA370000}"/>
    <cellStyle name="Normal 2 3 2 2 2 2 2 4 3 2 2" xfId="4970" xr:uid="{00000000-0005-0000-0000-0000AB370000}"/>
    <cellStyle name="Normal 2 3 2 2 2 2 2 4 3 2 2 2" xfId="13116" xr:uid="{00000000-0005-0000-0000-0000AC370000}"/>
    <cellStyle name="Normal 2 3 2 2 2 2 2 4 3 2 2 2 2" xfId="29412" xr:uid="{00000000-0005-0000-0000-0000AD370000}"/>
    <cellStyle name="Normal 2 3 2 2 2 2 2 4 3 2 2 3" xfId="21266" xr:uid="{00000000-0005-0000-0000-0000AE370000}"/>
    <cellStyle name="Normal 2 3 2 2 2 2 2 4 3 2 3" xfId="7763" xr:uid="{00000000-0005-0000-0000-0000AF370000}"/>
    <cellStyle name="Normal 2 3 2 2 2 2 2 4 3 2 3 2" xfId="15909" xr:uid="{00000000-0005-0000-0000-0000B0370000}"/>
    <cellStyle name="Normal 2 3 2 2 2 2 2 4 3 2 3 2 2" xfId="32205" xr:uid="{00000000-0005-0000-0000-0000B1370000}"/>
    <cellStyle name="Normal 2 3 2 2 2 2 2 4 3 2 3 3" xfId="24059" xr:uid="{00000000-0005-0000-0000-0000B2370000}"/>
    <cellStyle name="Normal 2 3 2 2 2 2 2 4 3 2 4" xfId="10610" xr:uid="{00000000-0005-0000-0000-0000B3370000}"/>
    <cellStyle name="Normal 2 3 2 2 2 2 2 4 3 2 4 2" xfId="26906" xr:uid="{00000000-0005-0000-0000-0000B4370000}"/>
    <cellStyle name="Normal 2 3 2 2 2 2 2 4 3 2 5" xfId="18760" xr:uid="{00000000-0005-0000-0000-0000B5370000}"/>
    <cellStyle name="Normal 2 3 2 2 2 2 2 4 3 3" xfId="3752" xr:uid="{00000000-0005-0000-0000-0000B6370000}"/>
    <cellStyle name="Normal 2 3 2 2 2 2 2 4 3 3 2" xfId="11898" xr:uid="{00000000-0005-0000-0000-0000B7370000}"/>
    <cellStyle name="Normal 2 3 2 2 2 2 2 4 3 3 2 2" xfId="28194" xr:uid="{00000000-0005-0000-0000-0000B8370000}"/>
    <cellStyle name="Normal 2 3 2 2 2 2 2 4 3 3 3" xfId="20048" xr:uid="{00000000-0005-0000-0000-0000B9370000}"/>
    <cellStyle name="Normal 2 3 2 2 2 2 2 4 3 4" xfId="6353" xr:uid="{00000000-0005-0000-0000-0000BA370000}"/>
    <cellStyle name="Normal 2 3 2 2 2 2 2 4 3 4 2" xfId="14499" xr:uid="{00000000-0005-0000-0000-0000BB370000}"/>
    <cellStyle name="Normal 2 3 2 2 2 2 2 4 3 4 2 2" xfId="30795" xr:uid="{00000000-0005-0000-0000-0000BC370000}"/>
    <cellStyle name="Normal 2 3 2 2 2 2 2 4 3 4 3" xfId="22649" xr:uid="{00000000-0005-0000-0000-0000BD370000}"/>
    <cellStyle name="Normal 2 3 2 2 2 2 2 4 3 5" xfId="9200" xr:uid="{00000000-0005-0000-0000-0000BE370000}"/>
    <cellStyle name="Normal 2 3 2 2 2 2 2 4 3 5 2" xfId="25496" xr:uid="{00000000-0005-0000-0000-0000BF370000}"/>
    <cellStyle name="Normal 2 3 2 2 2 2 2 4 3 6" xfId="17350" xr:uid="{00000000-0005-0000-0000-0000C0370000}"/>
    <cellStyle name="Normal 2 3 2 2 2 2 2 4 4" xfId="1759" xr:uid="{00000000-0005-0000-0000-0000C1370000}"/>
    <cellStyle name="Normal 2 3 2 2 2 2 2 4 4 2" xfId="4361" xr:uid="{00000000-0005-0000-0000-0000C2370000}"/>
    <cellStyle name="Normal 2 3 2 2 2 2 2 4 4 2 2" xfId="12507" xr:uid="{00000000-0005-0000-0000-0000C3370000}"/>
    <cellStyle name="Normal 2 3 2 2 2 2 2 4 4 2 2 2" xfId="28803" xr:uid="{00000000-0005-0000-0000-0000C4370000}"/>
    <cellStyle name="Normal 2 3 2 2 2 2 2 4 4 2 3" xfId="20657" xr:uid="{00000000-0005-0000-0000-0000C5370000}"/>
    <cellStyle name="Normal 2 3 2 2 2 2 2 4 4 3" xfId="7058" xr:uid="{00000000-0005-0000-0000-0000C6370000}"/>
    <cellStyle name="Normal 2 3 2 2 2 2 2 4 4 3 2" xfId="15204" xr:uid="{00000000-0005-0000-0000-0000C7370000}"/>
    <cellStyle name="Normal 2 3 2 2 2 2 2 4 4 3 2 2" xfId="31500" xr:uid="{00000000-0005-0000-0000-0000C8370000}"/>
    <cellStyle name="Normal 2 3 2 2 2 2 2 4 4 3 3" xfId="23354" xr:uid="{00000000-0005-0000-0000-0000C9370000}"/>
    <cellStyle name="Normal 2 3 2 2 2 2 2 4 4 4" xfId="9905" xr:uid="{00000000-0005-0000-0000-0000CA370000}"/>
    <cellStyle name="Normal 2 3 2 2 2 2 2 4 4 4 2" xfId="26201" xr:uid="{00000000-0005-0000-0000-0000CB370000}"/>
    <cellStyle name="Normal 2 3 2 2 2 2 2 4 4 5" xfId="18055" xr:uid="{00000000-0005-0000-0000-0000CC370000}"/>
    <cellStyle name="Normal 2 3 2 2 2 2 2 4 5" xfId="3143" xr:uid="{00000000-0005-0000-0000-0000CD370000}"/>
    <cellStyle name="Normal 2 3 2 2 2 2 2 4 5 2" xfId="11289" xr:uid="{00000000-0005-0000-0000-0000CE370000}"/>
    <cellStyle name="Normal 2 3 2 2 2 2 2 4 5 2 2" xfId="27585" xr:uid="{00000000-0005-0000-0000-0000CF370000}"/>
    <cellStyle name="Normal 2 3 2 2 2 2 2 4 5 3" xfId="19439" xr:uid="{00000000-0005-0000-0000-0000D0370000}"/>
    <cellStyle name="Normal 2 3 2 2 2 2 2 4 6" xfId="5648" xr:uid="{00000000-0005-0000-0000-0000D1370000}"/>
    <cellStyle name="Normal 2 3 2 2 2 2 2 4 6 2" xfId="13794" xr:uid="{00000000-0005-0000-0000-0000D2370000}"/>
    <cellStyle name="Normal 2 3 2 2 2 2 2 4 6 2 2" xfId="30090" xr:uid="{00000000-0005-0000-0000-0000D3370000}"/>
    <cellStyle name="Normal 2 3 2 2 2 2 2 4 6 3" xfId="21944" xr:uid="{00000000-0005-0000-0000-0000D4370000}"/>
    <cellStyle name="Normal 2 3 2 2 2 2 2 4 7" xfId="8495" xr:uid="{00000000-0005-0000-0000-0000D5370000}"/>
    <cellStyle name="Normal 2 3 2 2 2 2 2 4 7 2" xfId="24791" xr:uid="{00000000-0005-0000-0000-0000D6370000}"/>
    <cellStyle name="Normal 2 3 2 2 2 2 2 4 8" xfId="16645" xr:uid="{00000000-0005-0000-0000-0000D7370000}"/>
    <cellStyle name="Normal 2 3 2 2 2 2 2 5" xfId="438" xr:uid="{00000000-0005-0000-0000-0000D8370000}"/>
    <cellStyle name="Normal 2 3 2 2 2 2 2 5 2" xfId="1144" xr:uid="{00000000-0005-0000-0000-0000D9370000}"/>
    <cellStyle name="Normal 2 3 2 2 2 2 2 5 2 2" xfId="2554" xr:uid="{00000000-0005-0000-0000-0000DA370000}"/>
    <cellStyle name="Normal 2 3 2 2 2 2 2 5 2 2 2" xfId="5044" xr:uid="{00000000-0005-0000-0000-0000DB370000}"/>
    <cellStyle name="Normal 2 3 2 2 2 2 2 5 2 2 2 2" xfId="13190" xr:uid="{00000000-0005-0000-0000-0000DC370000}"/>
    <cellStyle name="Normal 2 3 2 2 2 2 2 5 2 2 2 2 2" xfId="29486" xr:uid="{00000000-0005-0000-0000-0000DD370000}"/>
    <cellStyle name="Normal 2 3 2 2 2 2 2 5 2 2 2 3" xfId="21340" xr:uid="{00000000-0005-0000-0000-0000DE370000}"/>
    <cellStyle name="Normal 2 3 2 2 2 2 2 5 2 2 3" xfId="7853" xr:uid="{00000000-0005-0000-0000-0000DF370000}"/>
    <cellStyle name="Normal 2 3 2 2 2 2 2 5 2 2 3 2" xfId="15999" xr:uid="{00000000-0005-0000-0000-0000E0370000}"/>
    <cellStyle name="Normal 2 3 2 2 2 2 2 5 2 2 3 2 2" xfId="32295" xr:uid="{00000000-0005-0000-0000-0000E1370000}"/>
    <cellStyle name="Normal 2 3 2 2 2 2 2 5 2 2 3 3" xfId="24149" xr:uid="{00000000-0005-0000-0000-0000E2370000}"/>
    <cellStyle name="Normal 2 3 2 2 2 2 2 5 2 2 4" xfId="10700" xr:uid="{00000000-0005-0000-0000-0000E3370000}"/>
    <cellStyle name="Normal 2 3 2 2 2 2 2 5 2 2 4 2" xfId="26996" xr:uid="{00000000-0005-0000-0000-0000E4370000}"/>
    <cellStyle name="Normal 2 3 2 2 2 2 2 5 2 2 5" xfId="18850" xr:uid="{00000000-0005-0000-0000-0000E5370000}"/>
    <cellStyle name="Normal 2 3 2 2 2 2 2 5 2 3" xfId="3826" xr:uid="{00000000-0005-0000-0000-0000E6370000}"/>
    <cellStyle name="Normal 2 3 2 2 2 2 2 5 2 3 2" xfId="11972" xr:uid="{00000000-0005-0000-0000-0000E7370000}"/>
    <cellStyle name="Normal 2 3 2 2 2 2 2 5 2 3 2 2" xfId="28268" xr:uid="{00000000-0005-0000-0000-0000E8370000}"/>
    <cellStyle name="Normal 2 3 2 2 2 2 2 5 2 3 3" xfId="20122" xr:uid="{00000000-0005-0000-0000-0000E9370000}"/>
    <cellStyle name="Normal 2 3 2 2 2 2 2 5 2 4" xfId="6443" xr:uid="{00000000-0005-0000-0000-0000EA370000}"/>
    <cellStyle name="Normal 2 3 2 2 2 2 2 5 2 4 2" xfId="14589" xr:uid="{00000000-0005-0000-0000-0000EB370000}"/>
    <cellStyle name="Normal 2 3 2 2 2 2 2 5 2 4 2 2" xfId="30885" xr:uid="{00000000-0005-0000-0000-0000EC370000}"/>
    <cellStyle name="Normal 2 3 2 2 2 2 2 5 2 4 3" xfId="22739" xr:uid="{00000000-0005-0000-0000-0000ED370000}"/>
    <cellStyle name="Normal 2 3 2 2 2 2 2 5 2 5" xfId="9290" xr:uid="{00000000-0005-0000-0000-0000EE370000}"/>
    <cellStyle name="Normal 2 3 2 2 2 2 2 5 2 5 2" xfId="25586" xr:uid="{00000000-0005-0000-0000-0000EF370000}"/>
    <cellStyle name="Normal 2 3 2 2 2 2 2 5 2 6" xfId="17440" xr:uid="{00000000-0005-0000-0000-0000F0370000}"/>
    <cellStyle name="Normal 2 3 2 2 2 2 2 5 3" xfId="1849" xr:uid="{00000000-0005-0000-0000-0000F1370000}"/>
    <cellStyle name="Normal 2 3 2 2 2 2 2 5 3 2" xfId="4435" xr:uid="{00000000-0005-0000-0000-0000F2370000}"/>
    <cellStyle name="Normal 2 3 2 2 2 2 2 5 3 2 2" xfId="12581" xr:uid="{00000000-0005-0000-0000-0000F3370000}"/>
    <cellStyle name="Normal 2 3 2 2 2 2 2 5 3 2 2 2" xfId="28877" xr:uid="{00000000-0005-0000-0000-0000F4370000}"/>
    <cellStyle name="Normal 2 3 2 2 2 2 2 5 3 2 3" xfId="20731" xr:uid="{00000000-0005-0000-0000-0000F5370000}"/>
    <cellStyle name="Normal 2 3 2 2 2 2 2 5 3 3" xfId="7148" xr:uid="{00000000-0005-0000-0000-0000F6370000}"/>
    <cellStyle name="Normal 2 3 2 2 2 2 2 5 3 3 2" xfId="15294" xr:uid="{00000000-0005-0000-0000-0000F7370000}"/>
    <cellStyle name="Normal 2 3 2 2 2 2 2 5 3 3 2 2" xfId="31590" xr:uid="{00000000-0005-0000-0000-0000F8370000}"/>
    <cellStyle name="Normal 2 3 2 2 2 2 2 5 3 3 3" xfId="23444" xr:uid="{00000000-0005-0000-0000-0000F9370000}"/>
    <cellStyle name="Normal 2 3 2 2 2 2 2 5 3 4" xfId="9995" xr:uid="{00000000-0005-0000-0000-0000FA370000}"/>
    <cellStyle name="Normal 2 3 2 2 2 2 2 5 3 4 2" xfId="26291" xr:uid="{00000000-0005-0000-0000-0000FB370000}"/>
    <cellStyle name="Normal 2 3 2 2 2 2 2 5 3 5" xfId="18145" xr:uid="{00000000-0005-0000-0000-0000FC370000}"/>
    <cellStyle name="Normal 2 3 2 2 2 2 2 5 4" xfId="3217" xr:uid="{00000000-0005-0000-0000-0000FD370000}"/>
    <cellStyle name="Normal 2 3 2 2 2 2 2 5 4 2" xfId="11363" xr:uid="{00000000-0005-0000-0000-0000FE370000}"/>
    <cellStyle name="Normal 2 3 2 2 2 2 2 5 4 2 2" xfId="27659" xr:uid="{00000000-0005-0000-0000-0000FF370000}"/>
    <cellStyle name="Normal 2 3 2 2 2 2 2 5 4 3" xfId="19513" xr:uid="{00000000-0005-0000-0000-000000380000}"/>
    <cellStyle name="Normal 2 3 2 2 2 2 2 5 5" xfId="5738" xr:uid="{00000000-0005-0000-0000-000001380000}"/>
    <cellStyle name="Normal 2 3 2 2 2 2 2 5 5 2" xfId="13884" xr:uid="{00000000-0005-0000-0000-000002380000}"/>
    <cellStyle name="Normal 2 3 2 2 2 2 2 5 5 2 2" xfId="30180" xr:uid="{00000000-0005-0000-0000-000003380000}"/>
    <cellStyle name="Normal 2 3 2 2 2 2 2 5 5 3" xfId="22034" xr:uid="{00000000-0005-0000-0000-000004380000}"/>
    <cellStyle name="Normal 2 3 2 2 2 2 2 5 6" xfId="8585" xr:uid="{00000000-0005-0000-0000-000005380000}"/>
    <cellStyle name="Normal 2 3 2 2 2 2 2 5 6 2" xfId="24881" xr:uid="{00000000-0005-0000-0000-000006380000}"/>
    <cellStyle name="Normal 2 3 2 2 2 2 2 5 7" xfId="16735" xr:uid="{00000000-0005-0000-0000-000007380000}"/>
    <cellStyle name="Normal 2 3 2 2 2 2 2 6" xfId="800" xr:uid="{00000000-0005-0000-0000-000008380000}"/>
    <cellStyle name="Normal 2 3 2 2 2 2 2 6 2" xfId="2210" xr:uid="{00000000-0005-0000-0000-000009380000}"/>
    <cellStyle name="Normal 2 3 2 2 2 2 2 6 2 2" xfId="4748" xr:uid="{00000000-0005-0000-0000-00000A380000}"/>
    <cellStyle name="Normal 2 3 2 2 2 2 2 6 2 2 2" xfId="12894" xr:uid="{00000000-0005-0000-0000-00000B380000}"/>
    <cellStyle name="Normal 2 3 2 2 2 2 2 6 2 2 2 2" xfId="29190" xr:uid="{00000000-0005-0000-0000-00000C380000}"/>
    <cellStyle name="Normal 2 3 2 2 2 2 2 6 2 2 3" xfId="21044" xr:uid="{00000000-0005-0000-0000-00000D380000}"/>
    <cellStyle name="Normal 2 3 2 2 2 2 2 6 2 3" xfId="7509" xr:uid="{00000000-0005-0000-0000-00000E380000}"/>
    <cellStyle name="Normal 2 3 2 2 2 2 2 6 2 3 2" xfId="15655" xr:uid="{00000000-0005-0000-0000-00000F380000}"/>
    <cellStyle name="Normal 2 3 2 2 2 2 2 6 2 3 2 2" xfId="31951" xr:uid="{00000000-0005-0000-0000-000010380000}"/>
    <cellStyle name="Normal 2 3 2 2 2 2 2 6 2 3 3" xfId="23805" xr:uid="{00000000-0005-0000-0000-000011380000}"/>
    <cellStyle name="Normal 2 3 2 2 2 2 2 6 2 4" xfId="10356" xr:uid="{00000000-0005-0000-0000-000012380000}"/>
    <cellStyle name="Normal 2 3 2 2 2 2 2 6 2 4 2" xfId="26652" xr:uid="{00000000-0005-0000-0000-000013380000}"/>
    <cellStyle name="Normal 2 3 2 2 2 2 2 6 2 5" xfId="18506" xr:uid="{00000000-0005-0000-0000-000014380000}"/>
    <cellStyle name="Normal 2 3 2 2 2 2 2 6 3" xfId="3530" xr:uid="{00000000-0005-0000-0000-000015380000}"/>
    <cellStyle name="Normal 2 3 2 2 2 2 2 6 3 2" xfId="11676" xr:uid="{00000000-0005-0000-0000-000016380000}"/>
    <cellStyle name="Normal 2 3 2 2 2 2 2 6 3 2 2" xfId="27972" xr:uid="{00000000-0005-0000-0000-000017380000}"/>
    <cellStyle name="Normal 2 3 2 2 2 2 2 6 3 3" xfId="19826" xr:uid="{00000000-0005-0000-0000-000018380000}"/>
    <cellStyle name="Normal 2 3 2 2 2 2 2 6 4" xfId="6099" xr:uid="{00000000-0005-0000-0000-000019380000}"/>
    <cellStyle name="Normal 2 3 2 2 2 2 2 6 4 2" xfId="14245" xr:uid="{00000000-0005-0000-0000-00001A380000}"/>
    <cellStyle name="Normal 2 3 2 2 2 2 2 6 4 2 2" xfId="30541" xr:uid="{00000000-0005-0000-0000-00001B380000}"/>
    <cellStyle name="Normal 2 3 2 2 2 2 2 6 4 3" xfId="22395" xr:uid="{00000000-0005-0000-0000-00001C380000}"/>
    <cellStyle name="Normal 2 3 2 2 2 2 2 6 5" xfId="8946" xr:uid="{00000000-0005-0000-0000-00001D380000}"/>
    <cellStyle name="Normal 2 3 2 2 2 2 2 6 5 2" xfId="25242" xr:uid="{00000000-0005-0000-0000-00001E380000}"/>
    <cellStyle name="Normal 2 3 2 2 2 2 2 6 6" xfId="17096" xr:uid="{00000000-0005-0000-0000-00001F380000}"/>
    <cellStyle name="Normal 2 3 2 2 2 2 2 7" xfId="1505" xr:uid="{00000000-0005-0000-0000-000020380000}"/>
    <cellStyle name="Normal 2 3 2 2 2 2 2 7 2" xfId="4139" xr:uid="{00000000-0005-0000-0000-000021380000}"/>
    <cellStyle name="Normal 2 3 2 2 2 2 2 7 2 2" xfId="12285" xr:uid="{00000000-0005-0000-0000-000022380000}"/>
    <cellStyle name="Normal 2 3 2 2 2 2 2 7 2 2 2" xfId="28581" xr:uid="{00000000-0005-0000-0000-000023380000}"/>
    <cellStyle name="Normal 2 3 2 2 2 2 2 7 2 3" xfId="20435" xr:uid="{00000000-0005-0000-0000-000024380000}"/>
    <cellStyle name="Normal 2 3 2 2 2 2 2 7 3" xfId="6804" xr:uid="{00000000-0005-0000-0000-000025380000}"/>
    <cellStyle name="Normal 2 3 2 2 2 2 2 7 3 2" xfId="14950" xr:uid="{00000000-0005-0000-0000-000026380000}"/>
    <cellStyle name="Normal 2 3 2 2 2 2 2 7 3 2 2" xfId="31246" xr:uid="{00000000-0005-0000-0000-000027380000}"/>
    <cellStyle name="Normal 2 3 2 2 2 2 2 7 3 3" xfId="23100" xr:uid="{00000000-0005-0000-0000-000028380000}"/>
    <cellStyle name="Normal 2 3 2 2 2 2 2 7 4" xfId="9651" xr:uid="{00000000-0005-0000-0000-000029380000}"/>
    <cellStyle name="Normal 2 3 2 2 2 2 2 7 4 2" xfId="25947" xr:uid="{00000000-0005-0000-0000-00002A380000}"/>
    <cellStyle name="Normal 2 3 2 2 2 2 2 7 5" xfId="17801" xr:uid="{00000000-0005-0000-0000-00002B380000}"/>
    <cellStyle name="Normal 2 3 2 2 2 2 2 8" xfId="2921" xr:uid="{00000000-0005-0000-0000-00002C380000}"/>
    <cellStyle name="Normal 2 3 2 2 2 2 2 8 2" xfId="11067" xr:uid="{00000000-0005-0000-0000-00002D380000}"/>
    <cellStyle name="Normal 2 3 2 2 2 2 2 8 2 2" xfId="27363" xr:uid="{00000000-0005-0000-0000-00002E380000}"/>
    <cellStyle name="Normal 2 3 2 2 2 2 2 8 3" xfId="19217" xr:uid="{00000000-0005-0000-0000-00002F380000}"/>
    <cellStyle name="Normal 2 3 2 2 2 2 2 9" xfId="5394" xr:uid="{00000000-0005-0000-0000-000030380000}"/>
    <cellStyle name="Normal 2 3 2 2 2 2 2 9 2" xfId="13540" xr:uid="{00000000-0005-0000-0000-000031380000}"/>
    <cellStyle name="Normal 2 3 2 2 2 2 2 9 2 2" xfId="29836" xr:uid="{00000000-0005-0000-0000-000032380000}"/>
    <cellStyle name="Normal 2 3 2 2 2 2 2 9 3" xfId="21690" xr:uid="{00000000-0005-0000-0000-000033380000}"/>
    <cellStyle name="Normal 2 3 2 2 2 2 3" xfId="140" xr:uid="{00000000-0005-0000-0000-000034380000}"/>
    <cellStyle name="Normal 2 3 2 2 2 2 3 2" xfId="484" xr:uid="{00000000-0005-0000-0000-000035380000}"/>
    <cellStyle name="Normal 2 3 2 2 2 2 3 2 2" xfId="1190" xr:uid="{00000000-0005-0000-0000-000036380000}"/>
    <cellStyle name="Normal 2 3 2 2 2 2 3 2 2 2" xfId="2600" xr:uid="{00000000-0005-0000-0000-000037380000}"/>
    <cellStyle name="Normal 2 3 2 2 2 2 3 2 2 2 2" xfId="5082" xr:uid="{00000000-0005-0000-0000-000038380000}"/>
    <cellStyle name="Normal 2 3 2 2 2 2 3 2 2 2 2 2" xfId="13228" xr:uid="{00000000-0005-0000-0000-000039380000}"/>
    <cellStyle name="Normal 2 3 2 2 2 2 3 2 2 2 2 2 2" xfId="29524" xr:uid="{00000000-0005-0000-0000-00003A380000}"/>
    <cellStyle name="Normal 2 3 2 2 2 2 3 2 2 2 2 3" xfId="21378" xr:uid="{00000000-0005-0000-0000-00003B380000}"/>
    <cellStyle name="Normal 2 3 2 2 2 2 3 2 2 2 3" xfId="7899" xr:uid="{00000000-0005-0000-0000-00003C380000}"/>
    <cellStyle name="Normal 2 3 2 2 2 2 3 2 2 2 3 2" xfId="16045" xr:uid="{00000000-0005-0000-0000-00003D380000}"/>
    <cellStyle name="Normal 2 3 2 2 2 2 3 2 2 2 3 2 2" xfId="32341" xr:uid="{00000000-0005-0000-0000-00003E380000}"/>
    <cellStyle name="Normal 2 3 2 2 2 2 3 2 2 2 3 3" xfId="24195" xr:uid="{00000000-0005-0000-0000-00003F380000}"/>
    <cellStyle name="Normal 2 3 2 2 2 2 3 2 2 2 4" xfId="10746" xr:uid="{00000000-0005-0000-0000-000040380000}"/>
    <cellStyle name="Normal 2 3 2 2 2 2 3 2 2 2 4 2" xfId="27042" xr:uid="{00000000-0005-0000-0000-000041380000}"/>
    <cellStyle name="Normal 2 3 2 2 2 2 3 2 2 2 5" xfId="18896" xr:uid="{00000000-0005-0000-0000-000042380000}"/>
    <cellStyle name="Normal 2 3 2 2 2 2 3 2 2 3" xfId="3864" xr:uid="{00000000-0005-0000-0000-000043380000}"/>
    <cellStyle name="Normal 2 3 2 2 2 2 3 2 2 3 2" xfId="12010" xr:uid="{00000000-0005-0000-0000-000044380000}"/>
    <cellStyle name="Normal 2 3 2 2 2 2 3 2 2 3 2 2" xfId="28306" xr:uid="{00000000-0005-0000-0000-000045380000}"/>
    <cellStyle name="Normal 2 3 2 2 2 2 3 2 2 3 3" xfId="20160" xr:uid="{00000000-0005-0000-0000-000046380000}"/>
    <cellStyle name="Normal 2 3 2 2 2 2 3 2 2 4" xfId="6489" xr:uid="{00000000-0005-0000-0000-000047380000}"/>
    <cellStyle name="Normal 2 3 2 2 2 2 3 2 2 4 2" xfId="14635" xr:uid="{00000000-0005-0000-0000-000048380000}"/>
    <cellStyle name="Normal 2 3 2 2 2 2 3 2 2 4 2 2" xfId="30931" xr:uid="{00000000-0005-0000-0000-000049380000}"/>
    <cellStyle name="Normal 2 3 2 2 2 2 3 2 2 4 3" xfId="22785" xr:uid="{00000000-0005-0000-0000-00004A380000}"/>
    <cellStyle name="Normal 2 3 2 2 2 2 3 2 2 5" xfId="9336" xr:uid="{00000000-0005-0000-0000-00004B380000}"/>
    <cellStyle name="Normal 2 3 2 2 2 2 3 2 2 5 2" xfId="25632" xr:uid="{00000000-0005-0000-0000-00004C380000}"/>
    <cellStyle name="Normal 2 3 2 2 2 2 3 2 2 6" xfId="17486" xr:uid="{00000000-0005-0000-0000-00004D380000}"/>
    <cellStyle name="Normal 2 3 2 2 2 2 3 2 3" xfId="1895" xr:uid="{00000000-0005-0000-0000-00004E380000}"/>
    <cellStyle name="Normal 2 3 2 2 2 2 3 2 3 2" xfId="4473" xr:uid="{00000000-0005-0000-0000-00004F380000}"/>
    <cellStyle name="Normal 2 3 2 2 2 2 3 2 3 2 2" xfId="12619" xr:uid="{00000000-0005-0000-0000-000050380000}"/>
    <cellStyle name="Normal 2 3 2 2 2 2 3 2 3 2 2 2" xfId="28915" xr:uid="{00000000-0005-0000-0000-000051380000}"/>
    <cellStyle name="Normal 2 3 2 2 2 2 3 2 3 2 3" xfId="20769" xr:uid="{00000000-0005-0000-0000-000052380000}"/>
    <cellStyle name="Normal 2 3 2 2 2 2 3 2 3 3" xfId="7194" xr:uid="{00000000-0005-0000-0000-000053380000}"/>
    <cellStyle name="Normal 2 3 2 2 2 2 3 2 3 3 2" xfId="15340" xr:uid="{00000000-0005-0000-0000-000054380000}"/>
    <cellStyle name="Normal 2 3 2 2 2 2 3 2 3 3 2 2" xfId="31636" xr:uid="{00000000-0005-0000-0000-000055380000}"/>
    <cellStyle name="Normal 2 3 2 2 2 2 3 2 3 3 3" xfId="23490" xr:uid="{00000000-0005-0000-0000-000056380000}"/>
    <cellStyle name="Normal 2 3 2 2 2 2 3 2 3 4" xfId="10041" xr:uid="{00000000-0005-0000-0000-000057380000}"/>
    <cellStyle name="Normal 2 3 2 2 2 2 3 2 3 4 2" xfId="26337" xr:uid="{00000000-0005-0000-0000-000058380000}"/>
    <cellStyle name="Normal 2 3 2 2 2 2 3 2 3 5" xfId="18191" xr:uid="{00000000-0005-0000-0000-000059380000}"/>
    <cellStyle name="Normal 2 3 2 2 2 2 3 2 4" xfId="3255" xr:uid="{00000000-0005-0000-0000-00005A380000}"/>
    <cellStyle name="Normal 2 3 2 2 2 2 3 2 4 2" xfId="11401" xr:uid="{00000000-0005-0000-0000-00005B380000}"/>
    <cellStyle name="Normal 2 3 2 2 2 2 3 2 4 2 2" xfId="27697" xr:uid="{00000000-0005-0000-0000-00005C380000}"/>
    <cellStyle name="Normal 2 3 2 2 2 2 3 2 4 3" xfId="19551" xr:uid="{00000000-0005-0000-0000-00005D380000}"/>
    <cellStyle name="Normal 2 3 2 2 2 2 3 2 5" xfId="5784" xr:uid="{00000000-0005-0000-0000-00005E380000}"/>
    <cellStyle name="Normal 2 3 2 2 2 2 3 2 5 2" xfId="13930" xr:uid="{00000000-0005-0000-0000-00005F380000}"/>
    <cellStyle name="Normal 2 3 2 2 2 2 3 2 5 2 2" xfId="30226" xr:uid="{00000000-0005-0000-0000-000060380000}"/>
    <cellStyle name="Normal 2 3 2 2 2 2 3 2 5 3" xfId="22080" xr:uid="{00000000-0005-0000-0000-000061380000}"/>
    <cellStyle name="Normal 2 3 2 2 2 2 3 2 6" xfId="8631" xr:uid="{00000000-0005-0000-0000-000062380000}"/>
    <cellStyle name="Normal 2 3 2 2 2 2 3 2 6 2" xfId="24927" xr:uid="{00000000-0005-0000-0000-000063380000}"/>
    <cellStyle name="Normal 2 3 2 2 2 2 3 2 7" xfId="16781" xr:uid="{00000000-0005-0000-0000-000064380000}"/>
    <cellStyle name="Normal 2 3 2 2 2 2 3 3" xfId="846" xr:uid="{00000000-0005-0000-0000-000065380000}"/>
    <cellStyle name="Normal 2 3 2 2 2 2 3 3 2" xfId="2256" xr:uid="{00000000-0005-0000-0000-000066380000}"/>
    <cellStyle name="Normal 2 3 2 2 2 2 3 3 2 2" xfId="4786" xr:uid="{00000000-0005-0000-0000-000067380000}"/>
    <cellStyle name="Normal 2 3 2 2 2 2 3 3 2 2 2" xfId="12932" xr:uid="{00000000-0005-0000-0000-000068380000}"/>
    <cellStyle name="Normal 2 3 2 2 2 2 3 3 2 2 2 2" xfId="29228" xr:uid="{00000000-0005-0000-0000-000069380000}"/>
    <cellStyle name="Normal 2 3 2 2 2 2 3 3 2 2 3" xfId="21082" xr:uid="{00000000-0005-0000-0000-00006A380000}"/>
    <cellStyle name="Normal 2 3 2 2 2 2 3 3 2 3" xfId="7555" xr:uid="{00000000-0005-0000-0000-00006B380000}"/>
    <cellStyle name="Normal 2 3 2 2 2 2 3 3 2 3 2" xfId="15701" xr:uid="{00000000-0005-0000-0000-00006C380000}"/>
    <cellStyle name="Normal 2 3 2 2 2 2 3 3 2 3 2 2" xfId="31997" xr:uid="{00000000-0005-0000-0000-00006D380000}"/>
    <cellStyle name="Normal 2 3 2 2 2 2 3 3 2 3 3" xfId="23851" xr:uid="{00000000-0005-0000-0000-00006E380000}"/>
    <cellStyle name="Normal 2 3 2 2 2 2 3 3 2 4" xfId="10402" xr:uid="{00000000-0005-0000-0000-00006F380000}"/>
    <cellStyle name="Normal 2 3 2 2 2 2 3 3 2 4 2" xfId="26698" xr:uid="{00000000-0005-0000-0000-000070380000}"/>
    <cellStyle name="Normal 2 3 2 2 2 2 3 3 2 5" xfId="18552" xr:uid="{00000000-0005-0000-0000-000071380000}"/>
    <cellStyle name="Normal 2 3 2 2 2 2 3 3 3" xfId="3568" xr:uid="{00000000-0005-0000-0000-000072380000}"/>
    <cellStyle name="Normal 2 3 2 2 2 2 3 3 3 2" xfId="11714" xr:uid="{00000000-0005-0000-0000-000073380000}"/>
    <cellStyle name="Normal 2 3 2 2 2 2 3 3 3 2 2" xfId="28010" xr:uid="{00000000-0005-0000-0000-000074380000}"/>
    <cellStyle name="Normal 2 3 2 2 2 2 3 3 3 3" xfId="19864" xr:uid="{00000000-0005-0000-0000-000075380000}"/>
    <cellStyle name="Normal 2 3 2 2 2 2 3 3 4" xfId="6145" xr:uid="{00000000-0005-0000-0000-000076380000}"/>
    <cellStyle name="Normal 2 3 2 2 2 2 3 3 4 2" xfId="14291" xr:uid="{00000000-0005-0000-0000-000077380000}"/>
    <cellStyle name="Normal 2 3 2 2 2 2 3 3 4 2 2" xfId="30587" xr:uid="{00000000-0005-0000-0000-000078380000}"/>
    <cellStyle name="Normal 2 3 2 2 2 2 3 3 4 3" xfId="22441" xr:uid="{00000000-0005-0000-0000-000079380000}"/>
    <cellStyle name="Normal 2 3 2 2 2 2 3 3 5" xfId="8992" xr:uid="{00000000-0005-0000-0000-00007A380000}"/>
    <cellStyle name="Normal 2 3 2 2 2 2 3 3 5 2" xfId="25288" xr:uid="{00000000-0005-0000-0000-00007B380000}"/>
    <cellStyle name="Normal 2 3 2 2 2 2 3 3 6" xfId="17142" xr:uid="{00000000-0005-0000-0000-00007C380000}"/>
    <cellStyle name="Normal 2 3 2 2 2 2 3 4" xfId="1551" xr:uid="{00000000-0005-0000-0000-00007D380000}"/>
    <cellStyle name="Normal 2 3 2 2 2 2 3 4 2" xfId="4177" xr:uid="{00000000-0005-0000-0000-00007E380000}"/>
    <cellStyle name="Normal 2 3 2 2 2 2 3 4 2 2" xfId="12323" xr:uid="{00000000-0005-0000-0000-00007F380000}"/>
    <cellStyle name="Normal 2 3 2 2 2 2 3 4 2 2 2" xfId="28619" xr:uid="{00000000-0005-0000-0000-000080380000}"/>
    <cellStyle name="Normal 2 3 2 2 2 2 3 4 2 3" xfId="20473" xr:uid="{00000000-0005-0000-0000-000081380000}"/>
    <cellStyle name="Normal 2 3 2 2 2 2 3 4 3" xfId="6850" xr:uid="{00000000-0005-0000-0000-000082380000}"/>
    <cellStyle name="Normal 2 3 2 2 2 2 3 4 3 2" xfId="14996" xr:uid="{00000000-0005-0000-0000-000083380000}"/>
    <cellStyle name="Normal 2 3 2 2 2 2 3 4 3 2 2" xfId="31292" xr:uid="{00000000-0005-0000-0000-000084380000}"/>
    <cellStyle name="Normal 2 3 2 2 2 2 3 4 3 3" xfId="23146" xr:uid="{00000000-0005-0000-0000-000085380000}"/>
    <cellStyle name="Normal 2 3 2 2 2 2 3 4 4" xfId="9697" xr:uid="{00000000-0005-0000-0000-000086380000}"/>
    <cellStyle name="Normal 2 3 2 2 2 2 3 4 4 2" xfId="25993" xr:uid="{00000000-0005-0000-0000-000087380000}"/>
    <cellStyle name="Normal 2 3 2 2 2 2 3 4 5" xfId="17847" xr:uid="{00000000-0005-0000-0000-000088380000}"/>
    <cellStyle name="Normal 2 3 2 2 2 2 3 5" xfId="2959" xr:uid="{00000000-0005-0000-0000-000089380000}"/>
    <cellStyle name="Normal 2 3 2 2 2 2 3 5 2" xfId="11105" xr:uid="{00000000-0005-0000-0000-00008A380000}"/>
    <cellStyle name="Normal 2 3 2 2 2 2 3 5 2 2" xfId="27401" xr:uid="{00000000-0005-0000-0000-00008B380000}"/>
    <cellStyle name="Normal 2 3 2 2 2 2 3 5 3" xfId="19255" xr:uid="{00000000-0005-0000-0000-00008C380000}"/>
    <cellStyle name="Normal 2 3 2 2 2 2 3 6" xfId="5440" xr:uid="{00000000-0005-0000-0000-00008D380000}"/>
    <cellStyle name="Normal 2 3 2 2 2 2 3 6 2" xfId="13586" xr:uid="{00000000-0005-0000-0000-00008E380000}"/>
    <cellStyle name="Normal 2 3 2 2 2 2 3 6 2 2" xfId="29882" xr:uid="{00000000-0005-0000-0000-00008F380000}"/>
    <cellStyle name="Normal 2 3 2 2 2 2 3 6 3" xfId="21736" xr:uid="{00000000-0005-0000-0000-000090380000}"/>
    <cellStyle name="Normal 2 3 2 2 2 2 3 7" xfId="8287" xr:uid="{00000000-0005-0000-0000-000091380000}"/>
    <cellStyle name="Normal 2 3 2 2 2 2 3 7 2" xfId="24583" xr:uid="{00000000-0005-0000-0000-000092380000}"/>
    <cellStyle name="Normal 2 3 2 2 2 2 3 8" xfId="16437" xr:uid="{00000000-0005-0000-0000-000093380000}"/>
    <cellStyle name="Normal 2 3 2 2 2 2 4" xfId="222" xr:uid="{00000000-0005-0000-0000-000094380000}"/>
    <cellStyle name="Normal 2 3 2 2 2 2 4 2" xfId="566" xr:uid="{00000000-0005-0000-0000-000095380000}"/>
    <cellStyle name="Normal 2 3 2 2 2 2 4 2 2" xfId="1272" xr:uid="{00000000-0005-0000-0000-000096380000}"/>
    <cellStyle name="Normal 2 3 2 2 2 2 4 2 2 2" xfId="2682" xr:uid="{00000000-0005-0000-0000-000097380000}"/>
    <cellStyle name="Normal 2 3 2 2 2 2 4 2 2 2 2" xfId="5156" xr:uid="{00000000-0005-0000-0000-000098380000}"/>
    <cellStyle name="Normal 2 3 2 2 2 2 4 2 2 2 2 2" xfId="13302" xr:uid="{00000000-0005-0000-0000-000099380000}"/>
    <cellStyle name="Normal 2 3 2 2 2 2 4 2 2 2 2 2 2" xfId="29598" xr:uid="{00000000-0005-0000-0000-00009A380000}"/>
    <cellStyle name="Normal 2 3 2 2 2 2 4 2 2 2 2 3" xfId="21452" xr:uid="{00000000-0005-0000-0000-00009B380000}"/>
    <cellStyle name="Normal 2 3 2 2 2 2 4 2 2 2 3" xfId="7981" xr:uid="{00000000-0005-0000-0000-00009C380000}"/>
    <cellStyle name="Normal 2 3 2 2 2 2 4 2 2 2 3 2" xfId="16127" xr:uid="{00000000-0005-0000-0000-00009D380000}"/>
    <cellStyle name="Normal 2 3 2 2 2 2 4 2 2 2 3 2 2" xfId="32423" xr:uid="{00000000-0005-0000-0000-00009E380000}"/>
    <cellStyle name="Normal 2 3 2 2 2 2 4 2 2 2 3 3" xfId="24277" xr:uid="{00000000-0005-0000-0000-00009F380000}"/>
    <cellStyle name="Normal 2 3 2 2 2 2 4 2 2 2 4" xfId="10828" xr:uid="{00000000-0005-0000-0000-0000A0380000}"/>
    <cellStyle name="Normal 2 3 2 2 2 2 4 2 2 2 4 2" xfId="27124" xr:uid="{00000000-0005-0000-0000-0000A1380000}"/>
    <cellStyle name="Normal 2 3 2 2 2 2 4 2 2 2 5" xfId="18978" xr:uid="{00000000-0005-0000-0000-0000A2380000}"/>
    <cellStyle name="Normal 2 3 2 2 2 2 4 2 2 3" xfId="3938" xr:uid="{00000000-0005-0000-0000-0000A3380000}"/>
    <cellStyle name="Normal 2 3 2 2 2 2 4 2 2 3 2" xfId="12084" xr:uid="{00000000-0005-0000-0000-0000A4380000}"/>
    <cellStyle name="Normal 2 3 2 2 2 2 4 2 2 3 2 2" xfId="28380" xr:uid="{00000000-0005-0000-0000-0000A5380000}"/>
    <cellStyle name="Normal 2 3 2 2 2 2 4 2 2 3 3" xfId="20234" xr:uid="{00000000-0005-0000-0000-0000A6380000}"/>
    <cellStyle name="Normal 2 3 2 2 2 2 4 2 2 4" xfId="6571" xr:uid="{00000000-0005-0000-0000-0000A7380000}"/>
    <cellStyle name="Normal 2 3 2 2 2 2 4 2 2 4 2" xfId="14717" xr:uid="{00000000-0005-0000-0000-0000A8380000}"/>
    <cellStyle name="Normal 2 3 2 2 2 2 4 2 2 4 2 2" xfId="31013" xr:uid="{00000000-0005-0000-0000-0000A9380000}"/>
    <cellStyle name="Normal 2 3 2 2 2 2 4 2 2 4 3" xfId="22867" xr:uid="{00000000-0005-0000-0000-0000AA380000}"/>
    <cellStyle name="Normal 2 3 2 2 2 2 4 2 2 5" xfId="9418" xr:uid="{00000000-0005-0000-0000-0000AB380000}"/>
    <cellStyle name="Normal 2 3 2 2 2 2 4 2 2 5 2" xfId="25714" xr:uid="{00000000-0005-0000-0000-0000AC380000}"/>
    <cellStyle name="Normal 2 3 2 2 2 2 4 2 2 6" xfId="17568" xr:uid="{00000000-0005-0000-0000-0000AD380000}"/>
    <cellStyle name="Normal 2 3 2 2 2 2 4 2 3" xfId="1977" xr:uid="{00000000-0005-0000-0000-0000AE380000}"/>
    <cellStyle name="Normal 2 3 2 2 2 2 4 2 3 2" xfId="4547" xr:uid="{00000000-0005-0000-0000-0000AF380000}"/>
    <cellStyle name="Normal 2 3 2 2 2 2 4 2 3 2 2" xfId="12693" xr:uid="{00000000-0005-0000-0000-0000B0380000}"/>
    <cellStyle name="Normal 2 3 2 2 2 2 4 2 3 2 2 2" xfId="28989" xr:uid="{00000000-0005-0000-0000-0000B1380000}"/>
    <cellStyle name="Normal 2 3 2 2 2 2 4 2 3 2 3" xfId="20843" xr:uid="{00000000-0005-0000-0000-0000B2380000}"/>
    <cellStyle name="Normal 2 3 2 2 2 2 4 2 3 3" xfId="7276" xr:uid="{00000000-0005-0000-0000-0000B3380000}"/>
    <cellStyle name="Normal 2 3 2 2 2 2 4 2 3 3 2" xfId="15422" xr:uid="{00000000-0005-0000-0000-0000B4380000}"/>
    <cellStyle name="Normal 2 3 2 2 2 2 4 2 3 3 2 2" xfId="31718" xr:uid="{00000000-0005-0000-0000-0000B5380000}"/>
    <cellStyle name="Normal 2 3 2 2 2 2 4 2 3 3 3" xfId="23572" xr:uid="{00000000-0005-0000-0000-0000B6380000}"/>
    <cellStyle name="Normal 2 3 2 2 2 2 4 2 3 4" xfId="10123" xr:uid="{00000000-0005-0000-0000-0000B7380000}"/>
    <cellStyle name="Normal 2 3 2 2 2 2 4 2 3 4 2" xfId="26419" xr:uid="{00000000-0005-0000-0000-0000B8380000}"/>
    <cellStyle name="Normal 2 3 2 2 2 2 4 2 3 5" xfId="18273" xr:uid="{00000000-0005-0000-0000-0000B9380000}"/>
    <cellStyle name="Normal 2 3 2 2 2 2 4 2 4" xfId="3329" xr:uid="{00000000-0005-0000-0000-0000BA380000}"/>
    <cellStyle name="Normal 2 3 2 2 2 2 4 2 4 2" xfId="11475" xr:uid="{00000000-0005-0000-0000-0000BB380000}"/>
    <cellStyle name="Normal 2 3 2 2 2 2 4 2 4 2 2" xfId="27771" xr:uid="{00000000-0005-0000-0000-0000BC380000}"/>
    <cellStyle name="Normal 2 3 2 2 2 2 4 2 4 3" xfId="19625" xr:uid="{00000000-0005-0000-0000-0000BD380000}"/>
    <cellStyle name="Normal 2 3 2 2 2 2 4 2 5" xfId="5866" xr:uid="{00000000-0005-0000-0000-0000BE380000}"/>
    <cellStyle name="Normal 2 3 2 2 2 2 4 2 5 2" xfId="14012" xr:uid="{00000000-0005-0000-0000-0000BF380000}"/>
    <cellStyle name="Normal 2 3 2 2 2 2 4 2 5 2 2" xfId="30308" xr:uid="{00000000-0005-0000-0000-0000C0380000}"/>
    <cellStyle name="Normal 2 3 2 2 2 2 4 2 5 3" xfId="22162" xr:uid="{00000000-0005-0000-0000-0000C1380000}"/>
    <cellStyle name="Normal 2 3 2 2 2 2 4 2 6" xfId="8713" xr:uid="{00000000-0005-0000-0000-0000C2380000}"/>
    <cellStyle name="Normal 2 3 2 2 2 2 4 2 6 2" xfId="25009" xr:uid="{00000000-0005-0000-0000-0000C3380000}"/>
    <cellStyle name="Normal 2 3 2 2 2 2 4 2 7" xfId="16863" xr:uid="{00000000-0005-0000-0000-0000C4380000}"/>
    <cellStyle name="Normal 2 3 2 2 2 2 4 3" xfId="928" xr:uid="{00000000-0005-0000-0000-0000C5380000}"/>
    <cellStyle name="Normal 2 3 2 2 2 2 4 3 2" xfId="2338" xr:uid="{00000000-0005-0000-0000-0000C6380000}"/>
    <cellStyle name="Normal 2 3 2 2 2 2 4 3 2 2" xfId="4860" xr:uid="{00000000-0005-0000-0000-0000C7380000}"/>
    <cellStyle name="Normal 2 3 2 2 2 2 4 3 2 2 2" xfId="13006" xr:uid="{00000000-0005-0000-0000-0000C8380000}"/>
    <cellStyle name="Normal 2 3 2 2 2 2 4 3 2 2 2 2" xfId="29302" xr:uid="{00000000-0005-0000-0000-0000C9380000}"/>
    <cellStyle name="Normal 2 3 2 2 2 2 4 3 2 2 3" xfId="21156" xr:uid="{00000000-0005-0000-0000-0000CA380000}"/>
    <cellStyle name="Normal 2 3 2 2 2 2 4 3 2 3" xfId="7637" xr:uid="{00000000-0005-0000-0000-0000CB380000}"/>
    <cellStyle name="Normal 2 3 2 2 2 2 4 3 2 3 2" xfId="15783" xr:uid="{00000000-0005-0000-0000-0000CC380000}"/>
    <cellStyle name="Normal 2 3 2 2 2 2 4 3 2 3 2 2" xfId="32079" xr:uid="{00000000-0005-0000-0000-0000CD380000}"/>
    <cellStyle name="Normal 2 3 2 2 2 2 4 3 2 3 3" xfId="23933" xr:uid="{00000000-0005-0000-0000-0000CE380000}"/>
    <cellStyle name="Normal 2 3 2 2 2 2 4 3 2 4" xfId="10484" xr:uid="{00000000-0005-0000-0000-0000CF380000}"/>
    <cellStyle name="Normal 2 3 2 2 2 2 4 3 2 4 2" xfId="26780" xr:uid="{00000000-0005-0000-0000-0000D0380000}"/>
    <cellStyle name="Normal 2 3 2 2 2 2 4 3 2 5" xfId="18634" xr:uid="{00000000-0005-0000-0000-0000D1380000}"/>
    <cellStyle name="Normal 2 3 2 2 2 2 4 3 3" xfId="3642" xr:uid="{00000000-0005-0000-0000-0000D2380000}"/>
    <cellStyle name="Normal 2 3 2 2 2 2 4 3 3 2" xfId="11788" xr:uid="{00000000-0005-0000-0000-0000D3380000}"/>
    <cellStyle name="Normal 2 3 2 2 2 2 4 3 3 2 2" xfId="28084" xr:uid="{00000000-0005-0000-0000-0000D4380000}"/>
    <cellStyle name="Normal 2 3 2 2 2 2 4 3 3 3" xfId="19938" xr:uid="{00000000-0005-0000-0000-0000D5380000}"/>
    <cellStyle name="Normal 2 3 2 2 2 2 4 3 4" xfId="6227" xr:uid="{00000000-0005-0000-0000-0000D6380000}"/>
    <cellStyle name="Normal 2 3 2 2 2 2 4 3 4 2" xfId="14373" xr:uid="{00000000-0005-0000-0000-0000D7380000}"/>
    <cellStyle name="Normal 2 3 2 2 2 2 4 3 4 2 2" xfId="30669" xr:uid="{00000000-0005-0000-0000-0000D8380000}"/>
    <cellStyle name="Normal 2 3 2 2 2 2 4 3 4 3" xfId="22523" xr:uid="{00000000-0005-0000-0000-0000D9380000}"/>
    <cellStyle name="Normal 2 3 2 2 2 2 4 3 5" xfId="9074" xr:uid="{00000000-0005-0000-0000-0000DA380000}"/>
    <cellStyle name="Normal 2 3 2 2 2 2 4 3 5 2" xfId="25370" xr:uid="{00000000-0005-0000-0000-0000DB380000}"/>
    <cellStyle name="Normal 2 3 2 2 2 2 4 3 6" xfId="17224" xr:uid="{00000000-0005-0000-0000-0000DC380000}"/>
    <cellStyle name="Normal 2 3 2 2 2 2 4 4" xfId="1633" xr:uid="{00000000-0005-0000-0000-0000DD380000}"/>
    <cellStyle name="Normal 2 3 2 2 2 2 4 4 2" xfId="4251" xr:uid="{00000000-0005-0000-0000-0000DE380000}"/>
    <cellStyle name="Normal 2 3 2 2 2 2 4 4 2 2" xfId="12397" xr:uid="{00000000-0005-0000-0000-0000DF380000}"/>
    <cellStyle name="Normal 2 3 2 2 2 2 4 4 2 2 2" xfId="28693" xr:uid="{00000000-0005-0000-0000-0000E0380000}"/>
    <cellStyle name="Normal 2 3 2 2 2 2 4 4 2 3" xfId="20547" xr:uid="{00000000-0005-0000-0000-0000E1380000}"/>
    <cellStyle name="Normal 2 3 2 2 2 2 4 4 3" xfId="6932" xr:uid="{00000000-0005-0000-0000-0000E2380000}"/>
    <cellStyle name="Normal 2 3 2 2 2 2 4 4 3 2" xfId="15078" xr:uid="{00000000-0005-0000-0000-0000E3380000}"/>
    <cellStyle name="Normal 2 3 2 2 2 2 4 4 3 2 2" xfId="31374" xr:uid="{00000000-0005-0000-0000-0000E4380000}"/>
    <cellStyle name="Normal 2 3 2 2 2 2 4 4 3 3" xfId="23228" xr:uid="{00000000-0005-0000-0000-0000E5380000}"/>
    <cellStyle name="Normal 2 3 2 2 2 2 4 4 4" xfId="9779" xr:uid="{00000000-0005-0000-0000-0000E6380000}"/>
    <cellStyle name="Normal 2 3 2 2 2 2 4 4 4 2" xfId="26075" xr:uid="{00000000-0005-0000-0000-0000E7380000}"/>
    <cellStyle name="Normal 2 3 2 2 2 2 4 4 5" xfId="17929" xr:uid="{00000000-0005-0000-0000-0000E8380000}"/>
    <cellStyle name="Normal 2 3 2 2 2 2 4 5" xfId="3033" xr:uid="{00000000-0005-0000-0000-0000E9380000}"/>
    <cellStyle name="Normal 2 3 2 2 2 2 4 5 2" xfId="11179" xr:uid="{00000000-0005-0000-0000-0000EA380000}"/>
    <cellStyle name="Normal 2 3 2 2 2 2 4 5 2 2" xfId="27475" xr:uid="{00000000-0005-0000-0000-0000EB380000}"/>
    <cellStyle name="Normal 2 3 2 2 2 2 4 5 3" xfId="19329" xr:uid="{00000000-0005-0000-0000-0000EC380000}"/>
    <cellStyle name="Normal 2 3 2 2 2 2 4 6" xfId="5522" xr:uid="{00000000-0005-0000-0000-0000ED380000}"/>
    <cellStyle name="Normal 2 3 2 2 2 2 4 6 2" xfId="13668" xr:uid="{00000000-0005-0000-0000-0000EE380000}"/>
    <cellStyle name="Normal 2 3 2 2 2 2 4 6 2 2" xfId="29964" xr:uid="{00000000-0005-0000-0000-0000EF380000}"/>
    <cellStyle name="Normal 2 3 2 2 2 2 4 6 3" xfId="21818" xr:uid="{00000000-0005-0000-0000-0000F0380000}"/>
    <cellStyle name="Normal 2 3 2 2 2 2 4 7" xfId="8369" xr:uid="{00000000-0005-0000-0000-0000F1380000}"/>
    <cellStyle name="Normal 2 3 2 2 2 2 4 7 2" xfId="24665" xr:uid="{00000000-0005-0000-0000-0000F2380000}"/>
    <cellStyle name="Normal 2 3 2 2 2 2 4 8" xfId="16519" xr:uid="{00000000-0005-0000-0000-0000F3380000}"/>
    <cellStyle name="Normal 2 3 2 2 2 2 5" xfId="304" xr:uid="{00000000-0005-0000-0000-0000F4380000}"/>
    <cellStyle name="Normal 2 3 2 2 2 2 5 2" xfId="648" xr:uid="{00000000-0005-0000-0000-0000F5380000}"/>
    <cellStyle name="Normal 2 3 2 2 2 2 5 2 2" xfId="1354" xr:uid="{00000000-0005-0000-0000-0000F6380000}"/>
    <cellStyle name="Normal 2 3 2 2 2 2 5 2 2 2" xfId="2764" xr:uid="{00000000-0005-0000-0000-0000F7380000}"/>
    <cellStyle name="Normal 2 3 2 2 2 2 5 2 2 2 2" xfId="5230" xr:uid="{00000000-0005-0000-0000-0000F8380000}"/>
    <cellStyle name="Normal 2 3 2 2 2 2 5 2 2 2 2 2" xfId="13376" xr:uid="{00000000-0005-0000-0000-0000F9380000}"/>
    <cellStyle name="Normal 2 3 2 2 2 2 5 2 2 2 2 2 2" xfId="29672" xr:uid="{00000000-0005-0000-0000-0000FA380000}"/>
    <cellStyle name="Normal 2 3 2 2 2 2 5 2 2 2 2 3" xfId="21526" xr:uid="{00000000-0005-0000-0000-0000FB380000}"/>
    <cellStyle name="Normal 2 3 2 2 2 2 5 2 2 2 3" xfId="8063" xr:uid="{00000000-0005-0000-0000-0000FC380000}"/>
    <cellStyle name="Normal 2 3 2 2 2 2 5 2 2 2 3 2" xfId="16209" xr:uid="{00000000-0005-0000-0000-0000FD380000}"/>
    <cellStyle name="Normal 2 3 2 2 2 2 5 2 2 2 3 2 2" xfId="32505" xr:uid="{00000000-0005-0000-0000-0000FE380000}"/>
    <cellStyle name="Normal 2 3 2 2 2 2 5 2 2 2 3 3" xfId="24359" xr:uid="{00000000-0005-0000-0000-0000FF380000}"/>
    <cellStyle name="Normal 2 3 2 2 2 2 5 2 2 2 4" xfId="10910" xr:uid="{00000000-0005-0000-0000-000000390000}"/>
    <cellStyle name="Normal 2 3 2 2 2 2 5 2 2 2 4 2" xfId="27206" xr:uid="{00000000-0005-0000-0000-000001390000}"/>
    <cellStyle name="Normal 2 3 2 2 2 2 5 2 2 2 5" xfId="19060" xr:uid="{00000000-0005-0000-0000-000002390000}"/>
    <cellStyle name="Normal 2 3 2 2 2 2 5 2 2 3" xfId="4012" xr:uid="{00000000-0005-0000-0000-000003390000}"/>
    <cellStyle name="Normal 2 3 2 2 2 2 5 2 2 3 2" xfId="12158" xr:uid="{00000000-0005-0000-0000-000004390000}"/>
    <cellStyle name="Normal 2 3 2 2 2 2 5 2 2 3 2 2" xfId="28454" xr:uid="{00000000-0005-0000-0000-000005390000}"/>
    <cellStyle name="Normal 2 3 2 2 2 2 5 2 2 3 3" xfId="20308" xr:uid="{00000000-0005-0000-0000-000006390000}"/>
    <cellStyle name="Normal 2 3 2 2 2 2 5 2 2 4" xfId="6653" xr:uid="{00000000-0005-0000-0000-000007390000}"/>
    <cellStyle name="Normal 2 3 2 2 2 2 5 2 2 4 2" xfId="14799" xr:uid="{00000000-0005-0000-0000-000008390000}"/>
    <cellStyle name="Normal 2 3 2 2 2 2 5 2 2 4 2 2" xfId="31095" xr:uid="{00000000-0005-0000-0000-000009390000}"/>
    <cellStyle name="Normal 2 3 2 2 2 2 5 2 2 4 3" xfId="22949" xr:uid="{00000000-0005-0000-0000-00000A390000}"/>
    <cellStyle name="Normal 2 3 2 2 2 2 5 2 2 5" xfId="9500" xr:uid="{00000000-0005-0000-0000-00000B390000}"/>
    <cellStyle name="Normal 2 3 2 2 2 2 5 2 2 5 2" xfId="25796" xr:uid="{00000000-0005-0000-0000-00000C390000}"/>
    <cellStyle name="Normal 2 3 2 2 2 2 5 2 2 6" xfId="17650" xr:uid="{00000000-0005-0000-0000-00000D390000}"/>
    <cellStyle name="Normal 2 3 2 2 2 2 5 2 3" xfId="2059" xr:uid="{00000000-0005-0000-0000-00000E390000}"/>
    <cellStyle name="Normal 2 3 2 2 2 2 5 2 3 2" xfId="4621" xr:uid="{00000000-0005-0000-0000-00000F390000}"/>
    <cellStyle name="Normal 2 3 2 2 2 2 5 2 3 2 2" xfId="12767" xr:uid="{00000000-0005-0000-0000-000010390000}"/>
    <cellStyle name="Normal 2 3 2 2 2 2 5 2 3 2 2 2" xfId="29063" xr:uid="{00000000-0005-0000-0000-000011390000}"/>
    <cellStyle name="Normal 2 3 2 2 2 2 5 2 3 2 3" xfId="20917" xr:uid="{00000000-0005-0000-0000-000012390000}"/>
    <cellStyle name="Normal 2 3 2 2 2 2 5 2 3 3" xfId="7358" xr:uid="{00000000-0005-0000-0000-000013390000}"/>
    <cellStyle name="Normal 2 3 2 2 2 2 5 2 3 3 2" xfId="15504" xr:uid="{00000000-0005-0000-0000-000014390000}"/>
    <cellStyle name="Normal 2 3 2 2 2 2 5 2 3 3 2 2" xfId="31800" xr:uid="{00000000-0005-0000-0000-000015390000}"/>
    <cellStyle name="Normal 2 3 2 2 2 2 5 2 3 3 3" xfId="23654" xr:uid="{00000000-0005-0000-0000-000016390000}"/>
    <cellStyle name="Normal 2 3 2 2 2 2 5 2 3 4" xfId="10205" xr:uid="{00000000-0005-0000-0000-000017390000}"/>
    <cellStyle name="Normal 2 3 2 2 2 2 5 2 3 4 2" xfId="26501" xr:uid="{00000000-0005-0000-0000-000018390000}"/>
    <cellStyle name="Normal 2 3 2 2 2 2 5 2 3 5" xfId="18355" xr:uid="{00000000-0005-0000-0000-000019390000}"/>
    <cellStyle name="Normal 2 3 2 2 2 2 5 2 4" xfId="3403" xr:uid="{00000000-0005-0000-0000-00001A390000}"/>
    <cellStyle name="Normal 2 3 2 2 2 2 5 2 4 2" xfId="11549" xr:uid="{00000000-0005-0000-0000-00001B390000}"/>
    <cellStyle name="Normal 2 3 2 2 2 2 5 2 4 2 2" xfId="27845" xr:uid="{00000000-0005-0000-0000-00001C390000}"/>
    <cellStyle name="Normal 2 3 2 2 2 2 5 2 4 3" xfId="19699" xr:uid="{00000000-0005-0000-0000-00001D390000}"/>
    <cellStyle name="Normal 2 3 2 2 2 2 5 2 5" xfId="5948" xr:uid="{00000000-0005-0000-0000-00001E390000}"/>
    <cellStyle name="Normal 2 3 2 2 2 2 5 2 5 2" xfId="14094" xr:uid="{00000000-0005-0000-0000-00001F390000}"/>
    <cellStyle name="Normal 2 3 2 2 2 2 5 2 5 2 2" xfId="30390" xr:uid="{00000000-0005-0000-0000-000020390000}"/>
    <cellStyle name="Normal 2 3 2 2 2 2 5 2 5 3" xfId="22244" xr:uid="{00000000-0005-0000-0000-000021390000}"/>
    <cellStyle name="Normal 2 3 2 2 2 2 5 2 6" xfId="8795" xr:uid="{00000000-0005-0000-0000-000022390000}"/>
    <cellStyle name="Normal 2 3 2 2 2 2 5 2 6 2" xfId="25091" xr:uid="{00000000-0005-0000-0000-000023390000}"/>
    <cellStyle name="Normal 2 3 2 2 2 2 5 2 7" xfId="16945" xr:uid="{00000000-0005-0000-0000-000024390000}"/>
    <cellStyle name="Normal 2 3 2 2 2 2 5 3" xfId="1010" xr:uid="{00000000-0005-0000-0000-000025390000}"/>
    <cellStyle name="Normal 2 3 2 2 2 2 5 3 2" xfId="2420" xr:uid="{00000000-0005-0000-0000-000026390000}"/>
    <cellStyle name="Normal 2 3 2 2 2 2 5 3 2 2" xfId="4934" xr:uid="{00000000-0005-0000-0000-000027390000}"/>
    <cellStyle name="Normal 2 3 2 2 2 2 5 3 2 2 2" xfId="13080" xr:uid="{00000000-0005-0000-0000-000028390000}"/>
    <cellStyle name="Normal 2 3 2 2 2 2 5 3 2 2 2 2" xfId="29376" xr:uid="{00000000-0005-0000-0000-000029390000}"/>
    <cellStyle name="Normal 2 3 2 2 2 2 5 3 2 2 3" xfId="21230" xr:uid="{00000000-0005-0000-0000-00002A390000}"/>
    <cellStyle name="Normal 2 3 2 2 2 2 5 3 2 3" xfId="7719" xr:uid="{00000000-0005-0000-0000-00002B390000}"/>
    <cellStyle name="Normal 2 3 2 2 2 2 5 3 2 3 2" xfId="15865" xr:uid="{00000000-0005-0000-0000-00002C390000}"/>
    <cellStyle name="Normal 2 3 2 2 2 2 5 3 2 3 2 2" xfId="32161" xr:uid="{00000000-0005-0000-0000-00002D390000}"/>
    <cellStyle name="Normal 2 3 2 2 2 2 5 3 2 3 3" xfId="24015" xr:uid="{00000000-0005-0000-0000-00002E390000}"/>
    <cellStyle name="Normal 2 3 2 2 2 2 5 3 2 4" xfId="10566" xr:uid="{00000000-0005-0000-0000-00002F390000}"/>
    <cellStyle name="Normal 2 3 2 2 2 2 5 3 2 4 2" xfId="26862" xr:uid="{00000000-0005-0000-0000-000030390000}"/>
    <cellStyle name="Normal 2 3 2 2 2 2 5 3 2 5" xfId="18716" xr:uid="{00000000-0005-0000-0000-000031390000}"/>
    <cellStyle name="Normal 2 3 2 2 2 2 5 3 3" xfId="3716" xr:uid="{00000000-0005-0000-0000-000032390000}"/>
    <cellStyle name="Normal 2 3 2 2 2 2 5 3 3 2" xfId="11862" xr:uid="{00000000-0005-0000-0000-000033390000}"/>
    <cellStyle name="Normal 2 3 2 2 2 2 5 3 3 2 2" xfId="28158" xr:uid="{00000000-0005-0000-0000-000034390000}"/>
    <cellStyle name="Normal 2 3 2 2 2 2 5 3 3 3" xfId="20012" xr:uid="{00000000-0005-0000-0000-000035390000}"/>
    <cellStyle name="Normal 2 3 2 2 2 2 5 3 4" xfId="6309" xr:uid="{00000000-0005-0000-0000-000036390000}"/>
    <cellStyle name="Normal 2 3 2 2 2 2 5 3 4 2" xfId="14455" xr:uid="{00000000-0005-0000-0000-000037390000}"/>
    <cellStyle name="Normal 2 3 2 2 2 2 5 3 4 2 2" xfId="30751" xr:uid="{00000000-0005-0000-0000-000038390000}"/>
    <cellStyle name="Normal 2 3 2 2 2 2 5 3 4 3" xfId="22605" xr:uid="{00000000-0005-0000-0000-000039390000}"/>
    <cellStyle name="Normal 2 3 2 2 2 2 5 3 5" xfId="9156" xr:uid="{00000000-0005-0000-0000-00003A390000}"/>
    <cellStyle name="Normal 2 3 2 2 2 2 5 3 5 2" xfId="25452" xr:uid="{00000000-0005-0000-0000-00003B390000}"/>
    <cellStyle name="Normal 2 3 2 2 2 2 5 3 6" xfId="17306" xr:uid="{00000000-0005-0000-0000-00003C390000}"/>
    <cellStyle name="Normal 2 3 2 2 2 2 5 4" xfId="1715" xr:uid="{00000000-0005-0000-0000-00003D390000}"/>
    <cellStyle name="Normal 2 3 2 2 2 2 5 4 2" xfId="4325" xr:uid="{00000000-0005-0000-0000-00003E390000}"/>
    <cellStyle name="Normal 2 3 2 2 2 2 5 4 2 2" xfId="12471" xr:uid="{00000000-0005-0000-0000-00003F390000}"/>
    <cellStyle name="Normal 2 3 2 2 2 2 5 4 2 2 2" xfId="28767" xr:uid="{00000000-0005-0000-0000-000040390000}"/>
    <cellStyle name="Normal 2 3 2 2 2 2 5 4 2 3" xfId="20621" xr:uid="{00000000-0005-0000-0000-000041390000}"/>
    <cellStyle name="Normal 2 3 2 2 2 2 5 4 3" xfId="7014" xr:uid="{00000000-0005-0000-0000-000042390000}"/>
    <cellStyle name="Normal 2 3 2 2 2 2 5 4 3 2" xfId="15160" xr:uid="{00000000-0005-0000-0000-000043390000}"/>
    <cellStyle name="Normal 2 3 2 2 2 2 5 4 3 2 2" xfId="31456" xr:uid="{00000000-0005-0000-0000-000044390000}"/>
    <cellStyle name="Normal 2 3 2 2 2 2 5 4 3 3" xfId="23310" xr:uid="{00000000-0005-0000-0000-000045390000}"/>
    <cellStyle name="Normal 2 3 2 2 2 2 5 4 4" xfId="9861" xr:uid="{00000000-0005-0000-0000-000046390000}"/>
    <cellStyle name="Normal 2 3 2 2 2 2 5 4 4 2" xfId="26157" xr:uid="{00000000-0005-0000-0000-000047390000}"/>
    <cellStyle name="Normal 2 3 2 2 2 2 5 4 5" xfId="18011" xr:uid="{00000000-0005-0000-0000-000048390000}"/>
    <cellStyle name="Normal 2 3 2 2 2 2 5 5" xfId="3107" xr:uid="{00000000-0005-0000-0000-000049390000}"/>
    <cellStyle name="Normal 2 3 2 2 2 2 5 5 2" xfId="11253" xr:uid="{00000000-0005-0000-0000-00004A390000}"/>
    <cellStyle name="Normal 2 3 2 2 2 2 5 5 2 2" xfId="27549" xr:uid="{00000000-0005-0000-0000-00004B390000}"/>
    <cellStyle name="Normal 2 3 2 2 2 2 5 5 3" xfId="19403" xr:uid="{00000000-0005-0000-0000-00004C390000}"/>
    <cellStyle name="Normal 2 3 2 2 2 2 5 6" xfId="5604" xr:uid="{00000000-0005-0000-0000-00004D390000}"/>
    <cellStyle name="Normal 2 3 2 2 2 2 5 6 2" xfId="13750" xr:uid="{00000000-0005-0000-0000-00004E390000}"/>
    <cellStyle name="Normal 2 3 2 2 2 2 5 6 2 2" xfId="30046" xr:uid="{00000000-0005-0000-0000-00004F390000}"/>
    <cellStyle name="Normal 2 3 2 2 2 2 5 6 3" xfId="21900" xr:uid="{00000000-0005-0000-0000-000050390000}"/>
    <cellStyle name="Normal 2 3 2 2 2 2 5 7" xfId="8451" xr:uid="{00000000-0005-0000-0000-000051390000}"/>
    <cellStyle name="Normal 2 3 2 2 2 2 5 7 2" xfId="24747" xr:uid="{00000000-0005-0000-0000-000052390000}"/>
    <cellStyle name="Normal 2 3 2 2 2 2 5 8" xfId="16601" xr:uid="{00000000-0005-0000-0000-000053390000}"/>
    <cellStyle name="Normal 2 3 2 2 2 2 6" xfId="394" xr:uid="{00000000-0005-0000-0000-000054390000}"/>
    <cellStyle name="Normal 2 3 2 2 2 2 6 2" xfId="1100" xr:uid="{00000000-0005-0000-0000-000055390000}"/>
    <cellStyle name="Normal 2 3 2 2 2 2 6 2 2" xfId="2510" xr:uid="{00000000-0005-0000-0000-000056390000}"/>
    <cellStyle name="Normal 2 3 2 2 2 2 6 2 2 2" xfId="5008" xr:uid="{00000000-0005-0000-0000-000057390000}"/>
    <cellStyle name="Normal 2 3 2 2 2 2 6 2 2 2 2" xfId="13154" xr:uid="{00000000-0005-0000-0000-000058390000}"/>
    <cellStyle name="Normal 2 3 2 2 2 2 6 2 2 2 2 2" xfId="29450" xr:uid="{00000000-0005-0000-0000-000059390000}"/>
    <cellStyle name="Normal 2 3 2 2 2 2 6 2 2 2 3" xfId="21304" xr:uid="{00000000-0005-0000-0000-00005A390000}"/>
    <cellStyle name="Normal 2 3 2 2 2 2 6 2 2 3" xfId="7809" xr:uid="{00000000-0005-0000-0000-00005B390000}"/>
    <cellStyle name="Normal 2 3 2 2 2 2 6 2 2 3 2" xfId="15955" xr:uid="{00000000-0005-0000-0000-00005C390000}"/>
    <cellStyle name="Normal 2 3 2 2 2 2 6 2 2 3 2 2" xfId="32251" xr:uid="{00000000-0005-0000-0000-00005D390000}"/>
    <cellStyle name="Normal 2 3 2 2 2 2 6 2 2 3 3" xfId="24105" xr:uid="{00000000-0005-0000-0000-00005E390000}"/>
    <cellStyle name="Normal 2 3 2 2 2 2 6 2 2 4" xfId="10656" xr:uid="{00000000-0005-0000-0000-00005F390000}"/>
    <cellStyle name="Normal 2 3 2 2 2 2 6 2 2 4 2" xfId="26952" xr:uid="{00000000-0005-0000-0000-000060390000}"/>
    <cellStyle name="Normal 2 3 2 2 2 2 6 2 2 5" xfId="18806" xr:uid="{00000000-0005-0000-0000-000061390000}"/>
    <cellStyle name="Normal 2 3 2 2 2 2 6 2 3" xfId="3790" xr:uid="{00000000-0005-0000-0000-000062390000}"/>
    <cellStyle name="Normal 2 3 2 2 2 2 6 2 3 2" xfId="11936" xr:uid="{00000000-0005-0000-0000-000063390000}"/>
    <cellStyle name="Normal 2 3 2 2 2 2 6 2 3 2 2" xfId="28232" xr:uid="{00000000-0005-0000-0000-000064390000}"/>
    <cellStyle name="Normal 2 3 2 2 2 2 6 2 3 3" xfId="20086" xr:uid="{00000000-0005-0000-0000-000065390000}"/>
    <cellStyle name="Normal 2 3 2 2 2 2 6 2 4" xfId="6399" xr:uid="{00000000-0005-0000-0000-000066390000}"/>
    <cellStyle name="Normal 2 3 2 2 2 2 6 2 4 2" xfId="14545" xr:uid="{00000000-0005-0000-0000-000067390000}"/>
    <cellStyle name="Normal 2 3 2 2 2 2 6 2 4 2 2" xfId="30841" xr:uid="{00000000-0005-0000-0000-000068390000}"/>
    <cellStyle name="Normal 2 3 2 2 2 2 6 2 4 3" xfId="22695" xr:uid="{00000000-0005-0000-0000-000069390000}"/>
    <cellStyle name="Normal 2 3 2 2 2 2 6 2 5" xfId="9246" xr:uid="{00000000-0005-0000-0000-00006A390000}"/>
    <cellStyle name="Normal 2 3 2 2 2 2 6 2 5 2" xfId="25542" xr:uid="{00000000-0005-0000-0000-00006B390000}"/>
    <cellStyle name="Normal 2 3 2 2 2 2 6 2 6" xfId="17396" xr:uid="{00000000-0005-0000-0000-00006C390000}"/>
    <cellStyle name="Normal 2 3 2 2 2 2 6 3" xfId="1805" xr:uid="{00000000-0005-0000-0000-00006D390000}"/>
    <cellStyle name="Normal 2 3 2 2 2 2 6 3 2" xfId="4399" xr:uid="{00000000-0005-0000-0000-00006E390000}"/>
    <cellStyle name="Normal 2 3 2 2 2 2 6 3 2 2" xfId="12545" xr:uid="{00000000-0005-0000-0000-00006F390000}"/>
    <cellStyle name="Normal 2 3 2 2 2 2 6 3 2 2 2" xfId="28841" xr:uid="{00000000-0005-0000-0000-000070390000}"/>
    <cellStyle name="Normal 2 3 2 2 2 2 6 3 2 3" xfId="20695" xr:uid="{00000000-0005-0000-0000-000071390000}"/>
    <cellStyle name="Normal 2 3 2 2 2 2 6 3 3" xfId="7104" xr:uid="{00000000-0005-0000-0000-000072390000}"/>
    <cellStyle name="Normal 2 3 2 2 2 2 6 3 3 2" xfId="15250" xr:uid="{00000000-0005-0000-0000-000073390000}"/>
    <cellStyle name="Normal 2 3 2 2 2 2 6 3 3 2 2" xfId="31546" xr:uid="{00000000-0005-0000-0000-000074390000}"/>
    <cellStyle name="Normal 2 3 2 2 2 2 6 3 3 3" xfId="23400" xr:uid="{00000000-0005-0000-0000-000075390000}"/>
    <cellStyle name="Normal 2 3 2 2 2 2 6 3 4" xfId="9951" xr:uid="{00000000-0005-0000-0000-000076390000}"/>
    <cellStyle name="Normal 2 3 2 2 2 2 6 3 4 2" xfId="26247" xr:uid="{00000000-0005-0000-0000-000077390000}"/>
    <cellStyle name="Normal 2 3 2 2 2 2 6 3 5" xfId="18101" xr:uid="{00000000-0005-0000-0000-000078390000}"/>
    <cellStyle name="Normal 2 3 2 2 2 2 6 4" xfId="3181" xr:uid="{00000000-0005-0000-0000-000079390000}"/>
    <cellStyle name="Normal 2 3 2 2 2 2 6 4 2" xfId="11327" xr:uid="{00000000-0005-0000-0000-00007A390000}"/>
    <cellStyle name="Normal 2 3 2 2 2 2 6 4 2 2" xfId="27623" xr:uid="{00000000-0005-0000-0000-00007B390000}"/>
    <cellStyle name="Normal 2 3 2 2 2 2 6 4 3" xfId="19477" xr:uid="{00000000-0005-0000-0000-00007C390000}"/>
    <cellStyle name="Normal 2 3 2 2 2 2 6 5" xfId="5694" xr:uid="{00000000-0005-0000-0000-00007D390000}"/>
    <cellStyle name="Normal 2 3 2 2 2 2 6 5 2" xfId="13840" xr:uid="{00000000-0005-0000-0000-00007E390000}"/>
    <cellStyle name="Normal 2 3 2 2 2 2 6 5 2 2" xfId="30136" xr:uid="{00000000-0005-0000-0000-00007F390000}"/>
    <cellStyle name="Normal 2 3 2 2 2 2 6 5 3" xfId="21990" xr:uid="{00000000-0005-0000-0000-000080390000}"/>
    <cellStyle name="Normal 2 3 2 2 2 2 6 6" xfId="8541" xr:uid="{00000000-0005-0000-0000-000081390000}"/>
    <cellStyle name="Normal 2 3 2 2 2 2 6 6 2" xfId="24837" xr:uid="{00000000-0005-0000-0000-000082390000}"/>
    <cellStyle name="Normal 2 3 2 2 2 2 6 7" xfId="16691" xr:uid="{00000000-0005-0000-0000-000083390000}"/>
    <cellStyle name="Normal 2 3 2 2 2 2 7" xfId="756" xr:uid="{00000000-0005-0000-0000-000084390000}"/>
    <cellStyle name="Normal 2 3 2 2 2 2 7 2" xfId="2166" xr:uid="{00000000-0005-0000-0000-000085390000}"/>
    <cellStyle name="Normal 2 3 2 2 2 2 7 2 2" xfId="4712" xr:uid="{00000000-0005-0000-0000-000086390000}"/>
    <cellStyle name="Normal 2 3 2 2 2 2 7 2 2 2" xfId="12858" xr:uid="{00000000-0005-0000-0000-000087390000}"/>
    <cellStyle name="Normal 2 3 2 2 2 2 7 2 2 2 2" xfId="29154" xr:uid="{00000000-0005-0000-0000-000088390000}"/>
    <cellStyle name="Normal 2 3 2 2 2 2 7 2 2 3" xfId="21008" xr:uid="{00000000-0005-0000-0000-000089390000}"/>
    <cellStyle name="Normal 2 3 2 2 2 2 7 2 3" xfId="7465" xr:uid="{00000000-0005-0000-0000-00008A390000}"/>
    <cellStyle name="Normal 2 3 2 2 2 2 7 2 3 2" xfId="15611" xr:uid="{00000000-0005-0000-0000-00008B390000}"/>
    <cellStyle name="Normal 2 3 2 2 2 2 7 2 3 2 2" xfId="31907" xr:uid="{00000000-0005-0000-0000-00008C390000}"/>
    <cellStyle name="Normal 2 3 2 2 2 2 7 2 3 3" xfId="23761" xr:uid="{00000000-0005-0000-0000-00008D390000}"/>
    <cellStyle name="Normal 2 3 2 2 2 2 7 2 4" xfId="10312" xr:uid="{00000000-0005-0000-0000-00008E390000}"/>
    <cellStyle name="Normal 2 3 2 2 2 2 7 2 4 2" xfId="26608" xr:uid="{00000000-0005-0000-0000-00008F390000}"/>
    <cellStyle name="Normal 2 3 2 2 2 2 7 2 5" xfId="18462" xr:uid="{00000000-0005-0000-0000-000090390000}"/>
    <cellStyle name="Normal 2 3 2 2 2 2 7 3" xfId="3494" xr:uid="{00000000-0005-0000-0000-000091390000}"/>
    <cellStyle name="Normal 2 3 2 2 2 2 7 3 2" xfId="11640" xr:uid="{00000000-0005-0000-0000-000092390000}"/>
    <cellStyle name="Normal 2 3 2 2 2 2 7 3 2 2" xfId="27936" xr:uid="{00000000-0005-0000-0000-000093390000}"/>
    <cellStyle name="Normal 2 3 2 2 2 2 7 3 3" xfId="19790" xr:uid="{00000000-0005-0000-0000-000094390000}"/>
    <cellStyle name="Normal 2 3 2 2 2 2 7 4" xfId="6055" xr:uid="{00000000-0005-0000-0000-000095390000}"/>
    <cellStyle name="Normal 2 3 2 2 2 2 7 4 2" xfId="14201" xr:uid="{00000000-0005-0000-0000-000096390000}"/>
    <cellStyle name="Normal 2 3 2 2 2 2 7 4 2 2" xfId="30497" xr:uid="{00000000-0005-0000-0000-000097390000}"/>
    <cellStyle name="Normal 2 3 2 2 2 2 7 4 3" xfId="22351" xr:uid="{00000000-0005-0000-0000-000098390000}"/>
    <cellStyle name="Normal 2 3 2 2 2 2 7 5" xfId="8902" xr:uid="{00000000-0005-0000-0000-000099390000}"/>
    <cellStyle name="Normal 2 3 2 2 2 2 7 5 2" xfId="25198" xr:uid="{00000000-0005-0000-0000-00009A390000}"/>
    <cellStyle name="Normal 2 3 2 2 2 2 7 6" xfId="17052" xr:uid="{00000000-0005-0000-0000-00009B390000}"/>
    <cellStyle name="Normal 2 3 2 2 2 2 8" xfId="1461" xr:uid="{00000000-0005-0000-0000-00009C390000}"/>
    <cellStyle name="Normal 2 3 2 2 2 2 8 2" xfId="4103" xr:uid="{00000000-0005-0000-0000-00009D390000}"/>
    <cellStyle name="Normal 2 3 2 2 2 2 8 2 2" xfId="12249" xr:uid="{00000000-0005-0000-0000-00009E390000}"/>
    <cellStyle name="Normal 2 3 2 2 2 2 8 2 2 2" xfId="28545" xr:uid="{00000000-0005-0000-0000-00009F390000}"/>
    <cellStyle name="Normal 2 3 2 2 2 2 8 2 3" xfId="20399" xr:uid="{00000000-0005-0000-0000-0000A0390000}"/>
    <cellStyle name="Normal 2 3 2 2 2 2 8 3" xfId="6760" xr:uid="{00000000-0005-0000-0000-0000A1390000}"/>
    <cellStyle name="Normal 2 3 2 2 2 2 8 3 2" xfId="14906" xr:uid="{00000000-0005-0000-0000-0000A2390000}"/>
    <cellStyle name="Normal 2 3 2 2 2 2 8 3 2 2" xfId="31202" xr:uid="{00000000-0005-0000-0000-0000A3390000}"/>
    <cellStyle name="Normal 2 3 2 2 2 2 8 3 3" xfId="23056" xr:uid="{00000000-0005-0000-0000-0000A4390000}"/>
    <cellStyle name="Normal 2 3 2 2 2 2 8 4" xfId="9607" xr:uid="{00000000-0005-0000-0000-0000A5390000}"/>
    <cellStyle name="Normal 2 3 2 2 2 2 8 4 2" xfId="25903" xr:uid="{00000000-0005-0000-0000-0000A6390000}"/>
    <cellStyle name="Normal 2 3 2 2 2 2 8 5" xfId="17757" xr:uid="{00000000-0005-0000-0000-0000A7390000}"/>
    <cellStyle name="Normal 2 3 2 2 2 2 9" xfId="2885" xr:uid="{00000000-0005-0000-0000-0000A8390000}"/>
    <cellStyle name="Normal 2 3 2 2 2 2 9 2" xfId="11031" xr:uid="{00000000-0005-0000-0000-0000A9390000}"/>
    <cellStyle name="Normal 2 3 2 2 2 2 9 2 2" xfId="27327" xr:uid="{00000000-0005-0000-0000-0000AA390000}"/>
    <cellStyle name="Normal 2 3 2 2 2 2 9 3" xfId="19181" xr:uid="{00000000-0005-0000-0000-0000AB390000}"/>
    <cellStyle name="Normal 2 3 2 2 2 3" xfId="72" xr:uid="{00000000-0005-0000-0000-0000AC390000}"/>
    <cellStyle name="Normal 2 3 2 2 2 3 10" xfId="8219" xr:uid="{00000000-0005-0000-0000-0000AD390000}"/>
    <cellStyle name="Normal 2 3 2 2 2 3 10 2" xfId="24515" xr:uid="{00000000-0005-0000-0000-0000AE390000}"/>
    <cellStyle name="Normal 2 3 2 2 2 3 11" xfId="16369" xr:uid="{00000000-0005-0000-0000-0000AF390000}"/>
    <cellStyle name="Normal 2 3 2 2 2 3 2" xfId="162" xr:uid="{00000000-0005-0000-0000-0000B0390000}"/>
    <cellStyle name="Normal 2 3 2 2 2 3 2 2" xfId="506" xr:uid="{00000000-0005-0000-0000-0000B1390000}"/>
    <cellStyle name="Normal 2 3 2 2 2 3 2 2 2" xfId="1212" xr:uid="{00000000-0005-0000-0000-0000B2390000}"/>
    <cellStyle name="Normal 2 3 2 2 2 3 2 2 2 2" xfId="2622" xr:uid="{00000000-0005-0000-0000-0000B3390000}"/>
    <cellStyle name="Normal 2 3 2 2 2 3 2 2 2 2 2" xfId="5100" xr:uid="{00000000-0005-0000-0000-0000B4390000}"/>
    <cellStyle name="Normal 2 3 2 2 2 3 2 2 2 2 2 2" xfId="13246" xr:uid="{00000000-0005-0000-0000-0000B5390000}"/>
    <cellStyle name="Normal 2 3 2 2 2 3 2 2 2 2 2 2 2" xfId="29542" xr:uid="{00000000-0005-0000-0000-0000B6390000}"/>
    <cellStyle name="Normal 2 3 2 2 2 3 2 2 2 2 2 3" xfId="21396" xr:uid="{00000000-0005-0000-0000-0000B7390000}"/>
    <cellStyle name="Normal 2 3 2 2 2 3 2 2 2 2 3" xfId="7921" xr:uid="{00000000-0005-0000-0000-0000B8390000}"/>
    <cellStyle name="Normal 2 3 2 2 2 3 2 2 2 2 3 2" xfId="16067" xr:uid="{00000000-0005-0000-0000-0000B9390000}"/>
    <cellStyle name="Normal 2 3 2 2 2 3 2 2 2 2 3 2 2" xfId="32363" xr:uid="{00000000-0005-0000-0000-0000BA390000}"/>
    <cellStyle name="Normal 2 3 2 2 2 3 2 2 2 2 3 3" xfId="24217" xr:uid="{00000000-0005-0000-0000-0000BB390000}"/>
    <cellStyle name="Normal 2 3 2 2 2 3 2 2 2 2 4" xfId="10768" xr:uid="{00000000-0005-0000-0000-0000BC390000}"/>
    <cellStyle name="Normal 2 3 2 2 2 3 2 2 2 2 4 2" xfId="27064" xr:uid="{00000000-0005-0000-0000-0000BD390000}"/>
    <cellStyle name="Normal 2 3 2 2 2 3 2 2 2 2 5" xfId="18918" xr:uid="{00000000-0005-0000-0000-0000BE390000}"/>
    <cellStyle name="Normal 2 3 2 2 2 3 2 2 2 3" xfId="3882" xr:uid="{00000000-0005-0000-0000-0000BF390000}"/>
    <cellStyle name="Normal 2 3 2 2 2 3 2 2 2 3 2" xfId="12028" xr:uid="{00000000-0005-0000-0000-0000C0390000}"/>
    <cellStyle name="Normal 2 3 2 2 2 3 2 2 2 3 2 2" xfId="28324" xr:uid="{00000000-0005-0000-0000-0000C1390000}"/>
    <cellStyle name="Normal 2 3 2 2 2 3 2 2 2 3 3" xfId="20178" xr:uid="{00000000-0005-0000-0000-0000C2390000}"/>
    <cellStyle name="Normal 2 3 2 2 2 3 2 2 2 4" xfId="6511" xr:uid="{00000000-0005-0000-0000-0000C3390000}"/>
    <cellStyle name="Normal 2 3 2 2 2 3 2 2 2 4 2" xfId="14657" xr:uid="{00000000-0005-0000-0000-0000C4390000}"/>
    <cellStyle name="Normal 2 3 2 2 2 3 2 2 2 4 2 2" xfId="30953" xr:uid="{00000000-0005-0000-0000-0000C5390000}"/>
    <cellStyle name="Normal 2 3 2 2 2 3 2 2 2 4 3" xfId="22807" xr:uid="{00000000-0005-0000-0000-0000C6390000}"/>
    <cellStyle name="Normal 2 3 2 2 2 3 2 2 2 5" xfId="9358" xr:uid="{00000000-0005-0000-0000-0000C7390000}"/>
    <cellStyle name="Normal 2 3 2 2 2 3 2 2 2 5 2" xfId="25654" xr:uid="{00000000-0005-0000-0000-0000C8390000}"/>
    <cellStyle name="Normal 2 3 2 2 2 3 2 2 2 6" xfId="17508" xr:uid="{00000000-0005-0000-0000-0000C9390000}"/>
    <cellStyle name="Normal 2 3 2 2 2 3 2 2 3" xfId="1917" xr:uid="{00000000-0005-0000-0000-0000CA390000}"/>
    <cellStyle name="Normal 2 3 2 2 2 3 2 2 3 2" xfId="4491" xr:uid="{00000000-0005-0000-0000-0000CB390000}"/>
    <cellStyle name="Normal 2 3 2 2 2 3 2 2 3 2 2" xfId="12637" xr:uid="{00000000-0005-0000-0000-0000CC390000}"/>
    <cellStyle name="Normal 2 3 2 2 2 3 2 2 3 2 2 2" xfId="28933" xr:uid="{00000000-0005-0000-0000-0000CD390000}"/>
    <cellStyle name="Normal 2 3 2 2 2 3 2 2 3 2 3" xfId="20787" xr:uid="{00000000-0005-0000-0000-0000CE390000}"/>
    <cellStyle name="Normal 2 3 2 2 2 3 2 2 3 3" xfId="7216" xr:uid="{00000000-0005-0000-0000-0000CF390000}"/>
    <cellStyle name="Normal 2 3 2 2 2 3 2 2 3 3 2" xfId="15362" xr:uid="{00000000-0005-0000-0000-0000D0390000}"/>
    <cellStyle name="Normal 2 3 2 2 2 3 2 2 3 3 2 2" xfId="31658" xr:uid="{00000000-0005-0000-0000-0000D1390000}"/>
    <cellStyle name="Normal 2 3 2 2 2 3 2 2 3 3 3" xfId="23512" xr:uid="{00000000-0005-0000-0000-0000D2390000}"/>
    <cellStyle name="Normal 2 3 2 2 2 3 2 2 3 4" xfId="10063" xr:uid="{00000000-0005-0000-0000-0000D3390000}"/>
    <cellStyle name="Normal 2 3 2 2 2 3 2 2 3 4 2" xfId="26359" xr:uid="{00000000-0005-0000-0000-0000D4390000}"/>
    <cellStyle name="Normal 2 3 2 2 2 3 2 2 3 5" xfId="18213" xr:uid="{00000000-0005-0000-0000-0000D5390000}"/>
    <cellStyle name="Normal 2 3 2 2 2 3 2 2 4" xfId="3273" xr:uid="{00000000-0005-0000-0000-0000D6390000}"/>
    <cellStyle name="Normal 2 3 2 2 2 3 2 2 4 2" xfId="11419" xr:uid="{00000000-0005-0000-0000-0000D7390000}"/>
    <cellStyle name="Normal 2 3 2 2 2 3 2 2 4 2 2" xfId="27715" xr:uid="{00000000-0005-0000-0000-0000D8390000}"/>
    <cellStyle name="Normal 2 3 2 2 2 3 2 2 4 3" xfId="19569" xr:uid="{00000000-0005-0000-0000-0000D9390000}"/>
    <cellStyle name="Normal 2 3 2 2 2 3 2 2 5" xfId="5806" xr:uid="{00000000-0005-0000-0000-0000DA390000}"/>
    <cellStyle name="Normal 2 3 2 2 2 3 2 2 5 2" xfId="13952" xr:uid="{00000000-0005-0000-0000-0000DB390000}"/>
    <cellStyle name="Normal 2 3 2 2 2 3 2 2 5 2 2" xfId="30248" xr:uid="{00000000-0005-0000-0000-0000DC390000}"/>
    <cellStyle name="Normal 2 3 2 2 2 3 2 2 5 3" xfId="22102" xr:uid="{00000000-0005-0000-0000-0000DD390000}"/>
    <cellStyle name="Normal 2 3 2 2 2 3 2 2 6" xfId="8653" xr:uid="{00000000-0005-0000-0000-0000DE390000}"/>
    <cellStyle name="Normal 2 3 2 2 2 3 2 2 6 2" xfId="24949" xr:uid="{00000000-0005-0000-0000-0000DF390000}"/>
    <cellStyle name="Normal 2 3 2 2 2 3 2 2 7" xfId="16803" xr:uid="{00000000-0005-0000-0000-0000E0390000}"/>
    <cellStyle name="Normal 2 3 2 2 2 3 2 3" xfId="868" xr:uid="{00000000-0005-0000-0000-0000E1390000}"/>
    <cellStyle name="Normal 2 3 2 2 2 3 2 3 2" xfId="2278" xr:uid="{00000000-0005-0000-0000-0000E2390000}"/>
    <cellStyle name="Normal 2 3 2 2 2 3 2 3 2 2" xfId="4804" xr:uid="{00000000-0005-0000-0000-0000E3390000}"/>
    <cellStyle name="Normal 2 3 2 2 2 3 2 3 2 2 2" xfId="12950" xr:uid="{00000000-0005-0000-0000-0000E4390000}"/>
    <cellStyle name="Normal 2 3 2 2 2 3 2 3 2 2 2 2" xfId="29246" xr:uid="{00000000-0005-0000-0000-0000E5390000}"/>
    <cellStyle name="Normal 2 3 2 2 2 3 2 3 2 2 3" xfId="21100" xr:uid="{00000000-0005-0000-0000-0000E6390000}"/>
    <cellStyle name="Normal 2 3 2 2 2 3 2 3 2 3" xfId="7577" xr:uid="{00000000-0005-0000-0000-0000E7390000}"/>
    <cellStyle name="Normal 2 3 2 2 2 3 2 3 2 3 2" xfId="15723" xr:uid="{00000000-0005-0000-0000-0000E8390000}"/>
    <cellStyle name="Normal 2 3 2 2 2 3 2 3 2 3 2 2" xfId="32019" xr:uid="{00000000-0005-0000-0000-0000E9390000}"/>
    <cellStyle name="Normal 2 3 2 2 2 3 2 3 2 3 3" xfId="23873" xr:uid="{00000000-0005-0000-0000-0000EA390000}"/>
    <cellStyle name="Normal 2 3 2 2 2 3 2 3 2 4" xfId="10424" xr:uid="{00000000-0005-0000-0000-0000EB390000}"/>
    <cellStyle name="Normal 2 3 2 2 2 3 2 3 2 4 2" xfId="26720" xr:uid="{00000000-0005-0000-0000-0000EC390000}"/>
    <cellStyle name="Normal 2 3 2 2 2 3 2 3 2 5" xfId="18574" xr:uid="{00000000-0005-0000-0000-0000ED390000}"/>
    <cellStyle name="Normal 2 3 2 2 2 3 2 3 3" xfId="3586" xr:uid="{00000000-0005-0000-0000-0000EE390000}"/>
    <cellStyle name="Normal 2 3 2 2 2 3 2 3 3 2" xfId="11732" xr:uid="{00000000-0005-0000-0000-0000EF390000}"/>
    <cellStyle name="Normal 2 3 2 2 2 3 2 3 3 2 2" xfId="28028" xr:uid="{00000000-0005-0000-0000-0000F0390000}"/>
    <cellStyle name="Normal 2 3 2 2 2 3 2 3 3 3" xfId="19882" xr:uid="{00000000-0005-0000-0000-0000F1390000}"/>
    <cellStyle name="Normal 2 3 2 2 2 3 2 3 4" xfId="6167" xr:uid="{00000000-0005-0000-0000-0000F2390000}"/>
    <cellStyle name="Normal 2 3 2 2 2 3 2 3 4 2" xfId="14313" xr:uid="{00000000-0005-0000-0000-0000F3390000}"/>
    <cellStyle name="Normal 2 3 2 2 2 3 2 3 4 2 2" xfId="30609" xr:uid="{00000000-0005-0000-0000-0000F4390000}"/>
    <cellStyle name="Normal 2 3 2 2 2 3 2 3 4 3" xfId="22463" xr:uid="{00000000-0005-0000-0000-0000F5390000}"/>
    <cellStyle name="Normal 2 3 2 2 2 3 2 3 5" xfId="9014" xr:uid="{00000000-0005-0000-0000-0000F6390000}"/>
    <cellStyle name="Normal 2 3 2 2 2 3 2 3 5 2" xfId="25310" xr:uid="{00000000-0005-0000-0000-0000F7390000}"/>
    <cellStyle name="Normal 2 3 2 2 2 3 2 3 6" xfId="17164" xr:uid="{00000000-0005-0000-0000-0000F8390000}"/>
    <cellStyle name="Normal 2 3 2 2 2 3 2 4" xfId="1573" xr:uid="{00000000-0005-0000-0000-0000F9390000}"/>
    <cellStyle name="Normal 2 3 2 2 2 3 2 4 2" xfId="4195" xr:uid="{00000000-0005-0000-0000-0000FA390000}"/>
    <cellStyle name="Normal 2 3 2 2 2 3 2 4 2 2" xfId="12341" xr:uid="{00000000-0005-0000-0000-0000FB390000}"/>
    <cellStyle name="Normal 2 3 2 2 2 3 2 4 2 2 2" xfId="28637" xr:uid="{00000000-0005-0000-0000-0000FC390000}"/>
    <cellStyle name="Normal 2 3 2 2 2 3 2 4 2 3" xfId="20491" xr:uid="{00000000-0005-0000-0000-0000FD390000}"/>
    <cellStyle name="Normal 2 3 2 2 2 3 2 4 3" xfId="6872" xr:uid="{00000000-0005-0000-0000-0000FE390000}"/>
    <cellStyle name="Normal 2 3 2 2 2 3 2 4 3 2" xfId="15018" xr:uid="{00000000-0005-0000-0000-0000FF390000}"/>
    <cellStyle name="Normal 2 3 2 2 2 3 2 4 3 2 2" xfId="31314" xr:uid="{00000000-0005-0000-0000-0000003A0000}"/>
    <cellStyle name="Normal 2 3 2 2 2 3 2 4 3 3" xfId="23168" xr:uid="{00000000-0005-0000-0000-0000013A0000}"/>
    <cellStyle name="Normal 2 3 2 2 2 3 2 4 4" xfId="9719" xr:uid="{00000000-0005-0000-0000-0000023A0000}"/>
    <cellStyle name="Normal 2 3 2 2 2 3 2 4 4 2" xfId="26015" xr:uid="{00000000-0005-0000-0000-0000033A0000}"/>
    <cellStyle name="Normal 2 3 2 2 2 3 2 4 5" xfId="17869" xr:uid="{00000000-0005-0000-0000-0000043A0000}"/>
    <cellStyle name="Normal 2 3 2 2 2 3 2 5" xfId="2977" xr:uid="{00000000-0005-0000-0000-0000053A0000}"/>
    <cellStyle name="Normal 2 3 2 2 2 3 2 5 2" xfId="11123" xr:uid="{00000000-0005-0000-0000-0000063A0000}"/>
    <cellStyle name="Normal 2 3 2 2 2 3 2 5 2 2" xfId="27419" xr:uid="{00000000-0005-0000-0000-0000073A0000}"/>
    <cellStyle name="Normal 2 3 2 2 2 3 2 5 3" xfId="19273" xr:uid="{00000000-0005-0000-0000-0000083A0000}"/>
    <cellStyle name="Normal 2 3 2 2 2 3 2 6" xfId="5462" xr:uid="{00000000-0005-0000-0000-0000093A0000}"/>
    <cellStyle name="Normal 2 3 2 2 2 3 2 6 2" xfId="13608" xr:uid="{00000000-0005-0000-0000-00000A3A0000}"/>
    <cellStyle name="Normal 2 3 2 2 2 3 2 6 2 2" xfId="29904" xr:uid="{00000000-0005-0000-0000-00000B3A0000}"/>
    <cellStyle name="Normal 2 3 2 2 2 3 2 6 3" xfId="21758" xr:uid="{00000000-0005-0000-0000-00000C3A0000}"/>
    <cellStyle name="Normal 2 3 2 2 2 3 2 7" xfId="8309" xr:uid="{00000000-0005-0000-0000-00000D3A0000}"/>
    <cellStyle name="Normal 2 3 2 2 2 3 2 7 2" xfId="24605" xr:uid="{00000000-0005-0000-0000-00000E3A0000}"/>
    <cellStyle name="Normal 2 3 2 2 2 3 2 8" xfId="16459" xr:uid="{00000000-0005-0000-0000-00000F3A0000}"/>
    <cellStyle name="Normal 2 3 2 2 2 3 3" xfId="240" xr:uid="{00000000-0005-0000-0000-0000103A0000}"/>
    <cellStyle name="Normal 2 3 2 2 2 3 3 2" xfId="584" xr:uid="{00000000-0005-0000-0000-0000113A0000}"/>
    <cellStyle name="Normal 2 3 2 2 2 3 3 2 2" xfId="1290" xr:uid="{00000000-0005-0000-0000-0000123A0000}"/>
    <cellStyle name="Normal 2 3 2 2 2 3 3 2 2 2" xfId="2700" xr:uid="{00000000-0005-0000-0000-0000133A0000}"/>
    <cellStyle name="Normal 2 3 2 2 2 3 3 2 2 2 2" xfId="5174" xr:uid="{00000000-0005-0000-0000-0000143A0000}"/>
    <cellStyle name="Normal 2 3 2 2 2 3 3 2 2 2 2 2" xfId="13320" xr:uid="{00000000-0005-0000-0000-0000153A0000}"/>
    <cellStyle name="Normal 2 3 2 2 2 3 3 2 2 2 2 2 2" xfId="29616" xr:uid="{00000000-0005-0000-0000-0000163A0000}"/>
    <cellStyle name="Normal 2 3 2 2 2 3 3 2 2 2 2 3" xfId="21470" xr:uid="{00000000-0005-0000-0000-0000173A0000}"/>
    <cellStyle name="Normal 2 3 2 2 2 3 3 2 2 2 3" xfId="7999" xr:uid="{00000000-0005-0000-0000-0000183A0000}"/>
    <cellStyle name="Normal 2 3 2 2 2 3 3 2 2 2 3 2" xfId="16145" xr:uid="{00000000-0005-0000-0000-0000193A0000}"/>
    <cellStyle name="Normal 2 3 2 2 2 3 3 2 2 2 3 2 2" xfId="32441" xr:uid="{00000000-0005-0000-0000-00001A3A0000}"/>
    <cellStyle name="Normal 2 3 2 2 2 3 3 2 2 2 3 3" xfId="24295" xr:uid="{00000000-0005-0000-0000-00001B3A0000}"/>
    <cellStyle name="Normal 2 3 2 2 2 3 3 2 2 2 4" xfId="10846" xr:uid="{00000000-0005-0000-0000-00001C3A0000}"/>
    <cellStyle name="Normal 2 3 2 2 2 3 3 2 2 2 4 2" xfId="27142" xr:uid="{00000000-0005-0000-0000-00001D3A0000}"/>
    <cellStyle name="Normal 2 3 2 2 2 3 3 2 2 2 5" xfId="18996" xr:uid="{00000000-0005-0000-0000-00001E3A0000}"/>
    <cellStyle name="Normal 2 3 2 2 2 3 3 2 2 3" xfId="3956" xr:uid="{00000000-0005-0000-0000-00001F3A0000}"/>
    <cellStyle name="Normal 2 3 2 2 2 3 3 2 2 3 2" xfId="12102" xr:uid="{00000000-0005-0000-0000-0000203A0000}"/>
    <cellStyle name="Normal 2 3 2 2 2 3 3 2 2 3 2 2" xfId="28398" xr:uid="{00000000-0005-0000-0000-0000213A0000}"/>
    <cellStyle name="Normal 2 3 2 2 2 3 3 2 2 3 3" xfId="20252" xr:uid="{00000000-0005-0000-0000-0000223A0000}"/>
    <cellStyle name="Normal 2 3 2 2 2 3 3 2 2 4" xfId="6589" xr:uid="{00000000-0005-0000-0000-0000233A0000}"/>
    <cellStyle name="Normal 2 3 2 2 2 3 3 2 2 4 2" xfId="14735" xr:uid="{00000000-0005-0000-0000-0000243A0000}"/>
    <cellStyle name="Normal 2 3 2 2 2 3 3 2 2 4 2 2" xfId="31031" xr:uid="{00000000-0005-0000-0000-0000253A0000}"/>
    <cellStyle name="Normal 2 3 2 2 2 3 3 2 2 4 3" xfId="22885" xr:uid="{00000000-0005-0000-0000-0000263A0000}"/>
    <cellStyle name="Normal 2 3 2 2 2 3 3 2 2 5" xfId="9436" xr:uid="{00000000-0005-0000-0000-0000273A0000}"/>
    <cellStyle name="Normal 2 3 2 2 2 3 3 2 2 5 2" xfId="25732" xr:uid="{00000000-0005-0000-0000-0000283A0000}"/>
    <cellStyle name="Normal 2 3 2 2 2 3 3 2 2 6" xfId="17586" xr:uid="{00000000-0005-0000-0000-0000293A0000}"/>
    <cellStyle name="Normal 2 3 2 2 2 3 3 2 3" xfId="1995" xr:uid="{00000000-0005-0000-0000-00002A3A0000}"/>
    <cellStyle name="Normal 2 3 2 2 2 3 3 2 3 2" xfId="4565" xr:uid="{00000000-0005-0000-0000-00002B3A0000}"/>
    <cellStyle name="Normal 2 3 2 2 2 3 3 2 3 2 2" xfId="12711" xr:uid="{00000000-0005-0000-0000-00002C3A0000}"/>
    <cellStyle name="Normal 2 3 2 2 2 3 3 2 3 2 2 2" xfId="29007" xr:uid="{00000000-0005-0000-0000-00002D3A0000}"/>
    <cellStyle name="Normal 2 3 2 2 2 3 3 2 3 2 3" xfId="20861" xr:uid="{00000000-0005-0000-0000-00002E3A0000}"/>
    <cellStyle name="Normal 2 3 2 2 2 3 3 2 3 3" xfId="7294" xr:uid="{00000000-0005-0000-0000-00002F3A0000}"/>
    <cellStyle name="Normal 2 3 2 2 2 3 3 2 3 3 2" xfId="15440" xr:uid="{00000000-0005-0000-0000-0000303A0000}"/>
    <cellStyle name="Normal 2 3 2 2 2 3 3 2 3 3 2 2" xfId="31736" xr:uid="{00000000-0005-0000-0000-0000313A0000}"/>
    <cellStyle name="Normal 2 3 2 2 2 3 3 2 3 3 3" xfId="23590" xr:uid="{00000000-0005-0000-0000-0000323A0000}"/>
    <cellStyle name="Normal 2 3 2 2 2 3 3 2 3 4" xfId="10141" xr:uid="{00000000-0005-0000-0000-0000333A0000}"/>
    <cellStyle name="Normal 2 3 2 2 2 3 3 2 3 4 2" xfId="26437" xr:uid="{00000000-0005-0000-0000-0000343A0000}"/>
    <cellStyle name="Normal 2 3 2 2 2 3 3 2 3 5" xfId="18291" xr:uid="{00000000-0005-0000-0000-0000353A0000}"/>
    <cellStyle name="Normal 2 3 2 2 2 3 3 2 4" xfId="3347" xr:uid="{00000000-0005-0000-0000-0000363A0000}"/>
    <cellStyle name="Normal 2 3 2 2 2 3 3 2 4 2" xfId="11493" xr:uid="{00000000-0005-0000-0000-0000373A0000}"/>
    <cellStyle name="Normal 2 3 2 2 2 3 3 2 4 2 2" xfId="27789" xr:uid="{00000000-0005-0000-0000-0000383A0000}"/>
    <cellStyle name="Normal 2 3 2 2 2 3 3 2 4 3" xfId="19643" xr:uid="{00000000-0005-0000-0000-0000393A0000}"/>
    <cellStyle name="Normal 2 3 2 2 2 3 3 2 5" xfId="5884" xr:uid="{00000000-0005-0000-0000-00003A3A0000}"/>
    <cellStyle name="Normal 2 3 2 2 2 3 3 2 5 2" xfId="14030" xr:uid="{00000000-0005-0000-0000-00003B3A0000}"/>
    <cellStyle name="Normal 2 3 2 2 2 3 3 2 5 2 2" xfId="30326" xr:uid="{00000000-0005-0000-0000-00003C3A0000}"/>
    <cellStyle name="Normal 2 3 2 2 2 3 3 2 5 3" xfId="22180" xr:uid="{00000000-0005-0000-0000-00003D3A0000}"/>
    <cellStyle name="Normal 2 3 2 2 2 3 3 2 6" xfId="8731" xr:uid="{00000000-0005-0000-0000-00003E3A0000}"/>
    <cellStyle name="Normal 2 3 2 2 2 3 3 2 6 2" xfId="25027" xr:uid="{00000000-0005-0000-0000-00003F3A0000}"/>
    <cellStyle name="Normal 2 3 2 2 2 3 3 2 7" xfId="16881" xr:uid="{00000000-0005-0000-0000-0000403A0000}"/>
    <cellStyle name="Normal 2 3 2 2 2 3 3 3" xfId="946" xr:uid="{00000000-0005-0000-0000-0000413A0000}"/>
    <cellStyle name="Normal 2 3 2 2 2 3 3 3 2" xfId="2356" xr:uid="{00000000-0005-0000-0000-0000423A0000}"/>
    <cellStyle name="Normal 2 3 2 2 2 3 3 3 2 2" xfId="4878" xr:uid="{00000000-0005-0000-0000-0000433A0000}"/>
    <cellStyle name="Normal 2 3 2 2 2 3 3 3 2 2 2" xfId="13024" xr:uid="{00000000-0005-0000-0000-0000443A0000}"/>
    <cellStyle name="Normal 2 3 2 2 2 3 3 3 2 2 2 2" xfId="29320" xr:uid="{00000000-0005-0000-0000-0000453A0000}"/>
    <cellStyle name="Normal 2 3 2 2 2 3 3 3 2 2 3" xfId="21174" xr:uid="{00000000-0005-0000-0000-0000463A0000}"/>
    <cellStyle name="Normal 2 3 2 2 2 3 3 3 2 3" xfId="7655" xr:uid="{00000000-0005-0000-0000-0000473A0000}"/>
    <cellStyle name="Normal 2 3 2 2 2 3 3 3 2 3 2" xfId="15801" xr:uid="{00000000-0005-0000-0000-0000483A0000}"/>
    <cellStyle name="Normal 2 3 2 2 2 3 3 3 2 3 2 2" xfId="32097" xr:uid="{00000000-0005-0000-0000-0000493A0000}"/>
    <cellStyle name="Normal 2 3 2 2 2 3 3 3 2 3 3" xfId="23951" xr:uid="{00000000-0005-0000-0000-00004A3A0000}"/>
    <cellStyle name="Normal 2 3 2 2 2 3 3 3 2 4" xfId="10502" xr:uid="{00000000-0005-0000-0000-00004B3A0000}"/>
    <cellStyle name="Normal 2 3 2 2 2 3 3 3 2 4 2" xfId="26798" xr:uid="{00000000-0005-0000-0000-00004C3A0000}"/>
    <cellStyle name="Normal 2 3 2 2 2 3 3 3 2 5" xfId="18652" xr:uid="{00000000-0005-0000-0000-00004D3A0000}"/>
    <cellStyle name="Normal 2 3 2 2 2 3 3 3 3" xfId="3660" xr:uid="{00000000-0005-0000-0000-00004E3A0000}"/>
    <cellStyle name="Normal 2 3 2 2 2 3 3 3 3 2" xfId="11806" xr:uid="{00000000-0005-0000-0000-00004F3A0000}"/>
    <cellStyle name="Normal 2 3 2 2 2 3 3 3 3 2 2" xfId="28102" xr:uid="{00000000-0005-0000-0000-0000503A0000}"/>
    <cellStyle name="Normal 2 3 2 2 2 3 3 3 3 3" xfId="19956" xr:uid="{00000000-0005-0000-0000-0000513A0000}"/>
    <cellStyle name="Normal 2 3 2 2 2 3 3 3 4" xfId="6245" xr:uid="{00000000-0005-0000-0000-0000523A0000}"/>
    <cellStyle name="Normal 2 3 2 2 2 3 3 3 4 2" xfId="14391" xr:uid="{00000000-0005-0000-0000-0000533A0000}"/>
    <cellStyle name="Normal 2 3 2 2 2 3 3 3 4 2 2" xfId="30687" xr:uid="{00000000-0005-0000-0000-0000543A0000}"/>
    <cellStyle name="Normal 2 3 2 2 2 3 3 3 4 3" xfId="22541" xr:uid="{00000000-0005-0000-0000-0000553A0000}"/>
    <cellStyle name="Normal 2 3 2 2 2 3 3 3 5" xfId="9092" xr:uid="{00000000-0005-0000-0000-0000563A0000}"/>
    <cellStyle name="Normal 2 3 2 2 2 3 3 3 5 2" xfId="25388" xr:uid="{00000000-0005-0000-0000-0000573A0000}"/>
    <cellStyle name="Normal 2 3 2 2 2 3 3 3 6" xfId="17242" xr:uid="{00000000-0005-0000-0000-0000583A0000}"/>
    <cellStyle name="Normal 2 3 2 2 2 3 3 4" xfId="1651" xr:uid="{00000000-0005-0000-0000-0000593A0000}"/>
    <cellStyle name="Normal 2 3 2 2 2 3 3 4 2" xfId="4269" xr:uid="{00000000-0005-0000-0000-00005A3A0000}"/>
    <cellStyle name="Normal 2 3 2 2 2 3 3 4 2 2" xfId="12415" xr:uid="{00000000-0005-0000-0000-00005B3A0000}"/>
    <cellStyle name="Normal 2 3 2 2 2 3 3 4 2 2 2" xfId="28711" xr:uid="{00000000-0005-0000-0000-00005C3A0000}"/>
    <cellStyle name="Normal 2 3 2 2 2 3 3 4 2 3" xfId="20565" xr:uid="{00000000-0005-0000-0000-00005D3A0000}"/>
    <cellStyle name="Normal 2 3 2 2 2 3 3 4 3" xfId="6950" xr:uid="{00000000-0005-0000-0000-00005E3A0000}"/>
    <cellStyle name="Normal 2 3 2 2 2 3 3 4 3 2" xfId="15096" xr:uid="{00000000-0005-0000-0000-00005F3A0000}"/>
    <cellStyle name="Normal 2 3 2 2 2 3 3 4 3 2 2" xfId="31392" xr:uid="{00000000-0005-0000-0000-0000603A0000}"/>
    <cellStyle name="Normal 2 3 2 2 2 3 3 4 3 3" xfId="23246" xr:uid="{00000000-0005-0000-0000-0000613A0000}"/>
    <cellStyle name="Normal 2 3 2 2 2 3 3 4 4" xfId="9797" xr:uid="{00000000-0005-0000-0000-0000623A0000}"/>
    <cellStyle name="Normal 2 3 2 2 2 3 3 4 4 2" xfId="26093" xr:uid="{00000000-0005-0000-0000-0000633A0000}"/>
    <cellStyle name="Normal 2 3 2 2 2 3 3 4 5" xfId="17947" xr:uid="{00000000-0005-0000-0000-0000643A0000}"/>
    <cellStyle name="Normal 2 3 2 2 2 3 3 5" xfId="3051" xr:uid="{00000000-0005-0000-0000-0000653A0000}"/>
    <cellStyle name="Normal 2 3 2 2 2 3 3 5 2" xfId="11197" xr:uid="{00000000-0005-0000-0000-0000663A0000}"/>
    <cellStyle name="Normal 2 3 2 2 2 3 3 5 2 2" xfId="27493" xr:uid="{00000000-0005-0000-0000-0000673A0000}"/>
    <cellStyle name="Normal 2 3 2 2 2 3 3 5 3" xfId="19347" xr:uid="{00000000-0005-0000-0000-0000683A0000}"/>
    <cellStyle name="Normal 2 3 2 2 2 3 3 6" xfId="5540" xr:uid="{00000000-0005-0000-0000-0000693A0000}"/>
    <cellStyle name="Normal 2 3 2 2 2 3 3 6 2" xfId="13686" xr:uid="{00000000-0005-0000-0000-00006A3A0000}"/>
    <cellStyle name="Normal 2 3 2 2 2 3 3 6 2 2" xfId="29982" xr:uid="{00000000-0005-0000-0000-00006B3A0000}"/>
    <cellStyle name="Normal 2 3 2 2 2 3 3 6 3" xfId="21836" xr:uid="{00000000-0005-0000-0000-00006C3A0000}"/>
    <cellStyle name="Normal 2 3 2 2 2 3 3 7" xfId="8387" xr:uid="{00000000-0005-0000-0000-00006D3A0000}"/>
    <cellStyle name="Normal 2 3 2 2 2 3 3 7 2" xfId="24683" xr:uid="{00000000-0005-0000-0000-00006E3A0000}"/>
    <cellStyle name="Normal 2 3 2 2 2 3 3 8" xfId="16537" xr:uid="{00000000-0005-0000-0000-00006F3A0000}"/>
    <cellStyle name="Normal 2 3 2 2 2 3 4" xfId="326" xr:uid="{00000000-0005-0000-0000-0000703A0000}"/>
    <cellStyle name="Normal 2 3 2 2 2 3 4 2" xfId="670" xr:uid="{00000000-0005-0000-0000-0000713A0000}"/>
    <cellStyle name="Normal 2 3 2 2 2 3 4 2 2" xfId="1376" xr:uid="{00000000-0005-0000-0000-0000723A0000}"/>
    <cellStyle name="Normal 2 3 2 2 2 3 4 2 2 2" xfId="2786" xr:uid="{00000000-0005-0000-0000-0000733A0000}"/>
    <cellStyle name="Normal 2 3 2 2 2 3 4 2 2 2 2" xfId="5248" xr:uid="{00000000-0005-0000-0000-0000743A0000}"/>
    <cellStyle name="Normal 2 3 2 2 2 3 4 2 2 2 2 2" xfId="13394" xr:uid="{00000000-0005-0000-0000-0000753A0000}"/>
    <cellStyle name="Normal 2 3 2 2 2 3 4 2 2 2 2 2 2" xfId="29690" xr:uid="{00000000-0005-0000-0000-0000763A0000}"/>
    <cellStyle name="Normal 2 3 2 2 2 3 4 2 2 2 2 3" xfId="21544" xr:uid="{00000000-0005-0000-0000-0000773A0000}"/>
    <cellStyle name="Normal 2 3 2 2 2 3 4 2 2 2 3" xfId="8085" xr:uid="{00000000-0005-0000-0000-0000783A0000}"/>
    <cellStyle name="Normal 2 3 2 2 2 3 4 2 2 2 3 2" xfId="16231" xr:uid="{00000000-0005-0000-0000-0000793A0000}"/>
    <cellStyle name="Normal 2 3 2 2 2 3 4 2 2 2 3 2 2" xfId="32527" xr:uid="{00000000-0005-0000-0000-00007A3A0000}"/>
    <cellStyle name="Normal 2 3 2 2 2 3 4 2 2 2 3 3" xfId="24381" xr:uid="{00000000-0005-0000-0000-00007B3A0000}"/>
    <cellStyle name="Normal 2 3 2 2 2 3 4 2 2 2 4" xfId="10932" xr:uid="{00000000-0005-0000-0000-00007C3A0000}"/>
    <cellStyle name="Normal 2 3 2 2 2 3 4 2 2 2 4 2" xfId="27228" xr:uid="{00000000-0005-0000-0000-00007D3A0000}"/>
    <cellStyle name="Normal 2 3 2 2 2 3 4 2 2 2 5" xfId="19082" xr:uid="{00000000-0005-0000-0000-00007E3A0000}"/>
    <cellStyle name="Normal 2 3 2 2 2 3 4 2 2 3" xfId="4030" xr:uid="{00000000-0005-0000-0000-00007F3A0000}"/>
    <cellStyle name="Normal 2 3 2 2 2 3 4 2 2 3 2" xfId="12176" xr:uid="{00000000-0005-0000-0000-0000803A0000}"/>
    <cellStyle name="Normal 2 3 2 2 2 3 4 2 2 3 2 2" xfId="28472" xr:uid="{00000000-0005-0000-0000-0000813A0000}"/>
    <cellStyle name="Normal 2 3 2 2 2 3 4 2 2 3 3" xfId="20326" xr:uid="{00000000-0005-0000-0000-0000823A0000}"/>
    <cellStyle name="Normal 2 3 2 2 2 3 4 2 2 4" xfId="6675" xr:uid="{00000000-0005-0000-0000-0000833A0000}"/>
    <cellStyle name="Normal 2 3 2 2 2 3 4 2 2 4 2" xfId="14821" xr:uid="{00000000-0005-0000-0000-0000843A0000}"/>
    <cellStyle name="Normal 2 3 2 2 2 3 4 2 2 4 2 2" xfId="31117" xr:uid="{00000000-0005-0000-0000-0000853A0000}"/>
    <cellStyle name="Normal 2 3 2 2 2 3 4 2 2 4 3" xfId="22971" xr:uid="{00000000-0005-0000-0000-0000863A0000}"/>
    <cellStyle name="Normal 2 3 2 2 2 3 4 2 2 5" xfId="9522" xr:uid="{00000000-0005-0000-0000-0000873A0000}"/>
    <cellStyle name="Normal 2 3 2 2 2 3 4 2 2 5 2" xfId="25818" xr:uid="{00000000-0005-0000-0000-0000883A0000}"/>
    <cellStyle name="Normal 2 3 2 2 2 3 4 2 2 6" xfId="17672" xr:uid="{00000000-0005-0000-0000-0000893A0000}"/>
    <cellStyle name="Normal 2 3 2 2 2 3 4 2 3" xfId="2081" xr:uid="{00000000-0005-0000-0000-00008A3A0000}"/>
    <cellStyle name="Normal 2 3 2 2 2 3 4 2 3 2" xfId="4639" xr:uid="{00000000-0005-0000-0000-00008B3A0000}"/>
    <cellStyle name="Normal 2 3 2 2 2 3 4 2 3 2 2" xfId="12785" xr:uid="{00000000-0005-0000-0000-00008C3A0000}"/>
    <cellStyle name="Normal 2 3 2 2 2 3 4 2 3 2 2 2" xfId="29081" xr:uid="{00000000-0005-0000-0000-00008D3A0000}"/>
    <cellStyle name="Normal 2 3 2 2 2 3 4 2 3 2 3" xfId="20935" xr:uid="{00000000-0005-0000-0000-00008E3A0000}"/>
    <cellStyle name="Normal 2 3 2 2 2 3 4 2 3 3" xfId="7380" xr:uid="{00000000-0005-0000-0000-00008F3A0000}"/>
    <cellStyle name="Normal 2 3 2 2 2 3 4 2 3 3 2" xfId="15526" xr:uid="{00000000-0005-0000-0000-0000903A0000}"/>
    <cellStyle name="Normal 2 3 2 2 2 3 4 2 3 3 2 2" xfId="31822" xr:uid="{00000000-0005-0000-0000-0000913A0000}"/>
    <cellStyle name="Normal 2 3 2 2 2 3 4 2 3 3 3" xfId="23676" xr:uid="{00000000-0005-0000-0000-0000923A0000}"/>
    <cellStyle name="Normal 2 3 2 2 2 3 4 2 3 4" xfId="10227" xr:uid="{00000000-0005-0000-0000-0000933A0000}"/>
    <cellStyle name="Normal 2 3 2 2 2 3 4 2 3 4 2" xfId="26523" xr:uid="{00000000-0005-0000-0000-0000943A0000}"/>
    <cellStyle name="Normal 2 3 2 2 2 3 4 2 3 5" xfId="18377" xr:uid="{00000000-0005-0000-0000-0000953A0000}"/>
    <cellStyle name="Normal 2 3 2 2 2 3 4 2 4" xfId="3421" xr:uid="{00000000-0005-0000-0000-0000963A0000}"/>
    <cellStyle name="Normal 2 3 2 2 2 3 4 2 4 2" xfId="11567" xr:uid="{00000000-0005-0000-0000-0000973A0000}"/>
    <cellStyle name="Normal 2 3 2 2 2 3 4 2 4 2 2" xfId="27863" xr:uid="{00000000-0005-0000-0000-0000983A0000}"/>
    <cellStyle name="Normal 2 3 2 2 2 3 4 2 4 3" xfId="19717" xr:uid="{00000000-0005-0000-0000-0000993A0000}"/>
    <cellStyle name="Normal 2 3 2 2 2 3 4 2 5" xfId="5970" xr:uid="{00000000-0005-0000-0000-00009A3A0000}"/>
    <cellStyle name="Normal 2 3 2 2 2 3 4 2 5 2" xfId="14116" xr:uid="{00000000-0005-0000-0000-00009B3A0000}"/>
    <cellStyle name="Normal 2 3 2 2 2 3 4 2 5 2 2" xfId="30412" xr:uid="{00000000-0005-0000-0000-00009C3A0000}"/>
    <cellStyle name="Normal 2 3 2 2 2 3 4 2 5 3" xfId="22266" xr:uid="{00000000-0005-0000-0000-00009D3A0000}"/>
    <cellStyle name="Normal 2 3 2 2 2 3 4 2 6" xfId="8817" xr:uid="{00000000-0005-0000-0000-00009E3A0000}"/>
    <cellStyle name="Normal 2 3 2 2 2 3 4 2 6 2" xfId="25113" xr:uid="{00000000-0005-0000-0000-00009F3A0000}"/>
    <cellStyle name="Normal 2 3 2 2 2 3 4 2 7" xfId="16967" xr:uid="{00000000-0005-0000-0000-0000A03A0000}"/>
    <cellStyle name="Normal 2 3 2 2 2 3 4 3" xfId="1032" xr:uid="{00000000-0005-0000-0000-0000A13A0000}"/>
    <cellStyle name="Normal 2 3 2 2 2 3 4 3 2" xfId="2442" xr:uid="{00000000-0005-0000-0000-0000A23A0000}"/>
    <cellStyle name="Normal 2 3 2 2 2 3 4 3 2 2" xfId="4952" xr:uid="{00000000-0005-0000-0000-0000A33A0000}"/>
    <cellStyle name="Normal 2 3 2 2 2 3 4 3 2 2 2" xfId="13098" xr:uid="{00000000-0005-0000-0000-0000A43A0000}"/>
    <cellStyle name="Normal 2 3 2 2 2 3 4 3 2 2 2 2" xfId="29394" xr:uid="{00000000-0005-0000-0000-0000A53A0000}"/>
    <cellStyle name="Normal 2 3 2 2 2 3 4 3 2 2 3" xfId="21248" xr:uid="{00000000-0005-0000-0000-0000A63A0000}"/>
    <cellStyle name="Normal 2 3 2 2 2 3 4 3 2 3" xfId="7741" xr:uid="{00000000-0005-0000-0000-0000A73A0000}"/>
    <cellStyle name="Normal 2 3 2 2 2 3 4 3 2 3 2" xfId="15887" xr:uid="{00000000-0005-0000-0000-0000A83A0000}"/>
    <cellStyle name="Normal 2 3 2 2 2 3 4 3 2 3 2 2" xfId="32183" xr:uid="{00000000-0005-0000-0000-0000A93A0000}"/>
    <cellStyle name="Normal 2 3 2 2 2 3 4 3 2 3 3" xfId="24037" xr:uid="{00000000-0005-0000-0000-0000AA3A0000}"/>
    <cellStyle name="Normal 2 3 2 2 2 3 4 3 2 4" xfId="10588" xr:uid="{00000000-0005-0000-0000-0000AB3A0000}"/>
    <cellStyle name="Normal 2 3 2 2 2 3 4 3 2 4 2" xfId="26884" xr:uid="{00000000-0005-0000-0000-0000AC3A0000}"/>
    <cellStyle name="Normal 2 3 2 2 2 3 4 3 2 5" xfId="18738" xr:uid="{00000000-0005-0000-0000-0000AD3A0000}"/>
    <cellStyle name="Normal 2 3 2 2 2 3 4 3 3" xfId="3734" xr:uid="{00000000-0005-0000-0000-0000AE3A0000}"/>
    <cellStyle name="Normal 2 3 2 2 2 3 4 3 3 2" xfId="11880" xr:uid="{00000000-0005-0000-0000-0000AF3A0000}"/>
    <cellStyle name="Normal 2 3 2 2 2 3 4 3 3 2 2" xfId="28176" xr:uid="{00000000-0005-0000-0000-0000B03A0000}"/>
    <cellStyle name="Normal 2 3 2 2 2 3 4 3 3 3" xfId="20030" xr:uid="{00000000-0005-0000-0000-0000B13A0000}"/>
    <cellStyle name="Normal 2 3 2 2 2 3 4 3 4" xfId="6331" xr:uid="{00000000-0005-0000-0000-0000B23A0000}"/>
    <cellStyle name="Normal 2 3 2 2 2 3 4 3 4 2" xfId="14477" xr:uid="{00000000-0005-0000-0000-0000B33A0000}"/>
    <cellStyle name="Normal 2 3 2 2 2 3 4 3 4 2 2" xfId="30773" xr:uid="{00000000-0005-0000-0000-0000B43A0000}"/>
    <cellStyle name="Normal 2 3 2 2 2 3 4 3 4 3" xfId="22627" xr:uid="{00000000-0005-0000-0000-0000B53A0000}"/>
    <cellStyle name="Normal 2 3 2 2 2 3 4 3 5" xfId="9178" xr:uid="{00000000-0005-0000-0000-0000B63A0000}"/>
    <cellStyle name="Normal 2 3 2 2 2 3 4 3 5 2" xfId="25474" xr:uid="{00000000-0005-0000-0000-0000B73A0000}"/>
    <cellStyle name="Normal 2 3 2 2 2 3 4 3 6" xfId="17328" xr:uid="{00000000-0005-0000-0000-0000B83A0000}"/>
    <cellStyle name="Normal 2 3 2 2 2 3 4 4" xfId="1737" xr:uid="{00000000-0005-0000-0000-0000B93A0000}"/>
    <cellStyle name="Normal 2 3 2 2 2 3 4 4 2" xfId="4343" xr:uid="{00000000-0005-0000-0000-0000BA3A0000}"/>
    <cellStyle name="Normal 2 3 2 2 2 3 4 4 2 2" xfId="12489" xr:uid="{00000000-0005-0000-0000-0000BB3A0000}"/>
    <cellStyle name="Normal 2 3 2 2 2 3 4 4 2 2 2" xfId="28785" xr:uid="{00000000-0005-0000-0000-0000BC3A0000}"/>
    <cellStyle name="Normal 2 3 2 2 2 3 4 4 2 3" xfId="20639" xr:uid="{00000000-0005-0000-0000-0000BD3A0000}"/>
    <cellStyle name="Normal 2 3 2 2 2 3 4 4 3" xfId="7036" xr:uid="{00000000-0005-0000-0000-0000BE3A0000}"/>
    <cellStyle name="Normal 2 3 2 2 2 3 4 4 3 2" xfId="15182" xr:uid="{00000000-0005-0000-0000-0000BF3A0000}"/>
    <cellStyle name="Normal 2 3 2 2 2 3 4 4 3 2 2" xfId="31478" xr:uid="{00000000-0005-0000-0000-0000C03A0000}"/>
    <cellStyle name="Normal 2 3 2 2 2 3 4 4 3 3" xfId="23332" xr:uid="{00000000-0005-0000-0000-0000C13A0000}"/>
    <cellStyle name="Normal 2 3 2 2 2 3 4 4 4" xfId="9883" xr:uid="{00000000-0005-0000-0000-0000C23A0000}"/>
    <cellStyle name="Normal 2 3 2 2 2 3 4 4 4 2" xfId="26179" xr:uid="{00000000-0005-0000-0000-0000C33A0000}"/>
    <cellStyle name="Normal 2 3 2 2 2 3 4 4 5" xfId="18033" xr:uid="{00000000-0005-0000-0000-0000C43A0000}"/>
    <cellStyle name="Normal 2 3 2 2 2 3 4 5" xfId="3125" xr:uid="{00000000-0005-0000-0000-0000C53A0000}"/>
    <cellStyle name="Normal 2 3 2 2 2 3 4 5 2" xfId="11271" xr:uid="{00000000-0005-0000-0000-0000C63A0000}"/>
    <cellStyle name="Normal 2 3 2 2 2 3 4 5 2 2" xfId="27567" xr:uid="{00000000-0005-0000-0000-0000C73A0000}"/>
    <cellStyle name="Normal 2 3 2 2 2 3 4 5 3" xfId="19421" xr:uid="{00000000-0005-0000-0000-0000C83A0000}"/>
    <cellStyle name="Normal 2 3 2 2 2 3 4 6" xfId="5626" xr:uid="{00000000-0005-0000-0000-0000C93A0000}"/>
    <cellStyle name="Normal 2 3 2 2 2 3 4 6 2" xfId="13772" xr:uid="{00000000-0005-0000-0000-0000CA3A0000}"/>
    <cellStyle name="Normal 2 3 2 2 2 3 4 6 2 2" xfId="30068" xr:uid="{00000000-0005-0000-0000-0000CB3A0000}"/>
    <cellStyle name="Normal 2 3 2 2 2 3 4 6 3" xfId="21922" xr:uid="{00000000-0005-0000-0000-0000CC3A0000}"/>
    <cellStyle name="Normal 2 3 2 2 2 3 4 7" xfId="8473" xr:uid="{00000000-0005-0000-0000-0000CD3A0000}"/>
    <cellStyle name="Normal 2 3 2 2 2 3 4 7 2" xfId="24769" xr:uid="{00000000-0005-0000-0000-0000CE3A0000}"/>
    <cellStyle name="Normal 2 3 2 2 2 3 4 8" xfId="16623" xr:uid="{00000000-0005-0000-0000-0000CF3A0000}"/>
    <cellStyle name="Normal 2 3 2 2 2 3 5" xfId="416" xr:uid="{00000000-0005-0000-0000-0000D03A0000}"/>
    <cellStyle name="Normal 2 3 2 2 2 3 5 2" xfId="1122" xr:uid="{00000000-0005-0000-0000-0000D13A0000}"/>
    <cellStyle name="Normal 2 3 2 2 2 3 5 2 2" xfId="2532" xr:uid="{00000000-0005-0000-0000-0000D23A0000}"/>
    <cellStyle name="Normal 2 3 2 2 2 3 5 2 2 2" xfId="5026" xr:uid="{00000000-0005-0000-0000-0000D33A0000}"/>
    <cellStyle name="Normal 2 3 2 2 2 3 5 2 2 2 2" xfId="13172" xr:uid="{00000000-0005-0000-0000-0000D43A0000}"/>
    <cellStyle name="Normal 2 3 2 2 2 3 5 2 2 2 2 2" xfId="29468" xr:uid="{00000000-0005-0000-0000-0000D53A0000}"/>
    <cellStyle name="Normal 2 3 2 2 2 3 5 2 2 2 3" xfId="21322" xr:uid="{00000000-0005-0000-0000-0000D63A0000}"/>
    <cellStyle name="Normal 2 3 2 2 2 3 5 2 2 3" xfId="7831" xr:uid="{00000000-0005-0000-0000-0000D73A0000}"/>
    <cellStyle name="Normal 2 3 2 2 2 3 5 2 2 3 2" xfId="15977" xr:uid="{00000000-0005-0000-0000-0000D83A0000}"/>
    <cellStyle name="Normal 2 3 2 2 2 3 5 2 2 3 2 2" xfId="32273" xr:uid="{00000000-0005-0000-0000-0000D93A0000}"/>
    <cellStyle name="Normal 2 3 2 2 2 3 5 2 2 3 3" xfId="24127" xr:uid="{00000000-0005-0000-0000-0000DA3A0000}"/>
    <cellStyle name="Normal 2 3 2 2 2 3 5 2 2 4" xfId="10678" xr:uid="{00000000-0005-0000-0000-0000DB3A0000}"/>
    <cellStyle name="Normal 2 3 2 2 2 3 5 2 2 4 2" xfId="26974" xr:uid="{00000000-0005-0000-0000-0000DC3A0000}"/>
    <cellStyle name="Normal 2 3 2 2 2 3 5 2 2 5" xfId="18828" xr:uid="{00000000-0005-0000-0000-0000DD3A0000}"/>
    <cellStyle name="Normal 2 3 2 2 2 3 5 2 3" xfId="3808" xr:uid="{00000000-0005-0000-0000-0000DE3A0000}"/>
    <cellStyle name="Normal 2 3 2 2 2 3 5 2 3 2" xfId="11954" xr:uid="{00000000-0005-0000-0000-0000DF3A0000}"/>
    <cellStyle name="Normal 2 3 2 2 2 3 5 2 3 2 2" xfId="28250" xr:uid="{00000000-0005-0000-0000-0000E03A0000}"/>
    <cellStyle name="Normal 2 3 2 2 2 3 5 2 3 3" xfId="20104" xr:uid="{00000000-0005-0000-0000-0000E13A0000}"/>
    <cellStyle name="Normal 2 3 2 2 2 3 5 2 4" xfId="6421" xr:uid="{00000000-0005-0000-0000-0000E23A0000}"/>
    <cellStyle name="Normal 2 3 2 2 2 3 5 2 4 2" xfId="14567" xr:uid="{00000000-0005-0000-0000-0000E33A0000}"/>
    <cellStyle name="Normal 2 3 2 2 2 3 5 2 4 2 2" xfId="30863" xr:uid="{00000000-0005-0000-0000-0000E43A0000}"/>
    <cellStyle name="Normal 2 3 2 2 2 3 5 2 4 3" xfId="22717" xr:uid="{00000000-0005-0000-0000-0000E53A0000}"/>
    <cellStyle name="Normal 2 3 2 2 2 3 5 2 5" xfId="9268" xr:uid="{00000000-0005-0000-0000-0000E63A0000}"/>
    <cellStyle name="Normal 2 3 2 2 2 3 5 2 5 2" xfId="25564" xr:uid="{00000000-0005-0000-0000-0000E73A0000}"/>
    <cellStyle name="Normal 2 3 2 2 2 3 5 2 6" xfId="17418" xr:uid="{00000000-0005-0000-0000-0000E83A0000}"/>
    <cellStyle name="Normal 2 3 2 2 2 3 5 3" xfId="1827" xr:uid="{00000000-0005-0000-0000-0000E93A0000}"/>
    <cellStyle name="Normal 2 3 2 2 2 3 5 3 2" xfId="4417" xr:uid="{00000000-0005-0000-0000-0000EA3A0000}"/>
    <cellStyle name="Normal 2 3 2 2 2 3 5 3 2 2" xfId="12563" xr:uid="{00000000-0005-0000-0000-0000EB3A0000}"/>
    <cellStyle name="Normal 2 3 2 2 2 3 5 3 2 2 2" xfId="28859" xr:uid="{00000000-0005-0000-0000-0000EC3A0000}"/>
    <cellStyle name="Normal 2 3 2 2 2 3 5 3 2 3" xfId="20713" xr:uid="{00000000-0005-0000-0000-0000ED3A0000}"/>
    <cellStyle name="Normal 2 3 2 2 2 3 5 3 3" xfId="7126" xr:uid="{00000000-0005-0000-0000-0000EE3A0000}"/>
    <cellStyle name="Normal 2 3 2 2 2 3 5 3 3 2" xfId="15272" xr:uid="{00000000-0005-0000-0000-0000EF3A0000}"/>
    <cellStyle name="Normal 2 3 2 2 2 3 5 3 3 2 2" xfId="31568" xr:uid="{00000000-0005-0000-0000-0000F03A0000}"/>
    <cellStyle name="Normal 2 3 2 2 2 3 5 3 3 3" xfId="23422" xr:uid="{00000000-0005-0000-0000-0000F13A0000}"/>
    <cellStyle name="Normal 2 3 2 2 2 3 5 3 4" xfId="9973" xr:uid="{00000000-0005-0000-0000-0000F23A0000}"/>
    <cellStyle name="Normal 2 3 2 2 2 3 5 3 4 2" xfId="26269" xr:uid="{00000000-0005-0000-0000-0000F33A0000}"/>
    <cellStyle name="Normal 2 3 2 2 2 3 5 3 5" xfId="18123" xr:uid="{00000000-0005-0000-0000-0000F43A0000}"/>
    <cellStyle name="Normal 2 3 2 2 2 3 5 4" xfId="3199" xr:uid="{00000000-0005-0000-0000-0000F53A0000}"/>
    <cellStyle name="Normal 2 3 2 2 2 3 5 4 2" xfId="11345" xr:uid="{00000000-0005-0000-0000-0000F63A0000}"/>
    <cellStyle name="Normal 2 3 2 2 2 3 5 4 2 2" xfId="27641" xr:uid="{00000000-0005-0000-0000-0000F73A0000}"/>
    <cellStyle name="Normal 2 3 2 2 2 3 5 4 3" xfId="19495" xr:uid="{00000000-0005-0000-0000-0000F83A0000}"/>
    <cellStyle name="Normal 2 3 2 2 2 3 5 5" xfId="5716" xr:uid="{00000000-0005-0000-0000-0000F93A0000}"/>
    <cellStyle name="Normal 2 3 2 2 2 3 5 5 2" xfId="13862" xr:uid="{00000000-0005-0000-0000-0000FA3A0000}"/>
    <cellStyle name="Normal 2 3 2 2 2 3 5 5 2 2" xfId="30158" xr:uid="{00000000-0005-0000-0000-0000FB3A0000}"/>
    <cellStyle name="Normal 2 3 2 2 2 3 5 5 3" xfId="22012" xr:uid="{00000000-0005-0000-0000-0000FC3A0000}"/>
    <cellStyle name="Normal 2 3 2 2 2 3 5 6" xfId="8563" xr:uid="{00000000-0005-0000-0000-0000FD3A0000}"/>
    <cellStyle name="Normal 2 3 2 2 2 3 5 6 2" xfId="24859" xr:uid="{00000000-0005-0000-0000-0000FE3A0000}"/>
    <cellStyle name="Normal 2 3 2 2 2 3 5 7" xfId="16713" xr:uid="{00000000-0005-0000-0000-0000FF3A0000}"/>
    <cellStyle name="Normal 2 3 2 2 2 3 6" xfId="778" xr:uid="{00000000-0005-0000-0000-0000003B0000}"/>
    <cellStyle name="Normal 2 3 2 2 2 3 6 2" xfId="2188" xr:uid="{00000000-0005-0000-0000-0000013B0000}"/>
    <cellStyle name="Normal 2 3 2 2 2 3 6 2 2" xfId="4730" xr:uid="{00000000-0005-0000-0000-0000023B0000}"/>
    <cellStyle name="Normal 2 3 2 2 2 3 6 2 2 2" xfId="12876" xr:uid="{00000000-0005-0000-0000-0000033B0000}"/>
    <cellStyle name="Normal 2 3 2 2 2 3 6 2 2 2 2" xfId="29172" xr:uid="{00000000-0005-0000-0000-0000043B0000}"/>
    <cellStyle name="Normal 2 3 2 2 2 3 6 2 2 3" xfId="21026" xr:uid="{00000000-0005-0000-0000-0000053B0000}"/>
    <cellStyle name="Normal 2 3 2 2 2 3 6 2 3" xfId="7487" xr:uid="{00000000-0005-0000-0000-0000063B0000}"/>
    <cellStyle name="Normal 2 3 2 2 2 3 6 2 3 2" xfId="15633" xr:uid="{00000000-0005-0000-0000-0000073B0000}"/>
    <cellStyle name="Normal 2 3 2 2 2 3 6 2 3 2 2" xfId="31929" xr:uid="{00000000-0005-0000-0000-0000083B0000}"/>
    <cellStyle name="Normal 2 3 2 2 2 3 6 2 3 3" xfId="23783" xr:uid="{00000000-0005-0000-0000-0000093B0000}"/>
    <cellStyle name="Normal 2 3 2 2 2 3 6 2 4" xfId="10334" xr:uid="{00000000-0005-0000-0000-00000A3B0000}"/>
    <cellStyle name="Normal 2 3 2 2 2 3 6 2 4 2" xfId="26630" xr:uid="{00000000-0005-0000-0000-00000B3B0000}"/>
    <cellStyle name="Normal 2 3 2 2 2 3 6 2 5" xfId="18484" xr:uid="{00000000-0005-0000-0000-00000C3B0000}"/>
    <cellStyle name="Normal 2 3 2 2 2 3 6 3" xfId="3512" xr:uid="{00000000-0005-0000-0000-00000D3B0000}"/>
    <cellStyle name="Normal 2 3 2 2 2 3 6 3 2" xfId="11658" xr:uid="{00000000-0005-0000-0000-00000E3B0000}"/>
    <cellStyle name="Normal 2 3 2 2 2 3 6 3 2 2" xfId="27954" xr:uid="{00000000-0005-0000-0000-00000F3B0000}"/>
    <cellStyle name="Normal 2 3 2 2 2 3 6 3 3" xfId="19808" xr:uid="{00000000-0005-0000-0000-0000103B0000}"/>
    <cellStyle name="Normal 2 3 2 2 2 3 6 4" xfId="6077" xr:uid="{00000000-0005-0000-0000-0000113B0000}"/>
    <cellStyle name="Normal 2 3 2 2 2 3 6 4 2" xfId="14223" xr:uid="{00000000-0005-0000-0000-0000123B0000}"/>
    <cellStyle name="Normal 2 3 2 2 2 3 6 4 2 2" xfId="30519" xr:uid="{00000000-0005-0000-0000-0000133B0000}"/>
    <cellStyle name="Normal 2 3 2 2 2 3 6 4 3" xfId="22373" xr:uid="{00000000-0005-0000-0000-0000143B0000}"/>
    <cellStyle name="Normal 2 3 2 2 2 3 6 5" xfId="8924" xr:uid="{00000000-0005-0000-0000-0000153B0000}"/>
    <cellStyle name="Normal 2 3 2 2 2 3 6 5 2" xfId="25220" xr:uid="{00000000-0005-0000-0000-0000163B0000}"/>
    <cellStyle name="Normal 2 3 2 2 2 3 6 6" xfId="17074" xr:uid="{00000000-0005-0000-0000-0000173B0000}"/>
    <cellStyle name="Normal 2 3 2 2 2 3 7" xfId="1483" xr:uid="{00000000-0005-0000-0000-0000183B0000}"/>
    <cellStyle name="Normal 2 3 2 2 2 3 7 2" xfId="4121" xr:uid="{00000000-0005-0000-0000-0000193B0000}"/>
    <cellStyle name="Normal 2 3 2 2 2 3 7 2 2" xfId="12267" xr:uid="{00000000-0005-0000-0000-00001A3B0000}"/>
    <cellStyle name="Normal 2 3 2 2 2 3 7 2 2 2" xfId="28563" xr:uid="{00000000-0005-0000-0000-00001B3B0000}"/>
    <cellStyle name="Normal 2 3 2 2 2 3 7 2 3" xfId="20417" xr:uid="{00000000-0005-0000-0000-00001C3B0000}"/>
    <cellStyle name="Normal 2 3 2 2 2 3 7 3" xfId="6782" xr:uid="{00000000-0005-0000-0000-00001D3B0000}"/>
    <cellStyle name="Normal 2 3 2 2 2 3 7 3 2" xfId="14928" xr:uid="{00000000-0005-0000-0000-00001E3B0000}"/>
    <cellStyle name="Normal 2 3 2 2 2 3 7 3 2 2" xfId="31224" xr:uid="{00000000-0005-0000-0000-00001F3B0000}"/>
    <cellStyle name="Normal 2 3 2 2 2 3 7 3 3" xfId="23078" xr:uid="{00000000-0005-0000-0000-0000203B0000}"/>
    <cellStyle name="Normal 2 3 2 2 2 3 7 4" xfId="9629" xr:uid="{00000000-0005-0000-0000-0000213B0000}"/>
    <cellStyle name="Normal 2 3 2 2 2 3 7 4 2" xfId="25925" xr:uid="{00000000-0005-0000-0000-0000223B0000}"/>
    <cellStyle name="Normal 2 3 2 2 2 3 7 5" xfId="17779" xr:uid="{00000000-0005-0000-0000-0000233B0000}"/>
    <cellStyle name="Normal 2 3 2 2 2 3 8" xfId="2903" xr:uid="{00000000-0005-0000-0000-0000243B0000}"/>
    <cellStyle name="Normal 2 3 2 2 2 3 8 2" xfId="11049" xr:uid="{00000000-0005-0000-0000-0000253B0000}"/>
    <cellStyle name="Normal 2 3 2 2 2 3 8 2 2" xfId="27345" xr:uid="{00000000-0005-0000-0000-0000263B0000}"/>
    <cellStyle name="Normal 2 3 2 2 2 3 8 3" xfId="19199" xr:uid="{00000000-0005-0000-0000-0000273B0000}"/>
    <cellStyle name="Normal 2 3 2 2 2 3 9" xfId="5372" xr:uid="{00000000-0005-0000-0000-0000283B0000}"/>
    <cellStyle name="Normal 2 3 2 2 2 3 9 2" xfId="13518" xr:uid="{00000000-0005-0000-0000-0000293B0000}"/>
    <cellStyle name="Normal 2 3 2 2 2 3 9 2 2" xfId="29814" xr:uid="{00000000-0005-0000-0000-00002A3B0000}"/>
    <cellStyle name="Normal 2 3 2 2 2 3 9 3" xfId="21668" xr:uid="{00000000-0005-0000-0000-00002B3B0000}"/>
    <cellStyle name="Normal 2 3 2 2 2 4" xfId="118" xr:uid="{00000000-0005-0000-0000-00002C3B0000}"/>
    <cellStyle name="Normal 2 3 2 2 2 4 2" xfId="462" xr:uid="{00000000-0005-0000-0000-00002D3B0000}"/>
    <cellStyle name="Normal 2 3 2 2 2 4 2 2" xfId="1168" xr:uid="{00000000-0005-0000-0000-00002E3B0000}"/>
    <cellStyle name="Normal 2 3 2 2 2 4 2 2 2" xfId="2578" xr:uid="{00000000-0005-0000-0000-00002F3B0000}"/>
    <cellStyle name="Normal 2 3 2 2 2 4 2 2 2 2" xfId="5064" xr:uid="{00000000-0005-0000-0000-0000303B0000}"/>
    <cellStyle name="Normal 2 3 2 2 2 4 2 2 2 2 2" xfId="13210" xr:uid="{00000000-0005-0000-0000-0000313B0000}"/>
    <cellStyle name="Normal 2 3 2 2 2 4 2 2 2 2 2 2" xfId="29506" xr:uid="{00000000-0005-0000-0000-0000323B0000}"/>
    <cellStyle name="Normal 2 3 2 2 2 4 2 2 2 2 3" xfId="21360" xr:uid="{00000000-0005-0000-0000-0000333B0000}"/>
    <cellStyle name="Normal 2 3 2 2 2 4 2 2 2 3" xfId="7877" xr:uid="{00000000-0005-0000-0000-0000343B0000}"/>
    <cellStyle name="Normal 2 3 2 2 2 4 2 2 2 3 2" xfId="16023" xr:uid="{00000000-0005-0000-0000-0000353B0000}"/>
    <cellStyle name="Normal 2 3 2 2 2 4 2 2 2 3 2 2" xfId="32319" xr:uid="{00000000-0005-0000-0000-0000363B0000}"/>
    <cellStyle name="Normal 2 3 2 2 2 4 2 2 2 3 3" xfId="24173" xr:uid="{00000000-0005-0000-0000-0000373B0000}"/>
    <cellStyle name="Normal 2 3 2 2 2 4 2 2 2 4" xfId="10724" xr:uid="{00000000-0005-0000-0000-0000383B0000}"/>
    <cellStyle name="Normal 2 3 2 2 2 4 2 2 2 4 2" xfId="27020" xr:uid="{00000000-0005-0000-0000-0000393B0000}"/>
    <cellStyle name="Normal 2 3 2 2 2 4 2 2 2 5" xfId="18874" xr:uid="{00000000-0005-0000-0000-00003A3B0000}"/>
    <cellStyle name="Normal 2 3 2 2 2 4 2 2 3" xfId="3846" xr:uid="{00000000-0005-0000-0000-00003B3B0000}"/>
    <cellStyle name="Normal 2 3 2 2 2 4 2 2 3 2" xfId="11992" xr:uid="{00000000-0005-0000-0000-00003C3B0000}"/>
    <cellStyle name="Normal 2 3 2 2 2 4 2 2 3 2 2" xfId="28288" xr:uid="{00000000-0005-0000-0000-00003D3B0000}"/>
    <cellStyle name="Normal 2 3 2 2 2 4 2 2 3 3" xfId="20142" xr:uid="{00000000-0005-0000-0000-00003E3B0000}"/>
    <cellStyle name="Normal 2 3 2 2 2 4 2 2 4" xfId="6467" xr:uid="{00000000-0005-0000-0000-00003F3B0000}"/>
    <cellStyle name="Normal 2 3 2 2 2 4 2 2 4 2" xfId="14613" xr:uid="{00000000-0005-0000-0000-0000403B0000}"/>
    <cellStyle name="Normal 2 3 2 2 2 4 2 2 4 2 2" xfId="30909" xr:uid="{00000000-0005-0000-0000-0000413B0000}"/>
    <cellStyle name="Normal 2 3 2 2 2 4 2 2 4 3" xfId="22763" xr:uid="{00000000-0005-0000-0000-0000423B0000}"/>
    <cellStyle name="Normal 2 3 2 2 2 4 2 2 5" xfId="9314" xr:uid="{00000000-0005-0000-0000-0000433B0000}"/>
    <cellStyle name="Normal 2 3 2 2 2 4 2 2 5 2" xfId="25610" xr:uid="{00000000-0005-0000-0000-0000443B0000}"/>
    <cellStyle name="Normal 2 3 2 2 2 4 2 2 6" xfId="17464" xr:uid="{00000000-0005-0000-0000-0000453B0000}"/>
    <cellStyle name="Normal 2 3 2 2 2 4 2 3" xfId="1873" xr:uid="{00000000-0005-0000-0000-0000463B0000}"/>
    <cellStyle name="Normal 2 3 2 2 2 4 2 3 2" xfId="4455" xr:uid="{00000000-0005-0000-0000-0000473B0000}"/>
    <cellStyle name="Normal 2 3 2 2 2 4 2 3 2 2" xfId="12601" xr:uid="{00000000-0005-0000-0000-0000483B0000}"/>
    <cellStyle name="Normal 2 3 2 2 2 4 2 3 2 2 2" xfId="28897" xr:uid="{00000000-0005-0000-0000-0000493B0000}"/>
    <cellStyle name="Normal 2 3 2 2 2 4 2 3 2 3" xfId="20751" xr:uid="{00000000-0005-0000-0000-00004A3B0000}"/>
    <cellStyle name="Normal 2 3 2 2 2 4 2 3 3" xfId="7172" xr:uid="{00000000-0005-0000-0000-00004B3B0000}"/>
    <cellStyle name="Normal 2 3 2 2 2 4 2 3 3 2" xfId="15318" xr:uid="{00000000-0005-0000-0000-00004C3B0000}"/>
    <cellStyle name="Normal 2 3 2 2 2 4 2 3 3 2 2" xfId="31614" xr:uid="{00000000-0005-0000-0000-00004D3B0000}"/>
    <cellStyle name="Normal 2 3 2 2 2 4 2 3 3 3" xfId="23468" xr:uid="{00000000-0005-0000-0000-00004E3B0000}"/>
    <cellStyle name="Normal 2 3 2 2 2 4 2 3 4" xfId="10019" xr:uid="{00000000-0005-0000-0000-00004F3B0000}"/>
    <cellStyle name="Normal 2 3 2 2 2 4 2 3 4 2" xfId="26315" xr:uid="{00000000-0005-0000-0000-0000503B0000}"/>
    <cellStyle name="Normal 2 3 2 2 2 4 2 3 5" xfId="18169" xr:uid="{00000000-0005-0000-0000-0000513B0000}"/>
    <cellStyle name="Normal 2 3 2 2 2 4 2 4" xfId="3237" xr:uid="{00000000-0005-0000-0000-0000523B0000}"/>
    <cellStyle name="Normal 2 3 2 2 2 4 2 4 2" xfId="11383" xr:uid="{00000000-0005-0000-0000-0000533B0000}"/>
    <cellStyle name="Normal 2 3 2 2 2 4 2 4 2 2" xfId="27679" xr:uid="{00000000-0005-0000-0000-0000543B0000}"/>
    <cellStyle name="Normal 2 3 2 2 2 4 2 4 3" xfId="19533" xr:uid="{00000000-0005-0000-0000-0000553B0000}"/>
    <cellStyle name="Normal 2 3 2 2 2 4 2 5" xfId="5762" xr:uid="{00000000-0005-0000-0000-0000563B0000}"/>
    <cellStyle name="Normal 2 3 2 2 2 4 2 5 2" xfId="13908" xr:uid="{00000000-0005-0000-0000-0000573B0000}"/>
    <cellStyle name="Normal 2 3 2 2 2 4 2 5 2 2" xfId="30204" xr:uid="{00000000-0005-0000-0000-0000583B0000}"/>
    <cellStyle name="Normal 2 3 2 2 2 4 2 5 3" xfId="22058" xr:uid="{00000000-0005-0000-0000-0000593B0000}"/>
    <cellStyle name="Normal 2 3 2 2 2 4 2 6" xfId="8609" xr:uid="{00000000-0005-0000-0000-00005A3B0000}"/>
    <cellStyle name="Normal 2 3 2 2 2 4 2 6 2" xfId="24905" xr:uid="{00000000-0005-0000-0000-00005B3B0000}"/>
    <cellStyle name="Normal 2 3 2 2 2 4 2 7" xfId="16759" xr:uid="{00000000-0005-0000-0000-00005C3B0000}"/>
    <cellStyle name="Normal 2 3 2 2 2 4 3" xfId="824" xr:uid="{00000000-0005-0000-0000-00005D3B0000}"/>
    <cellStyle name="Normal 2 3 2 2 2 4 3 2" xfId="2234" xr:uid="{00000000-0005-0000-0000-00005E3B0000}"/>
    <cellStyle name="Normal 2 3 2 2 2 4 3 2 2" xfId="4768" xr:uid="{00000000-0005-0000-0000-00005F3B0000}"/>
    <cellStyle name="Normal 2 3 2 2 2 4 3 2 2 2" xfId="12914" xr:uid="{00000000-0005-0000-0000-0000603B0000}"/>
    <cellStyle name="Normal 2 3 2 2 2 4 3 2 2 2 2" xfId="29210" xr:uid="{00000000-0005-0000-0000-0000613B0000}"/>
    <cellStyle name="Normal 2 3 2 2 2 4 3 2 2 3" xfId="21064" xr:uid="{00000000-0005-0000-0000-0000623B0000}"/>
    <cellStyle name="Normal 2 3 2 2 2 4 3 2 3" xfId="7533" xr:uid="{00000000-0005-0000-0000-0000633B0000}"/>
    <cellStyle name="Normal 2 3 2 2 2 4 3 2 3 2" xfId="15679" xr:uid="{00000000-0005-0000-0000-0000643B0000}"/>
    <cellStyle name="Normal 2 3 2 2 2 4 3 2 3 2 2" xfId="31975" xr:uid="{00000000-0005-0000-0000-0000653B0000}"/>
    <cellStyle name="Normal 2 3 2 2 2 4 3 2 3 3" xfId="23829" xr:uid="{00000000-0005-0000-0000-0000663B0000}"/>
    <cellStyle name="Normal 2 3 2 2 2 4 3 2 4" xfId="10380" xr:uid="{00000000-0005-0000-0000-0000673B0000}"/>
    <cellStyle name="Normal 2 3 2 2 2 4 3 2 4 2" xfId="26676" xr:uid="{00000000-0005-0000-0000-0000683B0000}"/>
    <cellStyle name="Normal 2 3 2 2 2 4 3 2 5" xfId="18530" xr:uid="{00000000-0005-0000-0000-0000693B0000}"/>
    <cellStyle name="Normal 2 3 2 2 2 4 3 3" xfId="3550" xr:uid="{00000000-0005-0000-0000-00006A3B0000}"/>
    <cellStyle name="Normal 2 3 2 2 2 4 3 3 2" xfId="11696" xr:uid="{00000000-0005-0000-0000-00006B3B0000}"/>
    <cellStyle name="Normal 2 3 2 2 2 4 3 3 2 2" xfId="27992" xr:uid="{00000000-0005-0000-0000-00006C3B0000}"/>
    <cellStyle name="Normal 2 3 2 2 2 4 3 3 3" xfId="19846" xr:uid="{00000000-0005-0000-0000-00006D3B0000}"/>
    <cellStyle name="Normal 2 3 2 2 2 4 3 4" xfId="6123" xr:uid="{00000000-0005-0000-0000-00006E3B0000}"/>
    <cellStyle name="Normal 2 3 2 2 2 4 3 4 2" xfId="14269" xr:uid="{00000000-0005-0000-0000-00006F3B0000}"/>
    <cellStyle name="Normal 2 3 2 2 2 4 3 4 2 2" xfId="30565" xr:uid="{00000000-0005-0000-0000-0000703B0000}"/>
    <cellStyle name="Normal 2 3 2 2 2 4 3 4 3" xfId="22419" xr:uid="{00000000-0005-0000-0000-0000713B0000}"/>
    <cellStyle name="Normal 2 3 2 2 2 4 3 5" xfId="8970" xr:uid="{00000000-0005-0000-0000-0000723B0000}"/>
    <cellStyle name="Normal 2 3 2 2 2 4 3 5 2" xfId="25266" xr:uid="{00000000-0005-0000-0000-0000733B0000}"/>
    <cellStyle name="Normal 2 3 2 2 2 4 3 6" xfId="17120" xr:uid="{00000000-0005-0000-0000-0000743B0000}"/>
    <cellStyle name="Normal 2 3 2 2 2 4 4" xfId="1529" xr:uid="{00000000-0005-0000-0000-0000753B0000}"/>
    <cellStyle name="Normal 2 3 2 2 2 4 4 2" xfId="4159" xr:uid="{00000000-0005-0000-0000-0000763B0000}"/>
    <cellStyle name="Normal 2 3 2 2 2 4 4 2 2" xfId="12305" xr:uid="{00000000-0005-0000-0000-0000773B0000}"/>
    <cellStyle name="Normal 2 3 2 2 2 4 4 2 2 2" xfId="28601" xr:uid="{00000000-0005-0000-0000-0000783B0000}"/>
    <cellStyle name="Normal 2 3 2 2 2 4 4 2 3" xfId="20455" xr:uid="{00000000-0005-0000-0000-0000793B0000}"/>
    <cellStyle name="Normal 2 3 2 2 2 4 4 3" xfId="6828" xr:uid="{00000000-0005-0000-0000-00007A3B0000}"/>
    <cellStyle name="Normal 2 3 2 2 2 4 4 3 2" xfId="14974" xr:uid="{00000000-0005-0000-0000-00007B3B0000}"/>
    <cellStyle name="Normal 2 3 2 2 2 4 4 3 2 2" xfId="31270" xr:uid="{00000000-0005-0000-0000-00007C3B0000}"/>
    <cellStyle name="Normal 2 3 2 2 2 4 4 3 3" xfId="23124" xr:uid="{00000000-0005-0000-0000-00007D3B0000}"/>
    <cellStyle name="Normal 2 3 2 2 2 4 4 4" xfId="9675" xr:uid="{00000000-0005-0000-0000-00007E3B0000}"/>
    <cellStyle name="Normal 2 3 2 2 2 4 4 4 2" xfId="25971" xr:uid="{00000000-0005-0000-0000-00007F3B0000}"/>
    <cellStyle name="Normal 2 3 2 2 2 4 4 5" xfId="17825" xr:uid="{00000000-0005-0000-0000-0000803B0000}"/>
    <cellStyle name="Normal 2 3 2 2 2 4 5" xfId="2941" xr:uid="{00000000-0005-0000-0000-0000813B0000}"/>
    <cellStyle name="Normal 2 3 2 2 2 4 5 2" xfId="11087" xr:uid="{00000000-0005-0000-0000-0000823B0000}"/>
    <cellStyle name="Normal 2 3 2 2 2 4 5 2 2" xfId="27383" xr:uid="{00000000-0005-0000-0000-0000833B0000}"/>
    <cellStyle name="Normal 2 3 2 2 2 4 5 3" xfId="19237" xr:uid="{00000000-0005-0000-0000-0000843B0000}"/>
    <cellStyle name="Normal 2 3 2 2 2 4 6" xfId="5418" xr:uid="{00000000-0005-0000-0000-0000853B0000}"/>
    <cellStyle name="Normal 2 3 2 2 2 4 6 2" xfId="13564" xr:uid="{00000000-0005-0000-0000-0000863B0000}"/>
    <cellStyle name="Normal 2 3 2 2 2 4 6 2 2" xfId="29860" xr:uid="{00000000-0005-0000-0000-0000873B0000}"/>
    <cellStyle name="Normal 2 3 2 2 2 4 6 3" xfId="21714" xr:uid="{00000000-0005-0000-0000-0000883B0000}"/>
    <cellStyle name="Normal 2 3 2 2 2 4 7" xfId="8265" xr:uid="{00000000-0005-0000-0000-0000893B0000}"/>
    <cellStyle name="Normal 2 3 2 2 2 4 7 2" xfId="24561" xr:uid="{00000000-0005-0000-0000-00008A3B0000}"/>
    <cellStyle name="Normal 2 3 2 2 2 4 8" xfId="16415" xr:uid="{00000000-0005-0000-0000-00008B3B0000}"/>
    <cellStyle name="Normal 2 3 2 2 2 5" xfId="204" xr:uid="{00000000-0005-0000-0000-00008C3B0000}"/>
    <cellStyle name="Normal 2 3 2 2 2 5 2" xfId="548" xr:uid="{00000000-0005-0000-0000-00008D3B0000}"/>
    <cellStyle name="Normal 2 3 2 2 2 5 2 2" xfId="1254" xr:uid="{00000000-0005-0000-0000-00008E3B0000}"/>
    <cellStyle name="Normal 2 3 2 2 2 5 2 2 2" xfId="2664" xr:uid="{00000000-0005-0000-0000-00008F3B0000}"/>
    <cellStyle name="Normal 2 3 2 2 2 5 2 2 2 2" xfId="5138" xr:uid="{00000000-0005-0000-0000-0000903B0000}"/>
    <cellStyle name="Normal 2 3 2 2 2 5 2 2 2 2 2" xfId="13284" xr:uid="{00000000-0005-0000-0000-0000913B0000}"/>
    <cellStyle name="Normal 2 3 2 2 2 5 2 2 2 2 2 2" xfId="29580" xr:uid="{00000000-0005-0000-0000-0000923B0000}"/>
    <cellStyle name="Normal 2 3 2 2 2 5 2 2 2 2 3" xfId="21434" xr:uid="{00000000-0005-0000-0000-0000933B0000}"/>
    <cellStyle name="Normal 2 3 2 2 2 5 2 2 2 3" xfId="7963" xr:uid="{00000000-0005-0000-0000-0000943B0000}"/>
    <cellStyle name="Normal 2 3 2 2 2 5 2 2 2 3 2" xfId="16109" xr:uid="{00000000-0005-0000-0000-0000953B0000}"/>
    <cellStyle name="Normal 2 3 2 2 2 5 2 2 2 3 2 2" xfId="32405" xr:uid="{00000000-0005-0000-0000-0000963B0000}"/>
    <cellStyle name="Normal 2 3 2 2 2 5 2 2 2 3 3" xfId="24259" xr:uid="{00000000-0005-0000-0000-0000973B0000}"/>
    <cellStyle name="Normal 2 3 2 2 2 5 2 2 2 4" xfId="10810" xr:uid="{00000000-0005-0000-0000-0000983B0000}"/>
    <cellStyle name="Normal 2 3 2 2 2 5 2 2 2 4 2" xfId="27106" xr:uid="{00000000-0005-0000-0000-0000993B0000}"/>
    <cellStyle name="Normal 2 3 2 2 2 5 2 2 2 5" xfId="18960" xr:uid="{00000000-0005-0000-0000-00009A3B0000}"/>
    <cellStyle name="Normal 2 3 2 2 2 5 2 2 3" xfId="3920" xr:uid="{00000000-0005-0000-0000-00009B3B0000}"/>
    <cellStyle name="Normal 2 3 2 2 2 5 2 2 3 2" xfId="12066" xr:uid="{00000000-0005-0000-0000-00009C3B0000}"/>
    <cellStyle name="Normal 2 3 2 2 2 5 2 2 3 2 2" xfId="28362" xr:uid="{00000000-0005-0000-0000-00009D3B0000}"/>
    <cellStyle name="Normal 2 3 2 2 2 5 2 2 3 3" xfId="20216" xr:uid="{00000000-0005-0000-0000-00009E3B0000}"/>
    <cellStyle name="Normal 2 3 2 2 2 5 2 2 4" xfId="6553" xr:uid="{00000000-0005-0000-0000-00009F3B0000}"/>
    <cellStyle name="Normal 2 3 2 2 2 5 2 2 4 2" xfId="14699" xr:uid="{00000000-0005-0000-0000-0000A03B0000}"/>
    <cellStyle name="Normal 2 3 2 2 2 5 2 2 4 2 2" xfId="30995" xr:uid="{00000000-0005-0000-0000-0000A13B0000}"/>
    <cellStyle name="Normal 2 3 2 2 2 5 2 2 4 3" xfId="22849" xr:uid="{00000000-0005-0000-0000-0000A23B0000}"/>
    <cellStyle name="Normal 2 3 2 2 2 5 2 2 5" xfId="9400" xr:uid="{00000000-0005-0000-0000-0000A33B0000}"/>
    <cellStyle name="Normal 2 3 2 2 2 5 2 2 5 2" xfId="25696" xr:uid="{00000000-0005-0000-0000-0000A43B0000}"/>
    <cellStyle name="Normal 2 3 2 2 2 5 2 2 6" xfId="17550" xr:uid="{00000000-0005-0000-0000-0000A53B0000}"/>
    <cellStyle name="Normal 2 3 2 2 2 5 2 3" xfId="1959" xr:uid="{00000000-0005-0000-0000-0000A63B0000}"/>
    <cellStyle name="Normal 2 3 2 2 2 5 2 3 2" xfId="4529" xr:uid="{00000000-0005-0000-0000-0000A73B0000}"/>
    <cellStyle name="Normal 2 3 2 2 2 5 2 3 2 2" xfId="12675" xr:uid="{00000000-0005-0000-0000-0000A83B0000}"/>
    <cellStyle name="Normal 2 3 2 2 2 5 2 3 2 2 2" xfId="28971" xr:uid="{00000000-0005-0000-0000-0000A93B0000}"/>
    <cellStyle name="Normal 2 3 2 2 2 5 2 3 2 3" xfId="20825" xr:uid="{00000000-0005-0000-0000-0000AA3B0000}"/>
    <cellStyle name="Normal 2 3 2 2 2 5 2 3 3" xfId="7258" xr:uid="{00000000-0005-0000-0000-0000AB3B0000}"/>
    <cellStyle name="Normal 2 3 2 2 2 5 2 3 3 2" xfId="15404" xr:uid="{00000000-0005-0000-0000-0000AC3B0000}"/>
    <cellStyle name="Normal 2 3 2 2 2 5 2 3 3 2 2" xfId="31700" xr:uid="{00000000-0005-0000-0000-0000AD3B0000}"/>
    <cellStyle name="Normal 2 3 2 2 2 5 2 3 3 3" xfId="23554" xr:uid="{00000000-0005-0000-0000-0000AE3B0000}"/>
    <cellStyle name="Normal 2 3 2 2 2 5 2 3 4" xfId="10105" xr:uid="{00000000-0005-0000-0000-0000AF3B0000}"/>
    <cellStyle name="Normal 2 3 2 2 2 5 2 3 4 2" xfId="26401" xr:uid="{00000000-0005-0000-0000-0000B03B0000}"/>
    <cellStyle name="Normal 2 3 2 2 2 5 2 3 5" xfId="18255" xr:uid="{00000000-0005-0000-0000-0000B13B0000}"/>
    <cellStyle name="Normal 2 3 2 2 2 5 2 4" xfId="3311" xr:uid="{00000000-0005-0000-0000-0000B23B0000}"/>
    <cellStyle name="Normal 2 3 2 2 2 5 2 4 2" xfId="11457" xr:uid="{00000000-0005-0000-0000-0000B33B0000}"/>
    <cellStyle name="Normal 2 3 2 2 2 5 2 4 2 2" xfId="27753" xr:uid="{00000000-0005-0000-0000-0000B43B0000}"/>
    <cellStyle name="Normal 2 3 2 2 2 5 2 4 3" xfId="19607" xr:uid="{00000000-0005-0000-0000-0000B53B0000}"/>
    <cellStyle name="Normal 2 3 2 2 2 5 2 5" xfId="5848" xr:uid="{00000000-0005-0000-0000-0000B63B0000}"/>
    <cellStyle name="Normal 2 3 2 2 2 5 2 5 2" xfId="13994" xr:uid="{00000000-0005-0000-0000-0000B73B0000}"/>
    <cellStyle name="Normal 2 3 2 2 2 5 2 5 2 2" xfId="30290" xr:uid="{00000000-0005-0000-0000-0000B83B0000}"/>
    <cellStyle name="Normal 2 3 2 2 2 5 2 5 3" xfId="22144" xr:uid="{00000000-0005-0000-0000-0000B93B0000}"/>
    <cellStyle name="Normal 2 3 2 2 2 5 2 6" xfId="8695" xr:uid="{00000000-0005-0000-0000-0000BA3B0000}"/>
    <cellStyle name="Normal 2 3 2 2 2 5 2 6 2" xfId="24991" xr:uid="{00000000-0005-0000-0000-0000BB3B0000}"/>
    <cellStyle name="Normal 2 3 2 2 2 5 2 7" xfId="16845" xr:uid="{00000000-0005-0000-0000-0000BC3B0000}"/>
    <cellStyle name="Normal 2 3 2 2 2 5 3" xfId="910" xr:uid="{00000000-0005-0000-0000-0000BD3B0000}"/>
    <cellStyle name="Normal 2 3 2 2 2 5 3 2" xfId="2320" xr:uid="{00000000-0005-0000-0000-0000BE3B0000}"/>
    <cellStyle name="Normal 2 3 2 2 2 5 3 2 2" xfId="4842" xr:uid="{00000000-0005-0000-0000-0000BF3B0000}"/>
    <cellStyle name="Normal 2 3 2 2 2 5 3 2 2 2" xfId="12988" xr:uid="{00000000-0005-0000-0000-0000C03B0000}"/>
    <cellStyle name="Normal 2 3 2 2 2 5 3 2 2 2 2" xfId="29284" xr:uid="{00000000-0005-0000-0000-0000C13B0000}"/>
    <cellStyle name="Normal 2 3 2 2 2 5 3 2 2 3" xfId="21138" xr:uid="{00000000-0005-0000-0000-0000C23B0000}"/>
    <cellStyle name="Normal 2 3 2 2 2 5 3 2 3" xfId="7619" xr:uid="{00000000-0005-0000-0000-0000C33B0000}"/>
    <cellStyle name="Normal 2 3 2 2 2 5 3 2 3 2" xfId="15765" xr:uid="{00000000-0005-0000-0000-0000C43B0000}"/>
    <cellStyle name="Normal 2 3 2 2 2 5 3 2 3 2 2" xfId="32061" xr:uid="{00000000-0005-0000-0000-0000C53B0000}"/>
    <cellStyle name="Normal 2 3 2 2 2 5 3 2 3 3" xfId="23915" xr:uid="{00000000-0005-0000-0000-0000C63B0000}"/>
    <cellStyle name="Normal 2 3 2 2 2 5 3 2 4" xfId="10466" xr:uid="{00000000-0005-0000-0000-0000C73B0000}"/>
    <cellStyle name="Normal 2 3 2 2 2 5 3 2 4 2" xfId="26762" xr:uid="{00000000-0005-0000-0000-0000C83B0000}"/>
    <cellStyle name="Normal 2 3 2 2 2 5 3 2 5" xfId="18616" xr:uid="{00000000-0005-0000-0000-0000C93B0000}"/>
    <cellStyle name="Normal 2 3 2 2 2 5 3 3" xfId="3624" xr:uid="{00000000-0005-0000-0000-0000CA3B0000}"/>
    <cellStyle name="Normal 2 3 2 2 2 5 3 3 2" xfId="11770" xr:uid="{00000000-0005-0000-0000-0000CB3B0000}"/>
    <cellStyle name="Normal 2 3 2 2 2 5 3 3 2 2" xfId="28066" xr:uid="{00000000-0005-0000-0000-0000CC3B0000}"/>
    <cellStyle name="Normal 2 3 2 2 2 5 3 3 3" xfId="19920" xr:uid="{00000000-0005-0000-0000-0000CD3B0000}"/>
    <cellStyle name="Normal 2 3 2 2 2 5 3 4" xfId="6209" xr:uid="{00000000-0005-0000-0000-0000CE3B0000}"/>
    <cellStyle name="Normal 2 3 2 2 2 5 3 4 2" xfId="14355" xr:uid="{00000000-0005-0000-0000-0000CF3B0000}"/>
    <cellStyle name="Normal 2 3 2 2 2 5 3 4 2 2" xfId="30651" xr:uid="{00000000-0005-0000-0000-0000D03B0000}"/>
    <cellStyle name="Normal 2 3 2 2 2 5 3 4 3" xfId="22505" xr:uid="{00000000-0005-0000-0000-0000D13B0000}"/>
    <cellStyle name="Normal 2 3 2 2 2 5 3 5" xfId="9056" xr:uid="{00000000-0005-0000-0000-0000D23B0000}"/>
    <cellStyle name="Normal 2 3 2 2 2 5 3 5 2" xfId="25352" xr:uid="{00000000-0005-0000-0000-0000D33B0000}"/>
    <cellStyle name="Normal 2 3 2 2 2 5 3 6" xfId="17206" xr:uid="{00000000-0005-0000-0000-0000D43B0000}"/>
    <cellStyle name="Normal 2 3 2 2 2 5 4" xfId="1615" xr:uid="{00000000-0005-0000-0000-0000D53B0000}"/>
    <cellStyle name="Normal 2 3 2 2 2 5 4 2" xfId="4233" xr:uid="{00000000-0005-0000-0000-0000D63B0000}"/>
    <cellStyle name="Normal 2 3 2 2 2 5 4 2 2" xfId="12379" xr:uid="{00000000-0005-0000-0000-0000D73B0000}"/>
    <cellStyle name="Normal 2 3 2 2 2 5 4 2 2 2" xfId="28675" xr:uid="{00000000-0005-0000-0000-0000D83B0000}"/>
    <cellStyle name="Normal 2 3 2 2 2 5 4 2 3" xfId="20529" xr:uid="{00000000-0005-0000-0000-0000D93B0000}"/>
    <cellStyle name="Normal 2 3 2 2 2 5 4 3" xfId="6914" xr:uid="{00000000-0005-0000-0000-0000DA3B0000}"/>
    <cellStyle name="Normal 2 3 2 2 2 5 4 3 2" xfId="15060" xr:uid="{00000000-0005-0000-0000-0000DB3B0000}"/>
    <cellStyle name="Normal 2 3 2 2 2 5 4 3 2 2" xfId="31356" xr:uid="{00000000-0005-0000-0000-0000DC3B0000}"/>
    <cellStyle name="Normal 2 3 2 2 2 5 4 3 3" xfId="23210" xr:uid="{00000000-0005-0000-0000-0000DD3B0000}"/>
    <cellStyle name="Normal 2 3 2 2 2 5 4 4" xfId="9761" xr:uid="{00000000-0005-0000-0000-0000DE3B0000}"/>
    <cellStyle name="Normal 2 3 2 2 2 5 4 4 2" xfId="26057" xr:uid="{00000000-0005-0000-0000-0000DF3B0000}"/>
    <cellStyle name="Normal 2 3 2 2 2 5 4 5" xfId="17911" xr:uid="{00000000-0005-0000-0000-0000E03B0000}"/>
    <cellStyle name="Normal 2 3 2 2 2 5 5" xfId="3015" xr:uid="{00000000-0005-0000-0000-0000E13B0000}"/>
    <cellStyle name="Normal 2 3 2 2 2 5 5 2" xfId="11161" xr:uid="{00000000-0005-0000-0000-0000E23B0000}"/>
    <cellStyle name="Normal 2 3 2 2 2 5 5 2 2" xfId="27457" xr:uid="{00000000-0005-0000-0000-0000E33B0000}"/>
    <cellStyle name="Normal 2 3 2 2 2 5 5 3" xfId="19311" xr:uid="{00000000-0005-0000-0000-0000E43B0000}"/>
    <cellStyle name="Normal 2 3 2 2 2 5 6" xfId="5504" xr:uid="{00000000-0005-0000-0000-0000E53B0000}"/>
    <cellStyle name="Normal 2 3 2 2 2 5 6 2" xfId="13650" xr:uid="{00000000-0005-0000-0000-0000E63B0000}"/>
    <cellStyle name="Normal 2 3 2 2 2 5 6 2 2" xfId="29946" xr:uid="{00000000-0005-0000-0000-0000E73B0000}"/>
    <cellStyle name="Normal 2 3 2 2 2 5 6 3" xfId="21800" xr:uid="{00000000-0005-0000-0000-0000E83B0000}"/>
    <cellStyle name="Normal 2 3 2 2 2 5 7" xfId="8351" xr:uid="{00000000-0005-0000-0000-0000E93B0000}"/>
    <cellStyle name="Normal 2 3 2 2 2 5 7 2" xfId="24647" xr:uid="{00000000-0005-0000-0000-0000EA3B0000}"/>
    <cellStyle name="Normal 2 3 2 2 2 5 8" xfId="16501" xr:uid="{00000000-0005-0000-0000-0000EB3B0000}"/>
    <cellStyle name="Normal 2 3 2 2 2 6" xfId="282" xr:uid="{00000000-0005-0000-0000-0000EC3B0000}"/>
    <cellStyle name="Normal 2 3 2 2 2 6 2" xfId="626" xr:uid="{00000000-0005-0000-0000-0000ED3B0000}"/>
    <cellStyle name="Normal 2 3 2 2 2 6 2 2" xfId="1332" xr:uid="{00000000-0005-0000-0000-0000EE3B0000}"/>
    <cellStyle name="Normal 2 3 2 2 2 6 2 2 2" xfId="2742" xr:uid="{00000000-0005-0000-0000-0000EF3B0000}"/>
    <cellStyle name="Normal 2 3 2 2 2 6 2 2 2 2" xfId="5212" xr:uid="{00000000-0005-0000-0000-0000F03B0000}"/>
    <cellStyle name="Normal 2 3 2 2 2 6 2 2 2 2 2" xfId="13358" xr:uid="{00000000-0005-0000-0000-0000F13B0000}"/>
    <cellStyle name="Normal 2 3 2 2 2 6 2 2 2 2 2 2" xfId="29654" xr:uid="{00000000-0005-0000-0000-0000F23B0000}"/>
    <cellStyle name="Normal 2 3 2 2 2 6 2 2 2 2 3" xfId="21508" xr:uid="{00000000-0005-0000-0000-0000F33B0000}"/>
    <cellStyle name="Normal 2 3 2 2 2 6 2 2 2 3" xfId="8041" xr:uid="{00000000-0005-0000-0000-0000F43B0000}"/>
    <cellStyle name="Normal 2 3 2 2 2 6 2 2 2 3 2" xfId="16187" xr:uid="{00000000-0005-0000-0000-0000F53B0000}"/>
    <cellStyle name="Normal 2 3 2 2 2 6 2 2 2 3 2 2" xfId="32483" xr:uid="{00000000-0005-0000-0000-0000F63B0000}"/>
    <cellStyle name="Normal 2 3 2 2 2 6 2 2 2 3 3" xfId="24337" xr:uid="{00000000-0005-0000-0000-0000F73B0000}"/>
    <cellStyle name="Normal 2 3 2 2 2 6 2 2 2 4" xfId="10888" xr:uid="{00000000-0005-0000-0000-0000F83B0000}"/>
    <cellStyle name="Normal 2 3 2 2 2 6 2 2 2 4 2" xfId="27184" xr:uid="{00000000-0005-0000-0000-0000F93B0000}"/>
    <cellStyle name="Normal 2 3 2 2 2 6 2 2 2 5" xfId="19038" xr:uid="{00000000-0005-0000-0000-0000FA3B0000}"/>
    <cellStyle name="Normal 2 3 2 2 2 6 2 2 3" xfId="3994" xr:uid="{00000000-0005-0000-0000-0000FB3B0000}"/>
    <cellStyle name="Normal 2 3 2 2 2 6 2 2 3 2" xfId="12140" xr:uid="{00000000-0005-0000-0000-0000FC3B0000}"/>
    <cellStyle name="Normal 2 3 2 2 2 6 2 2 3 2 2" xfId="28436" xr:uid="{00000000-0005-0000-0000-0000FD3B0000}"/>
    <cellStyle name="Normal 2 3 2 2 2 6 2 2 3 3" xfId="20290" xr:uid="{00000000-0005-0000-0000-0000FE3B0000}"/>
    <cellStyle name="Normal 2 3 2 2 2 6 2 2 4" xfId="6631" xr:uid="{00000000-0005-0000-0000-0000FF3B0000}"/>
    <cellStyle name="Normal 2 3 2 2 2 6 2 2 4 2" xfId="14777" xr:uid="{00000000-0005-0000-0000-0000003C0000}"/>
    <cellStyle name="Normal 2 3 2 2 2 6 2 2 4 2 2" xfId="31073" xr:uid="{00000000-0005-0000-0000-0000013C0000}"/>
    <cellStyle name="Normal 2 3 2 2 2 6 2 2 4 3" xfId="22927" xr:uid="{00000000-0005-0000-0000-0000023C0000}"/>
    <cellStyle name="Normal 2 3 2 2 2 6 2 2 5" xfId="9478" xr:uid="{00000000-0005-0000-0000-0000033C0000}"/>
    <cellStyle name="Normal 2 3 2 2 2 6 2 2 5 2" xfId="25774" xr:uid="{00000000-0005-0000-0000-0000043C0000}"/>
    <cellStyle name="Normal 2 3 2 2 2 6 2 2 6" xfId="17628" xr:uid="{00000000-0005-0000-0000-0000053C0000}"/>
    <cellStyle name="Normal 2 3 2 2 2 6 2 3" xfId="2037" xr:uid="{00000000-0005-0000-0000-0000063C0000}"/>
    <cellStyle name="Normal 2 3 2 2 2 6 2 3 2" xfId="4603" xr:uid="{00000000-0005-0000-0000-0000073C0000}"/>
    <cellStyle name="Normal 2 3 2 2 2 6 2 3 2 2" xfId="12749" xr:uid="{00000000-0005-0000-0000-0000083C0000}"/>
    <cellStyle name="Normal 2 3 2 2 2 6 2 3 2 2 2" xfId="29045" xr:uid="{00000000-0005-0000-0000-0000093C0000}"/>
    <cellStyle name="Normal 2 3 2 2 2 6 2 3 2 3" xfId="20899" xr:uid="{00000000-0005-0000-0000-00000A3C0000}"/>
    <cellStyle name="Normal 2 3 2 2 2 6 2 3 3" xfId="7336" xr:uid="{00000000-0005-0000-0000-00000B3C0000}"/>
    <cellStyle name="Normal 2 3 2 2 2 6 2 3 3 2" xfId="15482" xr:uid="{00000000-0005-0000-0000-00000C3C0000}"/>
    <cellStyle name="Normal 2 3 2 2 2 6 2 3 3 2 2" xfId="31778" xr:uid="{00000000-0005-0000-0000-00000D3C0000}"/>
    <cellStyle name="Normal 2 3 2 2 2 6 2 3 3 3" xfId="23632" xr:uid="{00000000-0005-0000-0000-00000E3C0000}"/>
    <cellStyle name="Normal 2 3 2 2 2 6 2 3 4" xfId="10183" xr:uid="{00000000-0005-0000-0000-00000F3C0000}"/>
    <cellStyle name="Normal 2 3 2 2 2 6 2 3 4 2" xfId="26479" xr:uid="{00000000-0005-0000-0000-0000103C0000}"/>
    <cellStyle name="Normal 2 3 2 2 2 6 2 3 5" xfId="18333" xr:uid="{00000000-0005-0000-0000-0000113C0000}"/>
    <cellStyle name="Normal 2 3 2 2 2 6 2 4" xfId="3385" xr:uid="{00000000-0005-0000-0000-0000123C0000}"/>
    <cellStyle name="Normal 2 3 2 2 2 6 2 4 2" xfId="11531" xr:uid="{00000000-0005-0000-0000-0000133C0000}"/>
    <cellStyle name="Normal 2 3 2 2 2 6 2 4 2 2" xfId="27827" xr:uid="{00000000-0005-0000-0000-0000143C0000}"/>
    <cellStyle name="Normal 2 3 2 2 2 6 2 4 3" xfId="19681" xr:uid="{00000000-0005-0000-0000-0000153C0000}"/>
    <cellStyle name="Normal 2 3 2 2 2 6 2 5" xfId="5926" xr:uid="{00000000-0005-0000-0000-0000163C0000}"/>
    <cellStyle name="Normal 2 3 2 2 2 6 2 5 2" xfId="14072" xr:uid="{00000000-0005-0000-0000-0000173C0000}"/>
    <cellStyle name="Normal 2 3 2 2 2 6 2 5 2 2" xfId="30368" xr:uid="{00000000-0005-0000-0000-0000183C0000}"/>
    <cellStyle name="Normal 2 3 2 2 2 6 2 5 3" xfId="22222" xr:uid="{00000000-0005-0000-0000-0000193C0000}"/>
    <cellStyle name="Normal 2 3 2 2 2 6 2 6" xfId="8773" xr:uid="{00000000-0005-0000-0000-00001A3C0000}"/>
    <cellStyle name="Normal 2 3 2 2 2 6 2 6 2" xfId="25069" xr:uid="{00000000-0005-0000-0000-00001B3C0000}"/>
    <cellStyle name="Normal 2 3 2 2 2 6 2 7" xfId="16923" xr:uid="{00000000-0005-0000-0000-00001C3C0000}"/>
    <cellStyle name="Normal 2 3 2 2 2 6 3" xfId="988" xr:uid="{00000000-0005-0000-0000-00001D3C0000}"/>
    <cellStyle name="Normal 2 3 2 2 2 6 3 2" xfId="2398" xr:uid="{00000000-0005-0000-0000-00001E3C0000}"/>
    <cellStyle name="Normal 2 3 2 2 2 6 3 2 2" xfId="4916" xr:uid="{00000000-0005-0000-0000-00001F3C0000}"/>
    <cellStyle name="Normal 2 3 2 2 2 6 3 2 2 2" xfId="13062" xr:uid="{00000000-0005-0000-0000-0000203C0000}"/>
    <cellStyle name="Normal 2 3 2 2 2 6 3 2 2 2 2" xfId="29358" xr:uid="{00000000-0005-0000-0000-0000213C0000}"/>
    <cellStyle name="Normal 2 3 2 2 2 6 3 2 2 3" xfId="21212" xr:uid="{00000000-0005-0000-0000-0000223C0000}"/>
    <cellStyle name="Normal 2 3 2 2 2 6 3 2 3" xfId="7697" xr:uid="{00000000-0005-0000-0000-0000233C0000}"/>
    <cellStyle name="Normal 2 3 2 2 2 6 3 2 3 2" xfId="15843" xr:uid="{00000000-0005-0000-0000-0000243C0000}"/>
    <cellStyle name="Normal 2 3 2 2 2 6 3 2 3 2 2" xfId="32139" xr:uid="{00000000-0005-0000-0000-0000253C0000}"/>
    <cellStyle name="Normal 2 3 2 2 2 6 3 2 3 3" xfId="23993" xr:uid="{00000000-0005-0000-0000-0000263C0000}"/>
    <cellStyle name="Normal 2 3 2 2 2 6 3 2 4" xfId="10544" xr:uid="{00000000-0005-0000-0000-0000273C0000}"/>
    <cellStyle name="Normal 2 3 2 2 2 6 3 2 4 2" xfId="26840" xr:uid="{00000000-0005-0000-0000-0000283C0000}"/>
    <cellStyle name="Normal 2 3 2 2 2 6 3 2 5" xfId="18694" xr:uid="{00000000-0005-0000-0000-0000293C0000}"/>
    <cellStyle name="Normal 2 3 2 2 2 6 3 3" xfId="3698" xr:uid="{00000000-0005-0000-0000-00002A3C0000}"/>
    <cellStyle name="Normal 2 3 2 2 2 6 3 3 2" xfId="11844" xr:uid="{00000000-0005-0000-0000-00002B3C0000}"/>
    <cellStyle name="Normal 2 3 2 2 2 6 3 3 2 2" xfId="28140" xr:uid="{00000000-0005-0000-0000-00002C3C0000}"/>
    <cellStyle name="Normal 2 3 2 2 2 6 3 3 3" xfId="19994" xr:uid="{00000000-0005-0000-0000-00002D3C0000}"/>
    <cellStyle name="Normal 2 3 2 2 2 6 3 4" xfId="6287" xr:uid="{00000000-0005-0000-0000-00002E3C0000}"/>
    <cellStyle name="Normal 2 3 2 2 2 6 3 4 2" xfId="14433" xr:uid="{00000000-0005-0000-0000-00002F3C0000}"/>
    <cellStyle name="Normal 2 3 2 2 2 6 3 4 2 2" xfId="30729" xr:uid="{00000000-0005-0000-0000-0000303C0000}"/>
    <cellStyle name="Normal 2 3 2 2 2 6 3 4 3" xfId="22583" xr:uid="{00000000-0005-0000-0000-0000313C0000}"/>
    <cellStyle name="Normal 2 3 2 2 2 6 3 5" xfId="9134" xr:uid="{00000000-0005-0000-0000-0000323C0000}"/>
    <cellStyle name="Normal 2 3 2 2 2 6 3 5 2" xfId="25430" xr:uid="{00000000-0005-0000-0000-0000333C0000}"/>
    <cellStyle name="Normal 2 3 2 2 2 6 3 6" xfId="17284" xr:uid="{00000000-0005-0000-0000-0000343C0000}"/>
    <cellStyle name="Normal 2 3 2 2 2 6 4" xfId="1693" xr:uid="{00000000-0005-0000-0000-0000353C0000}"/>
    <cellStyle name="Normal 2 3 2 2 2 6 4 2" xfId="4307" xr:uid="{00000000-0005-0000-0000-0000363C0000}"/>
    <cellStyle name="Normal 2 3 2 2 2 6 4 2 2" xfId="12453" xr:uid="{00000000-0005-0000-0000-0000373C0000}"/>
    <cellStyle name="Normal 2 3 2 2 2 6 4 2 2 2" xfId="28749" xr:uid="{00000000-0005-0000-0000-0000383C0000}"/>
    <cellStyle name="Normal 2 3 2 2 2 6 4 2 3" xfId="20603" xr:uid="{00000000-0005-0000-0000-0000393C0000}"/>
    <cellStyle name="Normal 2 3 2 2 2 6 4 3" xfId="6992" xr:uid="{00000000-0005-0000-0000-00003A3C0000}"/>
    <cellStyle name="Normal 2 3 2 2 2 6 4 3 2" xfId="15138" xr:uid="{00000000-0005-0000-0000-00003B3C0000}"/>
    <cellStyle name="Normal 2 3 2 2 2 6 4 3 2 2" xfId="31434" xr:uid="{00000000-0005-0000-0000-00003C3C0000}"/>
    <cellStyle name="Normal 2 3 2 2 2 6 4 3 3" xfId="23288" xr:uid="{00000000-0005-0000-0000-00003D3C0000}"/>
    <cellStyle name="Normal 2 3 2 2 2 6 4 4" xfId="9839" xr:uid="{00000000-0005-0000-0000-00003E3C0000}"/>
    <cellStyle name="Normal 2 3 2 2 2 6 4 4 2" xfId="26135" xr:uid="{00000000-0005-0000-0000-00003F3C0000}"/>
    <cellStyle name="Normal 2 3 2 2 2 6 4 5" xfId="17989" xr:uid="{00000000-0005-0000-0000-0000403C0000}"/>
    <cellStyle name="Normal 2 3 2 2 2 6 5" xfId="3089" xr:uid="{00000000-0005-0000-0000-0000413C0000}"/>
    <cellStyle name="Normal 2 3 2 2 2 6 5 2" xfId="11235" xr:uid="{00000000-0005-0000-0000-0000423C0000}"/>
    <cellStyle name="Normal 2 3 2 2 2 6 5 2 2" xfId="27531" xr:uid="{00000000-0005-0000-0000-0000433C0000}"/>
    <cellStyle name="Normal 2 3 2 2 2 6 5 3" xfId="19385" xr:uid="{00000000-0005-0000-0000-0000443C0000}"/>
    <cellStyle name="Normal 2 3 2 2 2 6 6" xfId="5582" xr:uid="{00000000-0005-0000-0000-0000453C0000}"/>
    <cellStyle name="Normal 2 3 2 2 2 6 6 2" xfId="13728" xr:uid="{00000000-0005-0000-0000-0000463C0000}"/>
    <cellStyle name="Normal 2 3 2 2 2 6 6 2 2" xfId="30024" xr:uid="{00000000-0005-0000-0000-0000473C0000}"/>
    <cellStyle name="Normal 2 3 2 2 2 6 6 3" xfId="21878" xr:uid="{00000000-0005-0000-0000-0000483C0000}"/>
    <cellStyle name="Normal 2 3 2 2 2 6 7" xfId="8429" xr:uid="{00000000-0005-0000-0000-0000493C0000}"/>
    <cellStyle name="Normal 2 3 2 2 2 6 7 2" xfId="24725" xr:uid="{00000000-0005-0000-0000-00004A3C0000}"/>
    <cellStyle name="Normal 2 3 2 2 2 6 8" xfId="16579" xr:uid="{00000000-0005-0000-0000-00004B3C0000}"/>
    <cellStyle name="Normal 2 3 2 2 2 7" xfId="372" xr:uid="{00000000-0005-0000-0000-00004C3C0000}"/>
    <cellStyle name="Normal 2 3 2 2 2 7 2" xfId="1078" xr:uid="{00000000-0005-0000-0000-00004D3C0000}"/>
    <cellStyle name="Normal 2 3 2 2 2 7 2 2" xfId="2488" xr:uid="{00000000-0005-0000-0000-00004E3C0000}"/>
    <cellStyle name="Normal 2 3 2 2 2 7 2 2 2" xfId="4990" xr:uid="{00000000-0005-0000-0000-00004F3C0000}"/>
    <cellStyle name="Normal 2 3 2 2 2 7 2 2 2 2" xfId="13136" xr:uid="{00000000-0005-0000-0000-0000503C0000}"/>
    <cellStyle name="Normal 2 3 2 2 2 7 2 2 2 2 2" xfId="29432" xr:uid="{00000000-0005-0000-0000-0000513C0000}"/>
    <cellStyle name="Normal 2 3 2 2 2 7 2 2 2 3" xfId="21286" xr:uid="{00000000-0005-0000-0000-0000523C0000}"/>
    <cellStyle name="Normal 2 3 2 2 2 7 2 2 3" xfId="7787" xr:uid="{00000000-0005-0000-0000-0000533C0000}"/>
    <cellStyle name="Normal 2 3 2 2 2 7 2 2 3 2" xfId="15933" xr:uid="{00000000-0005-0000-0000-0000543C0000}"/>
    <cellStyle name="Normal 2 3 2 2 2 7 2 2 3 2 2" xfId="32229" xr:uid="{00000000-0005-0000-0000-0000553C0000}"/>
    <cellStyle name="Normal 2 3 2 2 2 7 2 2 3 3" xfId="24083" xr:uid="{00000000-0005-0000-0000-0000563C0000}"/>
    <cellStyle name="Normal 2 3 2 2 2 7 2 2 4" xfId="10634" xr:uid="{00000000-0005-0000-0000-0000573C0000}"/>
    <cellStyle name="Normal 2 3 2 2 2 7 2 2 4 2" xfId="26930" xr:uid="{00000000-0005-0000-0000-0000583C0000}"/>
    <cellStyle name="Normal 2 3 2 2 2 7 2 2 5" xfId="18784" xr:uid="{00000000-0005-0000-0000-0000593C0000}"/>
    <cellStyle name="Normal 2 3 2 2 2 7 2 3" xfId="3772" xr:uid="{00000000-0005-0000-0000-00005A3C0000}"/>
    <cellStyle name="Normal 2 3 2 2 2 7 2 3 2" xfId="11918" xr:uid="{00000000-0005-0000-0000-00005B3C0000}"/>
    <cellStyle name="Normal 2 3 2 2 2 7 2 3 2 2" xfId="28214" xr:uid="{00000000-0005-0000-0000-00005C3C0000}"/>
    <cellStyle name="Normal 2 3 2 2 2 7 2 3 3" xfId="20068" xr:uid="{00000000-0005-0000-0000-00005D3C0000}"/>
    <cellStyle name="Normal 2 3 2 2 2 7 2 4" xfId="6377" xr:uid="{00000000-0005-0000-0000-00005E3C0000}"/>
    <cellStyle name="Normal 2 3 2 2 2 7 2 4 2" xfId="14523" xr:uid="{00000000-0005-0000-0000-00005F3C0000}"/>
    <cellStyle name="Normal 2 3 2 2 2 7 2 4 2 2" xfId="30819" xr:uid="{00000000-0005-0000-0000-0000603C0000}"/>
    <cellStyle name="Normal 2 3 2 2 2 7 2 4 3" xfId="22673" xr:uid="{00000000-0005-0000-0000-0000613C0000}"/>
    <cellStyle name="Normal 2 3 2 2 2 7 2 5" xfId="9224" xr:uid="{00000000-0005-0000-0000-0000623C0000}"/>
    <cellStyle name="Normal 2 3 2 2 2 7 2 5 2" xfId="25520" xr:uid="{00000000-0005-0000-0000-0000633C0000}"/>
    <cellStyle name="Normal 2 3 2 2 2 7 2 6" xfId="17374" xr:uid="{00000000-0005-0000-0000-0000643C0000}"/>
    <cellStyle name="Normal 2 3 2 2 2 7 3" xfId="1783" xr:uid="{00000000-0005-0000-0000-0000653C0000}"/>
    <cellStyle name="Normal 2 3 2 2 2 7 3 2" xfId="4381" xr:uid="{00000000-0005-0000-0000-0000663C0000}"/>
    <cellStyle name="Normal 2 3 2 2 2 7 3 2 2" xfId="12527" xr:uid="{00000000-0005-0000-0000-0000673C0000}"/>
    <cellStyle name="Normal 2 3 2 2 2 7 3 2 2 2" xfId="28823" xr:uid="{00000000-0005-0000-0000-0000683C0000}"/>
    <cellStyle name="Normal 2 3 2 2 2 7 3 2 3" xfId="20677" xr:uid="{00000000-0005-0000-0000-0000693C0000}"/>
    <cellStyle name="Normal 2 3 2 2 2 7 3 3" xfId="7082" xr:uid="{00000000-0005-0000-0000-00006A3C0000}"/>
    <cellStyle name="Normal 2 3 2 2 2 7 3 3 2" xfId="15228" xr:uid="{00000000-0005-0000-0000-00006B3C0000}"/>
    <cellStyle name="Normal 2 3 2 2 2 7 3 3 2 2" xfId="31524" xr:uid="{00000000-0005-0000-0000-00006C3C0000}"/>
    <cellStyle name="Normal 2 3 2 2 2 7 3 3 3" xfId="23378" xr:uid="{00000000-0005-0000-0000-00006D3C0000}"/>
    <cellStyle name="Normal 2 3 2 2 2 7 3 4" xfId="9929" xr:uid="{00000000-0005-0000-0000-00006E3C0000}"/>
    <cellStyle name="Normal 2 3 2 2 2 7 3 4 2" xfId="26225" xr:uid="{00000000-0005-0000-0000-00006F3C0000}"/>
    <cellStyle name="Normal 2 3 2 2 2 7 3 5" xfId="18079" xr:uid="{00000000-0005-0000-0000-0000703C0000}"/>
    <cellStyle name="Normal 2 3 2 2 2 7 4" xfId="3163" xr:uid="{00000000-0005-0000-0000-0000713C0000}"/>
    <cellStyle name="Normal 2 3 2 2 2 7 4 2" xfId="11309" xr:uid="{00000000-0005-0000-0000-0000723C0000}"/>
    <cellStyle name="Normal 2 3 2 2 2 7 4 2 2" xfId="27605" xr:uid="{00000000-0005-0000-0000-0000733C0000}"/>
    <cellStyle name="Normal 2 3 2 2 2 7 4 3" xfId="19459" xr:uid="{00000000-0005-0000-0000-0000743C0000}"/>
    <cellStyle name="Normal 2 3 2 2 2 7 5" xfId="5672" xr:uid="{00000000-0005-0000-0000-0000753C0000}"/>
    <cellStyle name="Normal 2 3 2 2 2 7 5 2" xfId="13818" xr:uid="{00000000-0005-0000-0000-0000763C0000}"/>
    <cellStyle name="Normal 2 3 2 2 2 7 5 2 2" xfId="30114" xr:uid="{00000000-0005-0000-0000-0000773C0000}"/>
    <cellStyle name="Normal 2 3 2 2 2 7 5 3" xfId="21968" xr:uid="{00000000-0005-0000-0000-0000783C0000}"/>
    <cellStyle name="Normal 2 3 2 2 2 7 6" xfId="8519" xr:uid="{00000000-0005-0000-0000-0000793C0000}"/>
    <cellStyle name="Normal 2 3 2 2 2 7 6 2" xfId="24815" xr:uid="{00000000-0005-0000-0000-00007A3C0000}"/>
    <cellStyle name="Normal 2 3 2 2 2 7 7" xfId="16669" xr:uid="{00000000-0005-0000-0000-00007B3C0000}"/>
    <cellStyle name="Normal 2 3 2 2 2 8" xfId="734" xr:uid="{00000000-0005-0000-0000-00007C3C0000}"/>
    <cellStyle name="Normal 2 3 2 2 2 8 2" xfId="2144" xr:uid="{00000000-0005-0000-0000-00007D3C0000}"/>
    <cellStyle name="Normal 2 3 2 2 2 8 2 2" xfId="4694" xr:uid="{00000000-0005-0000-0000-00007E3C0000}"/>
    <cellStyle name="Normal 2 3 2 2 2 8 2 2 2" xfId="12840" xr:uid="{00000000-0005-0000-0000-00007F3C0000}"/>
    <cellStyle name="Normal 2 3 2 2 2 8 2 2 2 2" xfId="29136" xr:uid="{00000000-0005-0000-0000-0000803C0000}"/>
    <cellStyle name="Normal 2 3 2 2 2 8 2 2 3" xfId="20990" xr:uid="{00000000-0005-0000-0000-0000813C0000}"/>
    <cellStyle name="Normal 2 3 2 2 2 8 2 3" xfId="7443" xr:uid="{00000000-0005-0000-0000-0000823C0000}"/>
    <cellStyle name="Normal 2 3 2 2 2 8 2 3 2" xfId="15589" xr:uid="{00000000-0005-0000-0000-0000833C0000}"/>
    <cellStyle name="Normal 2 3 2 2 2 8 2 3 2 2" xfId="31885" xr:uid="{00000000-0005-0000-0000-0000843C0000}"/>
    <cellStyle name="Normal 2 3 2 2 2 8 2 3 3" xfId="23739" xr:uid="{00000000-0005-0000-0000-0000853C0000}"/>
    <cellStyle name="Normal 2 3 2 2 2 8 2 4" xfId="10290" xr:uid="{00000000-0005-0000-0000-0000863C0000}"/>
    <cellStyle name="Normal 2 3 2 2 2 8 2 4 2" xfId="26586" xr:uid="{00000000-0005-0000-0000-0000873C0000}"/>
    <cellStyle name="Normal 2 3 2 2 2 8 2 5" xfId="18440" xr:uid="{00000000-0005-0000-0000-0000883C0000}"/>
    <cellStyle name="Normal 2 3 2 2 2 8 3" xfId="3476" xr:uid="{00000000-0005-0000-0000-0000893C0000}"/>
    <cellStyle name="Normal 2 3 2 2 2 8 3 2" xfId="11622" xr:uid="{00000000-0005-0000-0000-00008A3C0000}"/>
    <cellStyle name="Normal 2 3 2 2 2 8 3 2 2" xfId="27918" xr:uid="{00000000-0005-0000-0000-00008B3C0000}"/>
    <cellStyle name="Normal 2 3 2 2 2 8 3 3" xfId="19772" xr:uid="{00000000-0005-0000-0000-00008C3C0000}"/>
    <cellStyle name="Normal 2 3 2 2 2 8 4" xfId="6033" xr:uid="{00000000-0005-0000-0000-00008D3C0000}"/>
    <cellStyle name="Normal 2 3 2 2 2 8 4 2" xfId="14179" xr:uid="{00000000-0005-0000-0000-00008E3C0000}"/>
    <cellStyle name="Normal 2 3 2 2 2 8 4 2 2" xfId="30475" xr:uid="{00000000-0005-0000-0000-00008F3C0000}"/>
    <cellStyle name="Normal 2 3 2 2 2 8 4 3" xfId="22329" xr:uid="{00000000-0005-0000-0000-0000903C0000}"/>
    <cellStyle name="Normal 2 3 2 2 2 8 5" xfId="8880" xr:uid="{00000000-0005-0000-0000-0000913C0000}"/>
    <cellStyle name="Normal 2 3 2 2 2 8 5 2" xfId="25176" xr:uid="{00000000-0005-0000-0000-0000923C0000}"/>
    <cellStyle name="Normal 2 3 2 2 2 8 6" xfId="17030" xr:uid="{00000000-0005-0000-0000-0000933C0000}"/>
    <cellStyle name="Normal 2 3 2 2 2 9" xfId="1439" xr:uid="{00000000-0005-0000-0000-0000943C0000}"/>
    <cellStyle name="Normal 2 3 2 2 2 9 2" xfId="4085" xr:uid="{00000000-0005-0000-0000-0000953C0000}"/>
    <cellStyle name="Normal 2 3 2 2 2 9 2 2" xfId="12231" xr:uid="{00000000-0005-0000-0000-0000963C0000}"/>
    <cellStyle name="Normal 2 3 2 2 2 9 2 2 2" xfId="28527" xr:uid="{00000000-0005-0000-0000-0000973C0000}"/>
    <cellStyle name="Normal 2 3 2 2 2 9 2 3" xfId="20381" xr:uid="{00000000-0005-0000-0000-0000983C0000}"/>
    <cellStyle name="Normal 2 3 2 2 2 9 3" xfId="6738" xr:uid="{00000000-0005-0000-0000-0000993C0000}"/>
    <cellStyle name="Normal 2 3 2 2 2 9 3 2" xfId="14884" xr:uid="{00000000-0005-0000-0000-00009A3C0000}"/>
    <cellStyle name="Normal 2 3 2 2 2 9 3 2 2" xfId="31180" xr:uid="{00000000-0005-0000-0000-00009B3C0000}"/>
    <cellStyle name="Normal 2 3 2 2 2 9 3 3" xfId="23034" xr:uid="{00000000-0005-0000-0000-00009C3C0000}"/>
    <cellStyle name="Normal 2 3 2 2 2 9 4" xfId="9585" xr:uid="{00000000-0005-0000-0000-00009D3C0000}"/>
    <cellStyle name="Normal 2 3 2 2 2 9 4 2" xfId="25881" xr:uid="{00000000-0005-0000-0000-00009E3C0000}"/>
    <cellStyle name="Normal 2 3 2 2 2 9 5" xfId="17735" xr:uid="{00000000-0005-0000-0000-00009F3C0000}"/>
    <cellStyle name="Normal 2 3 2 2 3" xfId="39" xr:uid="{00000000-0005-0000-0000-0000A03C0000}"/>
    <cellStyle name="Normal 2 3 2 2 3 10" xfId="5339" xr:uid="{00000000-0005-0000-0000-0000A13C0000}"/>
    <cellStyle name="Normal 2 3 2 2 3 10 2" xfId="13485" xr:uid="{00000000-0005-0000-0000-0000A23C0000}"/>
    <cellStyle name="Normal 2 3 2 2 3 10 2 2" xfId="29781" xr:uid="{00000000-0005-0000-0000-0000A33C0000}"/>
    <cellStyle name="Normal 2 3 2 2 3 10 3" xfId="21635" xr:uid="{00000000-0005-0000-0000-0000A43C0000}"/>
    <cellStyle name="Normal 2 3 2 2 3 11" xfId="8186" xr:uid="{00000000-0005-0000-0000-0000A53C0000}"/>
    <cellStyle name="Normal 2 3 2 2 3 11 2" xfId="24482" xr:uid="{00000000-0005-0000-0000-0000A63C0000}"/>
    <cellStyle name="Normal 2 3 2 2 3 12" xfId="16336" xr:uid="{00000000-0005-0000-0000-0000A73C0000}"/>
    <cellStyle name="Normal 2 3 2 2 3 2" xfId="83" xr:uid="{00000000-0005-0000-0000-0000A83C0000}"/>
    <cellStyle name="Normal 2 3 2 2 3 2 10" xfId="8230" xr:uid="{00000000-0005-0000-0000-0000A93C0000}"/>
    <cellStyle name="Normal 2 3 2 2 3 2 10 2" xfId="24526" xr:uid="{00000000-0005-0000-0000-0000AA3C0000}"/>
    <cellStyle name="Normal 2 3 2 2 3 2 11" xfId="16380" xr:uid="{00000000-0005-0000-0000-0000AB3C0000}"/>
    <cellStyle name="Normal 2 3 2 2 3 2 2" xfId="173" xr:uid="{00000000-0005-0000-0000-0000AC3C0000}"/>
    <cellStyle name="Normal 2 3 2 2 3 2 2 2" xfId="517" xr:uid="{00000000-0005-0000-0000-0000AD3C0000}"/>
    <cellStyle name="Normal 2 3 2 2 3 2 2 2 2" xfId="1223" xr:uid="{00000000-0005-0000-0000-0000AE3C0000}"/>
    <cellStyle name="Normal 2 3 2 2 3 2 2 2 2 2" xfId="2633" xr:uid="{00000000-0005-0000-0000-0000AF3C0000}"/>
    <cellStyle name="Normal 2 3 2 2 3 2 2 2 2 2 2" xfId="5109" xr:uid="{00000000-0005-0000-0000-0000B03C0000}"/>
    <cellStyle name="Normal 2 3 2 2 3 2 2 2 2 2 2 2" xfId="13255" xr:uid="{00000000-0005-0000-0000-0000B13C0000}"/>
    <cellStyle name="Normal 2 3 2 2 3 2 2 2 2 2 2 2 2" xfId="29551" xr:uid="{00000000-0005-0000-0000-0000B23C0000}"/>
    <cellStyle name="Normal 2 3 2 2 3 2 2 2 2 2 2 3" xfId="21405" xr:uid="{00000000-0005-0000-0000-0000B33C0000}"/>
    <cellStyle name="Normal 2 3 2 2 3 2 2 2 2 2 3" xfId="7932" xr:uid="{00000000-0005-0000-0000-0000B43C0000}"/>
    <cellStyle name="Normal 2 3 2 2 3 2 2 2 2 2 3 2" xfId="16078" xr:uid="{00000000-0005-0000-0000-0000B53C0000}"/>
    <cellStyle name="Normal 2 3 2 2 3 2 2 2 2 2 3 2 2" xfId="32374" xr:uid="{00000000-0005-0000-0000-0000B63C0000}"/>
    <cellStyle name="Normal 2 3 2 2 3 2 2 2 2 2 3 3" xfId="24228" xr:uid="{00000000-0005-0000-0000-0000B73C0000}"/>
    <cellStyle name="Normal 2 3 2 2 3 2 2 2 2 2 4" xfId="10779" xr:uid="{00000000-0005-0000-0000-0000B83C0000}"/>
    <cellStyle name="Normal 2 3 2 2 3 2 2 2 2 2 4 2" xfId="27075" xr:uid="{00000000-0005-0000-0000-0000B93C0000}"/>
    <cellStyle name="Normal 2 3 2 2 3 2 2 2 2 2 5" xfId="18929" xr:uid="{00000000-0005-0000-0000-0000BA3C0000}"/>
    <cellStyle name="Normal 2 3 2 2 3 2 2 2 2 3" xfId="3891" xr:uid="{00000000-0005-0000-0000-0000BB3C0000}"/>
    <cellStyle name="Normal 2 3 2 2 3 2 2 2 2 3 2" xfId="12037" xr:uid="{00000000-0005-0000-0000-0000BC3C0000}"/>
    <cellStyle name="Normal 2 3 2 2 3 2 2 2 2 3 2 2" xfId="28333" xr:uid="{00000000-0005-0000-0000-0000BD3C0000}"/>
    <cellStyle name="Normal 2 3 2 2 3 2 2 2 2 3 3" xfId="20187" xr:uid="{00000000-0005-0000-0000-0000BE3C0000}"/>
    <cellStyle name="Normal 2 3 2 2 3 2 2 2 2 4" xfId="6522" xr:uid="{00000000-0005-0000-0000-0000BF3C0000}"/>
    <cellStyle name="Normal 2 3 2 2 3 2 2 2 2 4 2" xfId="14668" xr:uid="{00000000-0005-0000-0000-0000C03C0000}"/>
    <cellStyle name="Normal 2 3 2 2 3 2 2 2 2 4 2 2" xfId="30964" xr:uid="{00000000-0005-0000-0000-0000C13C0000}"/>
    <cellStyle name="Normal 2 3 2 2 3 2 2 2 2 4 3" xfId="22818" xr:uid="{00000000-0005-0000-0000-0000C23C0000}"/>
    <cellStyle name="Normal 2 3 2 2 3 2 2 2 2 5" xfId="9369" xr:uid="{00000000-0005-0000-0000-0000C33C0000}"/>
    <cellStyle name="Normal 2 3 2 2 3 2 2 2 2 5 2" xfId="25665" xr:uid="{00000000-0005-0000-0000-0000C43C0000}"/>
    <cellStyle name="Normal 2 3 2 2 3 2 2 2 2 6" xfId="17519" xr:uid="{00000000-0005-0000-0000-0000C53C0000}"/>
    <cellStyle name="Normal 2 3 2 2 3 2 2 2 3" xfId="1928" xr:uid="{00000000-0005-0000-0000-0000C63C0000}"/>
    <cellStyle name="Normal 2 3 2 2 3 2 2 2 3 2" xfId="4500" xr:uid="{00000000-0005-0000-0000-0000C73C0000}"/>
    <cellStyle name="Normal 2 3 2 2 3 2 2 2 3 2 2" xfId="12646" xr:uid="{00000000-0005-0000-0000-0000C83C0000}"/>
    <cellStyle name="Normal 2 3 2 2 3 2 2 2 3 2 2 2" xfId="28942" xr:uid="{00000000-0005-0000-0000-0000C93C0000}"/>
    <cellStyle name="Normal 2 3 2 2 3 2 2 2 3 2 3" xfId="20796" xr:uid="{00000000-0005-0000-0000-0000CA3C0000}"/>
    <cellStyle name="Normal 2 3 2 2 3 2 2 2 3 3" xfId="7227" xr:uid="{00000000-0005-0000-0000-0000CB3C0000}"/>
    <cellStyle name="Normal 2 3 2 2 3 2 2 2 3 3 2" xfId="15373" xr:uid="{00000000-0005-0000-0000-0000CC3C0000}"/>
    <cellStyle name="Normal 2 3 2 2 3 2 2 2 3 3 2 2" xfId="31669" xr:uid="{00000000-0005-0000-0000-0000CD3C0000}"/>
    <cellStyle name="Normal 2 3 2 2 3 2 2 2 3 3 3" xfId="23523" xr:uid="{00000000-0005-0000-0000-0000CE3C0000}"/>
    <cellStyle name="Normal 2 3 2 2 3 2 2 2 3 4" xfId="10074" xr:uid="{00000000-0005-0000-0000-0000CF3C0000}"/>
    <cellStyle name="Normal 2 3 2 2 3 2 2 2 3 4 2" xfId="26370" xr:uid="{00000000-0005-0000-0000-0000D03C0000}"/>
    <cellStyle name="Normal 2 3 2 2 3 2 2 2 3 5" xfId="18224" xr:uid="{00000000-0005-0000-0000-0000D13C0000}"/>
    <cellStyle name="Normal 2 3 2 2 3 2 2 2 4" xfId="3282" xr:uid="{00000000-0005-0000-0000-0000D23C0000}"/>
    <cellStyle name="Normal 2 3 2 2 3 2 2 2 4 2" xfId="11428" xr:uid="{00000000-0005-0000-0000-0000D33C0000}"/>
    <cellStyle name="Normal 2 3 2 2 3 2 2 2 4 2 2" xfId="27724" xr:uid="{00000000-0005-0000-0000-0000D43C0000}"/>
    <cellStyle name="Normal 2 3 2 2 3 2 2 2 4 3" xfId="19578" xr:uid="{00000000-0005-0000-0000-0000D53C0000}"/>
    <cellStyle name="Normal 2 3 2 2 3 2 2 2 5" xfId="5817" xr:uid="{00000000-0005-0000-0000-0000D63C0000}"/>
    <cellStyle name="Normal 2 3 2 2 3 2 2 2 5 2" xfId="13963" xr:uid="{00000000-0005-0000-0000-0000D73C0000}"/>
    <cellStyle name="Normal 2 3 2 2 3 2 2 2 5 2 2" xfId="30259" xr:uid="{00000000-0005-0000-0000-0000D83C0000}"/>
    <cellStyle name="Normal 2 3 2 2 3 2 2 2 5 3" xfId="22113" xr:uid="{00000000-0005-0000-0000-0000D93C0000}"/>
    <cellStyle name="Normal 2 3 2 2 3 2 2 2 6" xfId="8664" xr:uid="{00000000-0005-0000-0000-0000DA3C0000}"/>
    <cellStyle name="Normal 2 3 2 2 3 2 2 2 6 2" xfId="24960" xr:uid="{00000000-0005-0000-0000-0000DB3C0000}"/>
    <cellStyle name="Normal 2 3 2 2 3 2 2 2 7" xfId="16814" xr:uid="{00000000-0005-0000-0000-0000DC3C0000}"/>
    <cellStyle name="Normal 2 3 2 2 3 2 2 3" xfId="879" xr:uid="{00000000-0005-0000-0000-0000DD3C0000}"/>
    <cellStyle name="Normal 2 3 2 2 3 2 2 3 2" xfId="2289" xr:uid="{00000000-0005-0000-0000-0000DE3C0000}"/>
    <cellStyle name="Normal 2 3 2 2 3 2 2 3 2 2" xfId="4813" xr:uid="{00000000-0005-0000-0000-0000DF3C0000}"/>
    <cellStyle name="Normal 2 3 2 2 3 2 2 3 2 2 2" xfId="12959" xr:uid="{00000000-0005-0000-0000-0000E03C0000}"/>
    <cellStyle name="Normal 2 3 2 2 3 2 2 3 2 2 2 2" xfId="29255" xr:uid="{00000000-0005-0000-0000-0000E13C0000}"/>
    <cellStyle name="Normal 2 3 2 2 3 2 2 3 2 2 3" xfId="21109" xr:uid="{00000000-0005-0000-0000-0000E23C0000}"/>
    <cellStyle name="Normal 2 3 2 2 3 2 2 3 2 3" xfId="7588" xr:uid="{00000000-0005-0000-0000-0000E33C0000}"/>
    <cellStyle name="Normal 2 3 2 2 3 2 2 3 2 3 2" xfId="15734" xr:uid="{00000000-0005-0000-0000-0000E43C0000}"/>
    <cellStyle name="Normal 2 3 2 2 3 2 2 3 2 3 2 2" xfId="32030" xr:uid="{00000000-0005-0000-0000-0000E53C0000}"/>
    <cellStyle name="Normal 2 3 2 2 3 2 2 3 2 3 3" xfId="23884" xr:uid="{00000000-0005-0000-0000-0000E63C0000}"/>
    <cellStyle name="Normal 2 3 2 2 3 2 2 3 2 4" xfId="10435" xr:uid="{00000000-0005-0000-0000-0000E73C0000}"/>
    <cellStyle name="Normal 2 3 2 2 3 2 2 3 2 4 2" xfId="26731" xr:uid="{00000000-0005-0000-0000-0000E83C0000}"/>
    <cellStyle name="Normal 2 3 2 2 3 2 2 3 2 5" xfId="18585" xr:uid="{00000000-0005-0000-0000-0000E93C0000}"/>
    <cellStyle name="Normal 2 3 2 2 3 2 2 3 3" xfId="3595" xr:uid="{00000000-0005-0000-0000-0000EA3C0000}"/>
    <cellStyle name="Normal 2 3 2 2 3 2 2 3 3 2" xfId="11741" xr:uid="{00000000-0005-0000-0000-0000EB3C0000}"/>
    <cellStyle name="Normal 2 3 2 2 3 2 2 3 3 2 2" xfId="28037" xr:uid="{00000000-0005-0000-0000-0000EC3C0000}"/>
    <cellStyle name="Normal 2 3 2 2 3 2 2 3 3 3" xfId="19891" xr:uid="{00000000-0005-0000-0000-0000ED3C0000}"/>
    <cellStyle name="Normal 2 3 2 2 3 2 2 3 4" xfId="6178" xr:uid="{00000000-0005-0000-0000-0000EE3C0000}"/>
    <cellStyle name="Normal 2 3 2 2 3 2 2 3 4 2" xfId="14324" xr:uid="{00000000-0005-0000-0000-0000EF3C0000}"/>
    <cellStyle name="Normal 2 3 2 2 3 2 2 3 4 2 2" xfId="30620" xr:uid="{00000000-0005-0000-0000-0000F03C0000}"/>
    <cellStyle name="Normal 2 3 2 2 3 2 2 3 4 3" xfId="22474" xr:uid="{00000000-0005-0000-0000-0000F13C0000}"/>
    <cellStyle name="Normal 2 3 2 2 3 2 2 3 5" xfId="9025" xr:uid="{00000000-0005-0000-0000-0000F23C0000}"/>
    <cellStyle name="Normal 2 3 2 2 3 2 2 3 5 2" xfId="25321" xr:uid="{00000000-0005-0000-0000-0000F33C0000}"/>
    <cellStyle name="Normal 2 3 2 2 3 2 2 3 6" xfId="17175" xr:uid="{00000000-0005-0000-0000-0000F43C0000}"/>
    <cellStyle name="Normal 2 3 2 2 3 2 2 4" xfId="1584" xr:uid="{00000000-0005-0000-0000-0000F53C0000}"/>
    <cellStyle name="Normal 2 3 2 2 3 2 2 4 2" xfId="4204" xr:uid="{00000000-0005-0000-0000-0000F63C0000}"/>
    <cellStyle name="Normal 2 3 2 2 3 2 2 4 2 2" xfId="12350" xr:uid="{00000000-0005-0000-0000-0000F73C0000}"/>
    <cellStyle name="Normal 2 3 2 2 3 2 2 4 2 2 2" xfId="28646" xr:uid="{00000000-0005-0000-0000-0000F83C0000}"/>
    <cellStyle name="Normal 2 3 2 2 3 2 2 4 2 3" xfId="20500" xr:uid="{00000000-0005-0000-0000-0000F93C0000}"/>
    <cellStyle name="Normal 2 3 2 2 3 2 2 4 3" xfId="6883" xr:uid="{00000000-0005-0000-0000-0000FA3C0000}"/>
    <cellStyle name="Normal 2 3 2 2 3 2 2 4 3 2" xfId="15029" xr:uid="{00000000-0005-0000-0000-0000FB3C0000}"/>
    <cellStyle name="Normal 2 3 2 2 3 2 2 4 3 2 2" xfId="31325" xr:uid="{00000000-0005-0000-0000-0000FC3C0000}"/>
    <cellStyle name="Normal 2 3 2 2 3 2 2 4 3 3" xfId="23179" xr:uid="{00000000-0005-0000-0000-0000FD3C0000}"/>
    <cellStyle name="Normal 2 3 2 2 3 2 2 4 4" xfId="9730" xr:uid="{00000000-0005-0000-0000-0000FE3C0000}"/>
    <cellStyle name="Normal 2 3 2 2 3 2 2 4 4 2" xfId="26026" xr:uid="{00000000-0005-0000-0000-0000FF3C0000}"/>
    <cellStyle name="Normal 2 3 2 2 3 2 2 4 5" xfId="17880" xr:uid="{00000000-0005-0000-0000-0000003D0000}"/>
    <cellStyle name="Normal 2 3 2 2 3 2 2 5" xfId="2986" xr:uid="{00000000-0005-0000-0000-0000013D0000}"/>
    <cellStyle name="Normal 2 3 2 2 3 2 2 5 2" xfId="11132" xr:uid="{00000000-0005-0000-0000-0000023D0000}"/>
    <cellStyle name="Normal 2 3 2 2 3 2 2 5 2 2" xfId="27428" xr:uid="{00000000-0005-0000-0000-0000033D0000}"/>
    <cellStyle name="Normal 2 3 2 2 3 2 2 5 3" xfId="19282" xr:uid="{00000000-0005-0000-0000-0000043D0000}"/>
    <cellStyle name="Normal 2 3 2 2 3 2 2 6" xfId="5473" xr:uid="{00000000-0005-0000-0000-0000053D0000}"/>
    <cellStyle name="Normal 2 3 2 2 3 2 2 6 2" xfId="13619" xr:uid="{00000000-0005-0000-0000-0000063D0000}"/>
    <cellStyle name="Normal 2 3 2 2 3 2 2 6 2 2" xfId="29915" xr:uid="{00000000-0005-0000-0000-0000073D0000}"/>
    <cellStyle name="Normal 2 3 2 2 3 2 2 6 3" xfId="21769" xr:uid="{00000000-0005-0000-0000-0000083D0000}"/>
    <cellStyle name="Normal 2 3 2 2 3 2 2 7" xfId="8320" xr:uid="{00000000-0005-0000-0000-0000093D0000}"/>
    <cellStyle name="Normal 2 3 2 2 3 2 2 7 2" xfId="24616" xr:uid="{00000000-0005-0000-0000-00000A3D0000}"/>
    <cellStyle name="Normal 2 3 2 2 3 2 2 8" xfId="16470" xr:uid="{00000000-0005-0000-0000-00000B3D0000}"/>
    <cellStyle name="Normal 2 3 2 2 3 2 3" xfId="249" xr:uid="{00000000-0005-0000-0000-00000C3D0000}"/>
    <cellStyle name="Normal 2 3 2 2 3 2 3 2" xfId="593" xr:uid="{00000000-0005-0000-0000-00000D3D0000}"/>
    <cellStyle name="Normal 2 3 2 2 3 2 3 2 2" xfId="1299" xr:uid="{00000000-0005-0000-0000-00000E3D0000}"/>
    <cellStyle name="Normal 2 3 2 2 3 2 3 2 2 2" xfId="2709" xr:uid="{00000000-0005-0000-0000-00000F3D0000}"/>
    <cellStyle name="Normal 2 3 2 2 3 2 3 2 2 2 2" xfId="5183" xr:uid="{00000000-0005-0000-0000-0000103D0000}"/>
    <cellStyle name="Normal 2 3 2 2 3 2 3 2 2 2 2 2" xfId="13329" xr:uid="{00000000-0005-0000-0000-0000113D0000}"/>
    <cellStyle name="Normal 2 3 2 2 3 2 3 2 2 2 2 2 2" xfId="29625" xr:uid="{00000000-0005-0000-0000-0000123D0000}"/>
    <cellStyle name="Normal 2 3 2 2 3 2 3 2 2 2 2 3" xfId="21479" xr:uid="{00000000-0005-0000-0000-0000133D0000}"/>
    <cellStyle name="Normal 2 3 2 2 3 2 3 2 2 2 3" xfId="8008" xr:uid="{00000000-0005-0000-0000-0000143D0000}"/>
    <cellStyle name="Normal 2 3 2 2 3 2 3 2 2 2 3 2" xfId="16154" xr:uid="{00000000-0005-0000-0000-0000153D0000}"/>
    <cellStyle name="Normal 2 3 2 2 3 2 3 2 2 2 3 2 2" xfId="32450" xr:uid="{00000000-0005-0000-0000-0000163D0000}"/>
    <cellStyle name="Normal 2 3 2 2 3 2 3 2 2 2 3 3" xfId="24304" xr:uid="{00000000-0005-0000-0000-0000173D0000}"/>
    <cellStyle name="Normal 2 3 2 2 3 2 3 2 2 2 4" xfId="10855" xr:uid="{00000000-0005-0000-0000-0000183D0000}"/>
    <cellStyle name="Normal 2 3 2 2 3 2 3 2 2 2 4 2" xfId="27151" xr:uid="{00000000-0005-0000-0000-0000193D0000}"/>
    <cellStyle name="Normal 2 3 2 2 3 2 3 2 2 2 5" xfId="19005" xr:uid="{00000000-0005-0000-0000-00001A3D0000}"/>
    <cellStyle name="Normal 2 3 2 2 3 2 3 2 2 3" xfId="3965" xr:uid="{00000000-0005-0000-0000-00001B3D0000}"/>
    <cellStyle name="Normal 2 3 2 2 3 2 3 2 2 3 2" xfId="12111" xr:uid="{00000000-0005-0000-0000-00001C3D0000}"/>
    <cellStyle name="Normal 2 3 2 2 3 2 3 2 2 3 2 2" xfId="28407" xr:uid="{00000000-0005-0000-0000-00001D3D0000}"/>
    <cellStyle name="Normal 2 3 2 2 3 2 3 2 2 3 3" xfId="20261" xr:uid="{00000000-0005-0000-0000-00001E3D0000}"/>
    <cellStyle name="Normal 2 3 2 2 3 2 3 2 2 4" xfId="6598" xr:uid="{00000000-0005-0000-0000-00001F3D0000}"/>
    <cellStyle name="Normal 2 3 2 2 3 2 3 2 2 4 2" xfId="14744" xr:uid="{00000000-0005-0000-0000-0000203D0000}"/>
    <cellStyle name="Normal 2 3 2 2 3 2 3 2 2 4 2 2" xfId="31040" xr:uid="{00000000-0005-0000-0000-0000213D0000}"/>
    <cellStyle name="Normal 2 3 2 2 3 2 3 2 2 4 3" xfId="22894" xr:uid="{00000000-0005-0000-0000-0000223D0000}"/>
    <cellStyle name="Normal 2 3 2 2 3 2 3 2 2 5" xfId="9445" xr:uid="{00000000-0005-0000-0000-0000233D0000}"/>
    <cellStyle name="Normal 2 3 2 2 3 2 3 2 2 5 2" xfId="25741" xr:uid="{00000000-0005-0000-0000-0000243D0000}"/>
    <cellStyle name="Normal 2 3 2 2 3 2 3 2 2 6" xfId="17595" xr:uid="{00000000-0005-0000-0000-0000253D0000}"/>
    <cellStyle name="Normal 2 3 2 2 3 2 3 2 3" xfId="2004" xr:uid="{00000000-0005-0000-0000-0000263D0000}"/>
    <cellStyle name="Normal 2 3 2 2 3 2 3 2 3 2" xfId="4574" xr:uid="{00000000-0005-0000-0000-0000273D0000}"/>
    <cellStyle name="Normal 2 3 2 2 3 2 3 2 3 2 2" xfId="12720" xr:uid="{00000000-0005-0000-0000-0000283D0000}"/>
    <cellStyle name="Normal 2 3 2 2 3 2 3 2 3 2 2 2" xfId="29016" xr:uid="{00000000-0005-0000-0000-0000293D0000}"/>
    <cellStyle name="Normal 2 3 2 2 3 2 3 2 3 2 3" xfId="20870" xr:uid="{00000000-0005-0000-0000-00002A3D0000}"/>
    <cellStyle name="Normal 2 3 2 2 3 2 3 2 3 3" xfId="7303" xr:uid="{00000000-0005-0000-0000-00002B3D0000}"/>
    <cellStyle name="Normal 2 3 2 2 3 2 3 2 3 3 2" xfId="15449" xr:uid="{00000000-0005-0000-0000-00002C3D0000}"/>
    <cellStyle name="Normal 2 3 2 2 3 2 3 2 3 3 2 2" xfId="31745" xr:uid="{00000000-0005-0000-0000-00002D3D0000}"/>
    <cellStyle name="Normal 2 3 2 2 3 2 3 2 3 3 3" xfId="23599" xr:uid="{00000000-0005-0000-0000-00002E3D0000}"/>
    <cellStyle name="Normal 2 3 2 2 3 2 3 2 3 4" xfId="10150" xr:uid="{00000000-0005-0000-0000-00002F3D0000}"/>
    <cellStyle name="Normal 2 3 2 2 3 2 3 2 3 4 2" xfId="26446" xr:uid="{00000000-0005-0000-0000-0000303D0000}"/>
    <cellStyle name="Normal 2 3 2 2 3 2 3 2 3 5" xfId="18300" xr:uid="{00000000-0005-0000-0000-0000313D0000}"/>
    <cellStyle name="Normal 2 3 2 2 3 2 3 2 4" xfId="3356" xr:uid="{00000000-0005-0000-0000-0000323D0000}"/>
    <cellStyle name="Normal 2 3 2 2 3 2 3 2 4 2" xfId="11502" xr:uid="{00000000-0005-0000-0000-0000333D0000}"/>
    <cellStyle name="Normal 2 3 2 2 3 2 3 2 4 2 2" xfId="27798" xr:uid="{00000000-0005-0000-0000-0000343D0000}"/>
    <cellStyle name="Normal 2 3 2 2 3 2 3 2 4 3" xfId="19652" xr:uid="{00000000-0005-0000-0000-0000353D0000}"/>
    <cellStyle name="Normal 2 3 2 2 3 2 3 2 5" xfId="5893" xr:uid="{00000000-0005-0000-0000-0000363D0000}"/>
    <cellStyle name="Normal 2 3 2 2 3 2 3 2 5 2" xfId="14039" xr:uid="{00000000-0005-0000-0000-0000373D0000}"/>
    <cellStyle name="Normal 2 3 2 2 3 2 3 2 5 2 2" xfId="30335" xr:uid="{00000000-0005-0000-0000-0000383D0000}"/>
    <cellStyle name="Normal 2 3 2 2 3 2 3 2 5 3" xfId="22189" xr:uid="{00000000-0005-0000-0000-0000393D0000}"/>
    <cellStyle name="Normal 2 3 2 2 3 2 3 2 6" xfId="8740" xr:uid="{00000000-0005-0000-0000-00003A3D0000}"/>
    <cellStyle name="Normal 2 3 2 2 3 2 3 2 6 2" xfId="25036" xr:uid="{00000000-0005-0000-0000-00003B3D0000}"/>
    <cellStyle name="Normal 2 3 2 2 3 2 3 2 7" xfId="16890" xr:uid="{00000000-0005-0000-0000-00003C3D0000}"/>
    <cellStyle name="Normal 2 3 2 2 3 2 3 3" xfId="955" xr:uid="{00000000-0005-0000-0000-00003D3D0000}"/>
    <cellStyle name="Normal 2 3 2 2 3 2 3 3 2" xfId="2365" xr:uid="{00000000-0005-0000-0000-00003E3D0000}"/>
    <cellStyle name="Normal 2 3 2 2 3 2 3 3 2 2" xfId="4887" xr:uid="{00000000-0005-0000-0000-00003F3D0000}"/>
    <cellStyle name="Normal 2 3 2 2 3 2 3 3 2 2 2" xfId="13033" xr:uid="{00000000-0005-0000-0000-0000403D0000}"/>
    <cellStyle name="Normal 2 3 2 2 3 2 3 3 2 2 2 2" xfId="29329" xr:uid="{00000000-0005-0000-0000-0000413D0000}"/>
    <cellStyle name="Normal 2 3 2 2 3 2 3 3 2 2 3" xfId="21183" xr:uid="{00000000-0005-0000-0000-0000423D0000}"/>
    <cellStyle name="Normal 2 3 2 2 3 2 3 3 2 3" xfId="7664" xr:uid="{00000000-0005-0000-0000-0000433D0000}"/>
    <cellStyle name="Normal 2 3 2 2 3 2 3 3 2 3 2" xfId="15810" xr:uid="{00000000-0005-0000-0000-0000443D0000}"/>
    <cellStyle name="Normal 2 3 2 2 3 2 3 3 2 3 2 2" xfId="32106" xr:uid="{00000000-0005-0000-0000-0000453D0000}"/>
    <cellStyle name="Normal 2 3 2 2 3 2 3 3 2 3 3" xfId="23960" xr:uid="{00000000-0005-0000-0000-0000463D0000}"/>
    <cellStyle name="Normal 2 3 2 2 3 2 3 3 2 4" xfId="10511" xr:uid="{00000000-0005-0000-0000-0000473D0000}"/>
    <cellStyle name="Normal 2 3 2 2 3 2 3 3 2 4 2" xfId="26807" xr:uid="{00000000-0005-0000-0000-0000483D0000}"/>
    <cellStyle name="Normal 2 3 2 2 3 2 3 3 2 5" xfId="18661" xr:uid="{00000000-0005-0000-0000-0000493D0000}"/>
    <cellStyle name="Normal 2 3 2 2 3 2 3 3 3" xfId="3669" xr:uid="{00000000-0005-0000-0000-00004A3D0000}"/>
    <cellStyle name="Normal 2 3 2 2 3 2 3 3 3 2" xfId="11815" xr:uid="{00000000-0005-0000-0000-00004B3D0000}"/>
    <cellStyle name="Normal 2 3 2 2 3 2 3 3 3 2 2" xfId="28111" xr:uid="{00000000-0005-0000-0000-00004C3D0000}"/>
    <cellStyle name="Normal 2 3 2 2 3 2 3 3 3 3" xfId="19965" xr:uid="{00000000-0005-0000-0000-00004D3D0000}"/>
    <cellStyle name="Normal 2 3 2 2 3 2 3 3 4" xfId="6254" xr:uid="{00000000-0005-0000-0000-00004E3D0000}"/>
    <cellStyle name="Normal 2 3 2 2 3 2 3 3 4 2" xfId="14400" xr:uid="{00000000-0005-0000-0000-00004F3D0000}"/>
    <cellStyle name="Normal 2 3 2 2 3 2 3 3 4 2 2" xfId="30696" xr:uid="{00000000-0005-0000-0000-0000503D0000}"/>
    <cellStyle name="Normal 2 3 2 2 3 2 3 3 4 3" xfId="22550" xr:uid="{00000000-0005-0000-0000-0000513D0000}"/>
    <cellStyle name="Normal 2 3 2 2 3 2 3 3 5" xfId="9101" xr:uid="{00000000-0005-0000-0000-0000523D0000}"/>
    <cellStyle name="Normal 2 3 2 2 3 2 3 3 5 2" xfId="25397" xr:uid="{00000000-0005-0000-0000-0000533D0000}"/>
    <cellStyle name="Normal 2 3 2 2 3 2 3 3 6" xfId="17251" xr:uid="{00000000-0005-0000-0000-0000543D0000}"/>
    <cellStyle name="Normal 2 3 2 2 3 2 3 4" xfId="1660" xr:uid="{00000000-0005-0000-0000-0000553D0000}"/>
    <cellStyle name="Normal 2 3 2 2 3 2 3 4 2" xfId="4278" xr:uid="{00000000-0005-0000-0000-0000563D0000}"/>
    <cellStyle name="Normal 2 3 2 2 3 2 3 4 2 2" xfId="12424" xr:uid="{00000000-0005-0000-0000-0000573D0000}"/>
    <cellStyle name="Normal 2 3 2 2 3 2 3 4 2 2 2" xfId="28720" xr:uid="{00000000-0005-0000-0000-0000583D0000}"/>
    <cellStyle name="Normal 2 3 2 2 3 2 3 4 2 3" xfId="20574" xr:uid="{00000000-0005-0000-0000-0000593D0000}"/>
    <cellStyle name="Normal 2 3 2 2 3 2 3 4 3" xfId="6959" xr:uid="{00000000-0005-0000-0000-00005A3D0000}"/>
    <cellStyle name="Normal 2 3 2 2 3 2 3 4 3 2" xfId="15105" xr:uid="{00000000-0005-0000-0000-00005B3D0000}"/>
    <cellStyle name="Normal 2 3 2 2 3 2 3 4 3 2 2" xfId="31401" xr:uid="{00000000-0005-0000-0000-00005C3D0000}"/>
    <cellStyle name="Normal 2 3 2 2 3 2 3 4 3 3" xfId="23255" xr:uid="{00000000-0005-0000-0000-00005D3D0000}"/>
    <cellStyle name="Normal 2 3 2 2 3 2 3 4 4" xfId="9806" xr:uid="{00000000-0005-0000-0000-00005E3D0000}"/>
    <cellStyle name="Normal 2 3 2 2 3 2 3 4 4 2" xfId="26102" xr:uid="{00000000-0005-0000-0000-00005F3D0000}"/>
    <cellStyle name="Normal 2 3 2 2 3 2 3 4 5" xfId="17956" xr:uid="{00000000-0005-0000-0000-0000603D0000}"/>
    <cellStyle name="Normal 2 3 2 2 3 2 3 5" xfId="3060" xr:uid="{00000000-0005-0000-0000-0000613D0000}"/>
    <cellStyle name="Normal 2 3 2 2 3 2 3 5 2" xfId="11206" xr:uid="{00000000-0005-0000-0000-0000623D0000}"/>
    <cellStyle name="Normal 2 3 2 2 3 2 3 5 2 2" xfId="27502" xr:uid="{00000000-0005-0000-0000-0000633D0000}"/>
    <cellStyle name="Normal 2 3 2 2 3 2 3 5 3" xfId="19356" xr:uid="{00000000-0005-0000-0000-0000643D0000}"/>
    <cellStyle name="Normal 2 3 2 2 3 2 3 6" xfId="5549" xr:uid="{00000000-0005-0000-0000-0000653D0000}"/>
    <cellStyle name="Normal 2 3 2 2 3 2 3 6 2" xfId="13695" xr:uid="{00000000-0005-0000-0000-0000663D0000}"/>
    <cellStyle name="Normal 2 3 2 2 3 2 3 6 2 2" xfId="29991" xr:uid="{00000000-0005-0000-0000-0000673D0000}"/>
    <cellStyle name="Normal 2 3 2 2 3 2 3 6 3" xfId="21845" xr:uid="{00000000-0005-0000-0000-0000683D0000}"/>
    <cellStyle name="Normal 2 3 2 2 3 2 3 7" xfId="8396" xr:uid="{00000000-0005-0000-0000-0000693D0000}"/>
    <cellStyle name="Normal 2 3 2 2 3 2 3 7 2" xfId="24692" xr:uid="{00000000-0005-0000-0000-00006A3D0000}"/>
    <cellStyle name="Normal 2 3 2 2 3 2 3 8" xfId="16546" xr:uid="{00000000-0005-0000-0000-00006B3D0000}"/>
    <cellStyle name="Normal 2 3 2 2 3 2 4" xfId="337" xr:uid="{00000000-0005-0000-0000-00006C3D0000}"/>
    <cellStyle name="Normal 2 3 2 2 3 2 4 2" xfId="681" xr:uid="{00000000-0005-0000-0000-00006D3D0000}"/>
    <cellStyle name="Normal 2 3 2 2 3 2 4 2 2" xfId="1387" xr:uid="{00000000-0005-0000-0000-00006E3D0000}"/>
    <cellStyle name="Normal 2 3 2 2 3 2 4 2 2 2" xfId="2797" xr:uid="{00000000-0005-0000-0000-00006F3D0000}"/>
    <cellStyle name="Normal 2 3 2 2 3 2 4 2 2 2 2" xfId="5257" xr:uid="{00000000-0005-0000-0000-0000703D0000}"/>
    <cellStyle name="Normal 2 3 2 2 3 2 4 2 2 2 2 2" xfId="13403" xr:uid="{00000000-0005-0000-0000-0000713D0000}"/>
    <cellStyle name="Normal 2 3 2 2 3 2 4 2 2 2 2 2 2" xfId="29699" xr:uid="{00000000-0005-0000-0000-0000723D0000}"/>
    <cellStyle name="Normal 2 3 2 2 3 2 4 2 2 2 2 3" xfId="21553" xr:uid="{00000000-0005-0000-0000-0000733D0000}"/>
    <cellStyle name="Normal 2 3 2 2 3 2 4 2 2 2 3" xfId="8096" xr:uid="{00000000-0005-0000-0000-0000743D0000}"/>
    <cellStyle name="Normal 2 3 2 2 3 2 4 2 2 2 3 2" xfId="16242" xr:uid="{00000000-0005-0000-0000-0000753D0000}"/>
    <cellStyle name="Normal 2 3 2 2 3 2 4 2 2 2 3 2 2" xfId="32538" xr:uid="{00000000-0005-0000-0000-0000763D0000}"/>
    <cellStyle name="Normal 2 3 2 2 3 2 4 2 2 2 3 3" xfId="24392" xr:uid="{00000000-0005-0000-0000-0000773D0000}"/>
    <cellStyle name="Normal 2 3 2 2 3 2 4 2 2 2 4" xfId="10943" xr:uid="{00000000-0005-0000-0000-0000783D0000}"/>
    <cellStyle name="Normal 2 3 2 2 3 2 4 2 2 2 4 2" xfId="27239" xr:uid="{00000000-0005-0000-0000-0000793D0000}"/>
    <cellStyle name="Normal 2 3 2 2 3 2 4 2 2 2 5" xfId="19093" xr:uid="{00000000-0005-0000-0000-00007A3D0000}"/>
    <cellStyle name="Normal 2 3 2 2 3 2 4 2 2 3" xfId="4039" xr:uid="{00000000-0005-0000-0000-00007B3D0000}"/>
    <cellStyle name="Normal 2 3 2 2 3 2 4 2 2 3 2" xfId="12185" xr:uid="{00000000-0005-0000-0000-00007C3D0000}"/>
    <cellStyle name="Normal 2 3 2 2 3 2 4 2 2 3 2 2" xfId="28481" xr:uid="{00000000-0005-0000-0000-00007D3D0000}"/>
    <cellStyle name="Normal 2 3 2 2 3 2 4 2 2 3 3" xfId="20335" xr:uid="{00000000-0005-0000-0000-00007E3D0000}"/>
    <cellStyle name="Normal 2 3 2 2 3 2 4 2 2 4" xfId="6686" xr:uid="{00000000-0005-0000-0000-00007F3D0000}"/>
    <cellStyle name="Normal 2 3 2 2 3 2 4 2 2 4 2" xfId="14832" xr:uid="{00000000-0005-0000-0000-0000803D0000}"/>
    <cellStyle name="Normal 2 3 2 2 3 2 4 2 2 4 2 2" xfId="31128" xr:uid="{00000000-0005-0000-0000-0000813D0000}"/>
    <cellStyle name="Normal 2 3 2 2 3 2 4 2 2 4 3" xfId="22982" xr:uid="{00000000-0005-0000-0000-0000823D0000}"/>
    <cellStyle name="Normal 2 3 2 2 3 2 4 2 2 5" xfId="9533" xr:uid="{00000000-0005-0000-0000-0000833D0000}"/>
    <cellStyle name="Normal 2 3 2 2 3 2 4 2 2 5 2" xfId="25829" xr:uid="{00000000-0005-0000-0000-0000843D0000}"/>
    <cellStyle name="Normal 2 3 2 2 3 2 4 2 2 6" xfId="17683" xr:uid="{00000000-0005-0000-0000-0000853D0000}"/>
    <cellStyle name="Normal 2 3 2 2 3 2 4 2 3" xfId="2092" xr:uid="{00000000-0005-0000-0000-0000863D0000}"/>
    <cellStyle name="Normal 2 3 2 2 3 2 4 2 3 2" xfId="4648" xr:uid="{00000000-0005-0000-0000-0000873D0000}"/>
    <cellStyle name="Normal 2 3 2 2 3 2 4 2 3 2 2" xfId="12794" xr:uid="{00000000-0005-0000-0000-0000883D0000}"/>
    <cellStyle name="Normal 2 3 2 2 3 2 4 2 3 2 2 2" xfId="29090" xr:uid="{00000000-0005-0000-0000-0000893D0000}"/>
    <cellStyle name="Normal 2 3 2 2 3 2 4 2 3 2 3" xfId="20944" xr:uid="{00000000-0005-0000-0000-00008A3D0000}"/>
    <cellStyle name="Normal 2 3 2 2 3 2 4 2 3 3" xfId="7391" xr:uid="{00000000-0005-0000-0000-00008B3D0000}"/>
    <cellStyle name="Normal 2 3 2 2 3 2 4 2 3 3 2" xfId="15537" xr:uid="{00000000-0005-0000-0000-00008C3D0000}"/>
    <cellStyle name="Normal 2 3 2 2 3 2 4 2 3 3 2 2" xfId="31833" xr:uid="{00000000-0005-0000-0000-00008D3D0000}"/>
    <cellStyle name="Normal 2 3 2 2 3 2 4 2 3 3 3" xfId="23687" xr:uid="{00000000-0005-0000-0000-00008E3D0000}"/>
    <cellStyle name="Normal 2 3 2 2 3 2 4 2 3 4" xfId="10238" xr:uid="{00000000-0005-0000-0000-00008F3D0000}"/>
    <cellStyle name="Normal 2 3 2 2 3 2 4 2 3 4 2" xfId="26534" xr:uid="{00000000-0005-0000-0000-0000903D0000}"/>
    <cellStyle name="Normal 2 3 2 2 3 2 4 2 3 5" xfId="18388" xr:uid="{00000000-0005-0000-0000-0000913D0000}"/>
    <cellStyle name="Normal 2 3 2 2 3 2 4 2 4" xfId="3430" xr:uid="{00000000-0005-0000-0000-0000923D0000}"/>
    <cellStyle name="Normal 2 3 2 2 3 2 4 2 4 2" xfId="11576" xr:uid="{00000000-0005-0000-0000-0000933D0000}"/>
    <cellStyle name="Normal 2 3 2 2 3 2 4 2 4 2 2" xfId="27872" xr:uid="{00000000-0005-0000-0000-0000943D0000}"/>
    <cellStyle name="Normal 2 3 2 2 3 2 4 2 4 3" xfId="19726" xr:uid="{00000000-0005-0000-0000-0000953D0000}"/>
    <cellStyle name="Normal 2 3 2 2 3 2 4 2 5" xfId="5981" xr:uid="{00000000-0005-0000-0000-0000963D0000}"/>
    <cellStyle name="Normal 2 3 2 2 3 2 4 2 5 2" xfId="14127" xr:uid="{00000000-0005-0000-0000-0000973D0000}"/>
    <cellStyle name="Normal 2 3 2 2 3 2 4 2 5 2 2" xfId="30423" xr:uid="{00000000-0005-0000-0000-0000983D0000}"/>
    <cellStyle name="Normal 2 3 2 2 3 2 4 2 5 3" xfId="22277" xr:uid="{00000000-0005-0000-0000-0000993D0000}"/>
    <cellStyle name="Normal 2 3 2 2 3 2 4 2 6" xfId="8828" xr:uid="{00000000-0005-0000-0000-00009A3D0000}"/>
    <cellStyle name="Normal 2 3 2 2 3 2 4 2 6 2" xfId="25124" xr:uid="{00000000-0005-0000-0000-00009B3D0000}"/>
    <cellStyle name="Normal 2 3 2 2 3 2 4 2 7" xfId="16978" xr:uid="{00000000-0005-0000-0000-00009C3D0000}"/>
    <cellStyle name="Normal 2 3 2 2 3 2 4 3" xfId="1043" xr:uid="{00000000-0005-0000-0000-00009D3D0000}"/>
    <cellStyle name="Normal 2 3 2 2 3 2 4 3 2" xfId="2453" xr:uid="{00000000-0005-0000-0000-00009E3D0000}"/>
    <cellStyle name="Normal 2 3 2 2 3 2 4 3 2 2" xfId="4961" xr:uid="{00000000-0005-0000-0000-00009F3D0000}"/>
    <cellStyle name="Normal 2 3 2 2 3 2 4 3 2 2 2" xfId="13107" xr:uid="{00000000-0005-0000-0000-0000A03D0000}"/>
    <cellStyle name="Normal 2 3 2 2 3 2 4 3 2 2 2 2" xfId="29403" xr:uid="{00000000-0005-0000-0000-0000A13D0000}"/>
    <cellStyle name="Normal 2 3 2 2 3 2 4 3 2 2 3" xfId="21257" xr:uid="{00000000-0005-0000-0000-0000A23D0000}"/>
    <cellStyle name="Normal 2 3 2 2 3 2 4 3 2 3" xfId="7752" xr:uid="{00000000-0005-0000-0000-0000A33D0000}"/>
    <cellStyle name="Normal 2 3 2 2 3 2 4 3 2 3 2" xfId="15898" xr:uid="{00000000-0005-0000-0000-0000A43D0000}"/>
    <cellStyle name="Normal 2 3 2 2 3 2 4 3 2 3 2 2" xfId="32194" xr:uid="{00000000-0005-0000-0000-0000A53D0000}"/>
    <cellStyle name="Normal 2 3 2 2 3 2 4 3 2 3 3" xfId="24048" xr:uid="{00000000-0005-0000-0000-0000A63D0000}"/>
    <cellStyle name="Normal 2 3 2 2 3 2 4 3 2 4" xfId="10599" xr:uid="{00000000-0005-0000-0000-0000A73D0000}"/>
    <cellStyle name="Normal 2 3 2 2 3 2 4 3 2 4 2" xfId="26895" xr:uid="{00000000-0005-0000-0000-0000A83D0000}"/>
    <cellStyle name="Normal 2 3 2 2 3 2 4 3 2 5" xfId="18749" xr:uid="{00000000-0005-0000-0000-0000A93D0000}"/>
    <cellStyle name="Normal 2 3 2 2 3 2 4 3 3" xfId="3743" xr:uid="{00000000-0005-0000-0000-0000AA3D0000}"/>
    <cellStyle name="Normal 2 3 2 2 3 2 4 3 3 2" xfId="11889" xr:uid="{00000000-0005-0000-0000-0000AB3D0000}"/>
    <cellStyle name="Normal 2 3 2 2 3 2 4 3 3 2 2" xfId="28185" xr:uid="{00000000-0005-0000-0000-0000AC3D0000}"/>
    <cellStyle name="Normal 2 3 2 2 3 2 4 3 3 3" xfId="20039" xr:uid="{00000000-0005-0000-0000-0000AD3D0000}"/>
    <cellStyle name="Normal 2 3 2 2 3 2 4 3 4" xfId="6342" xr:uid="{00000000-0005-0000-0000-0000AE3D0000}"/>
    <cellStyle name="Normal 2 3 2 2 3 2 4 3 4 2" xfId="14488" xr:uid="{00000000-0005-0000-0000-0000AF3D0000}"/>
    <cellStyle name="Normal 2 3 2 2 3 2 4 3 4 2 2" xfId="30784" xr:uid="{00000000-0005-0000-0000-0000B03D0000}"/>
    <cellStyle name="Normal 2 3 2 2 3 2 4 3 4 3" xfId="22638" xr:uid="{00000000-0005-0000-0000-0000B13D0000}"/>
    <cellStyle name="Normal 2 3 2 2 3 2 4 3 5" xfId="9189" xr:uid="{00000000-0005-0000-0000-0000B23D0000}"/>
    <cellStyle name="Normal 2 3 2 2 3 2 4 3 5 2" xfId="25485" xr:uid="{00000000-0005-0000-0000-0000B33D0000}"/>
    <cellStyle name="Normal 2 3 2 2 3 2 4 3 6" xfId="17339" xr:uid="{00000000-0005-0000-0000-0000B43D0000}"/>
    <cellStyle name="Normal 2 3 2 2 3 2 4 4" xfId="1748" xr:uid="{00000000-0005-0000-0000-0000B53D0000}"/>
    <cellStyle name="Normal 2 3 2 2 3 2 4 4 2" xfId="4352" xr:uid="{00000000-0005-0000-0000-0000B63D0000}"/>
    <cellStyle name="Normal 2 3 2 2 3 2 4 4 2 2" xfId="12498" xr:uid="{00000000-0005-0000-0000-0000B73D0000}"/>
    <cellStyle name="Normal 2 3 2 2 3 2 4 4 2 2 2" xfId="28794" xr:uid="{00000000-0005-0000-0000-0000B83D0000}"/>
    <cellStyle name="Normal 2 3 2 2 3 2 4 4 2 3" xfId="20648" xr:uid="{00000000-0005-0000-0000-0000B93D0000}"/>
    <cellStyle name="Normal 2 3 2 2 3 2 4 4 3" xfId="7047" xr:uid="{00000000-0005-0000-0000-0000BA3D0000}"/>
    <cellStyle name="Normal 2 3 2 2 3 2 4 4 3 2" xfId="15193" xr:uid="{00000000-0005-0000-0000-0000BB3D0000}"/>
    <cellStyle name="Normal 2 3 2 2 3 2 4 4 3 2 2" xfId="31489" xr:uid="{00000000-0005-0000-0000-0000BC3D0000}"/>
    <cellStyle name="Normal 2 3 2 2 3 2 4 4 3 3" xfId="23343" xr:uid="{00000000-0005-0000-0000-0000BD3D0000}"/>
    <cellStyle name="Normal 2 3 2 2 3 2 4 4 4" xfId="9894" xr:uid="{00000000-0005-0000-0000-0000BE3D0000}"/>
    <cellStyle name="Normal 2 3 2 2 3 2 4 4 4 2" xfId="26190" xr:uid="{00000000-0005-0000-0000-0000BF3D0000}"/>
    <cellStyle name="Normal 2 3 2 2 3 2 4 4 5" xfId="18044" xr:uid="{00000000-0005-0000-0000-0000C03D0000}"/>
    <cellStyle name="Normal 2 3 2 2 3 2 4 5" xfId="3134" xr:uid="{00000000-0005-0000-0000-0000C13D0000}"/>
    <cellStyle name="Normal 2 3 2 2 3 2 4 5 2" xfId="11280" xr:uid="{00000000-0005-0000-0000-0000C23D0000}"/>
    <cellStyle name="Normal 2 3 2 2 3 2 4 5 2 2" xfId="27576" xr:uid="{00000000-0005-0000-0000-0000C33D0000}"/>
    <cellStyle name="Normal 2 3 2 2 3 2 4 5 3" xfId="19430" xr:uid="{00000000-0005-0000-0000-0000C43D0000}"/>
    <cellStyle name="Normal 2 3 2 2 3 2 4 6" xfId="5637" xr:uid="{00000000-0005-0000-0000-0000C53D0000}"/>
    <cellStyle name="Normal 2 3 2 2 3 2 4 6 2" xfId="13783" xr:uid="{00000000-0005-0000-0000-0000C63D0000}"/>
    <cellStyle name="Normal 2 3 2 2 3 2 4 6 2 2" xfId="30079" xr:uid="{00000000-0005-0000-0000-0000C73D0000}"/>
    <cellStyle name="Normal 2 3 2 2 3 2 4 6 3" xfId="21933" xr:uid="{00000000-0005-0000-0000-0000C83D0000}"/>
    <cellStyle name="Normal 2 3 2 2 3 2 4 7" xfId="8484" xr:uid="{00000000-0005-0000-0000-0000C93D0000}"/>
    <cellStyle name="Normal 2 3 2 2 3 2 4 7 2" xfId="24780" xr:uid="{00000000-0005-0000-0000-0000CA3D0000}"/>
    <cellStyle name="Normal 2 3 2 2 3 2 4 8" xfId="16634" xr:uid="{00000000-0005-0000-0000-0000CB3D0000}"/>
    <cellStyle name="Normal 2 3 2 2 3 2 5" xfId="427" xr:uid="{00000000-0005-0000-0000-0000CC3D0000}"/>
    <cellStyle name="Normal 2 3 2 2 3 2 5 2" xfId="1133" xr:uid="{00000000-0005-0000-0000-0000CD3D0000}"/>
    <cellStyle name="Normal 2 3 2 2 3 2 5 2 2" xfId="2543" xr:uid="{00000000-0005-0000-0000-0000CE3D0000}"/>
    <cellStyle name="Normal 2 3 2 2 3 2 5 2 2 2" xfId="5035" xr:uid="{00000000-0005-0000-0000-0000CF3D0000}"/>
    <cellStyle name="Normal 2 3 2 2 3 2 5 2 2 2 2" xfId="13181" xr:uid="{00000000-0005-0000-0000-0000D03D0000}"/>
    <cellStyle name="Normal 2 3 2 2 3 2 5 2 2 2 2 2" xfId="29477" xr:uid="{00000000-0005-0000-0000-0000D13D0000}"/>
    <cellStyle name="Normal 2 3 2 2 3 2 5 2 2 2 3" xfId="21331" xr:uid="{00000000-0005-0000-0000-0000D23D0000}"/>
    <cellStyle name="Normal 2 3 2 2 3 2 5 2 2 3" xfId="7842" xr:uid="{00000000-0005-0000-0000-0000D33D0000}"/>
    <cellStyle name="Normal 2 3 2 2 3 2 5 2 2 3 2" xfId="15988" xr:uid="{00000000-0005-0000-0000-0000D43D0000}"/>
    <cellStyle name="Normal 2 3 2 2 3 2 5 2 2 3 2 2" xfId="32284" xr:uid="{00000000-0005-0000-0000-0000D53D0000}"/>
    <cellStyle name="Normal 2 3 2 2 3 2 5 2 2 3 3" xfId="24138" xr:uid="{00000000-0005-0000-0000-0000D63D0000}"/>
    <cellStyle name="Normal 2 3 2 2 3 2 5 2 2 4" xfId="10689" xr:uid="{00000000-0005-0000-0000-0000D73D0000}"/>
    <cellStyle name="Normal 2 3 2 2 3 2 5 2 2 4 2" xfId="26985" xr:uid="{00000000-0005-0000-0000-0000D83D0000}"/>
    <cellStyle name="Normal 2 3 2 2 3 2 5 2 2 5" xfId="18839" xr:uid="{00000000-0005-0000-0000-0000D93D0000}"/>
    <cellStyle name="Normal 2 3 2 2 3 2 5 2 3" xfId="3817" xr:uid="{00000000-0005-0000-0000-0000DA3D0000}"/>
    <cellStyle name="Normal 2 3 2 2 3 2 5 2 3 2" xfId="11963" xr:uid="{00000000-0005-0000-0000-0000DB3D0000}"/>
    <cellStyle name="Normal 2 3 2 2 3 2 5 2 3 2 2" xfId="28259" xr:uid="{00000000-0005-0000-0000-0000DC3D0000}"/>
    <cellStyle name="Normal 2 3 2 2 3 2 5 2 3 3" xfId="20113" xr:uid="{00000000-0005-0000-0000-0000DD3D0000}"/>
    <cellStyle name="Normal 2 3 2 2 3 2 5 2 4" xfId="6432" xr:uid="{00000000-0005-0000-0000-0000DE3D0000}"/>
    <cellStyle name="Normal 2 3 2 2 3 2 5 2 4 2" xfId="14578" xr:uid="{00000000-0005-0000-0000-0000DF3D0000}"/>
    <cellStyle name="Normal 2 3 2 2 3 2 5 2 4 2 2" xfId="30874" xr:uid="{00000000-0005-0000-0000-0000E03D0000}"/>
    <cellStyle name="Normal 2 3 2 2 3 2 5 2 4 3" xfId="22728" xr:uid="{00000000-0005-0000-0000-0000E13D0000}"/>
    <cellStyle name="Normal 2 3 2 2 3 2 5 2 5" xfId="9279" xr:uid="{00000000-0005-0000-0000-0000E23D0000}"/>
    <cellStyle name="Normal 2 3 2 2 3 2 5 2 5 2" xfId="25575" xr:uid="{00000000-0005-0000-0000-0000E33D0000}"/>
    <cellStyle name="Normal 2 3 2 2 3 2 5 2 6" xfId="17429" xr:uid="{00000000-0005-0000-0000-0000E43D0000}"/>
    <cellStyle name="Normal 2 3 2 2 3 2 5 3" xfId="1838" xr:uid="{00000000-0005-0000-0000-0000E53D0000}"/>
    <cellStyle name="Normal 2 3 2 2 3 2 5 3 2" xfId="4426" xr:uid="{00000000-0005-0000-0000-0000E63D0000}"/>
    <cellStyle name="Normal 2 3 2 2 3 2 5 3 2 2" xfId="12572" xr:uid="{00000000-0005-0000-0000-0000E73D0000}"/>
    <cellStyle name="Normal 2 3 2 2 3 2 5 3 2 2 2" xfId="28868" xr:uid="{00000000-0005-0000-0000-0000E83D0000}"/>
    <cellStyle name="Normal 2 3 2 2 3 2 5 3 2 3" xfId="20722" xr:uid="{00000000-0005-0000-0000-0000E93D0000}"/>
    <cellStyle name="Normal 2 3 2 2 3 2 5 3 3" xfId="7137" xr:uid="{00000000-0005-0000-0000-0000EA3D0000}"/>
    <cellStyle name="Normal 2 3 2 2 3 2 5 3 3 2" xfId="15283" xr:uid="{00000000-0005-0000-0000-0000EB3D0000}"/>
    <cellStyle name="Normal 2 3 2 2 3 2 5 3 3 2 2" xfId="31579" xr:uid="{00000000-0005-0000-0000-0000EC3D0000}"/>
    <cellStyle name="Normal 2 3 2 2 3 2 5 3 3 3" xfId="23433" xr:uid="{00000000-0005-0000-0000-0000ED3D0000}"/>
    <cellStyle name="Normal 2 3 2 2 3 2 5 3 4" xfId="9984" xr:uid="{00000000-0005-0000-0000-0000EE3D0000}"/>
    <cellStyle name="Normal 2 3 2 2 3 2 5 3 4 2" xfId="26280" xr:uid="{00000000-0005-0000-0000-0000EF3D0000}"/>
    <cellStyle name="Normal 2 3 2 2 3 2 5 3 5" xfId="18134" xr:uid="{00000000-0005-0000-0000-0000F03D0000}"/>
    <cellStyle name="Normal 2 3 2 2 3 2 5 4" xfId="3208" xr:uid="{00000000-0005-0000-0000-0000F13D0000}"/>
    <cellStyle name="Normal 2 3 2 2 3 2 5 4 2" xfId="11354" xr:uid="{00000000-0005-0000-0000-0000F23D0000}"/>
    <cellStyle name="Normal 2 3 2 2 3 2 5 4 2 2" xfId="27650" xr:uid="{00000000-0005-0000-0000-0000F33D0000}"/>
    <cellStyle name="Normal 2 3 2 2 3 2 5 4 3" xfId="19504" xr:uid="{00000000-0005-0000-0000-0000F43D0000}"/>
    <cellStyle name="Normal 2 3 2 2 3 2 5 5" xfId="5727" xr:uid="{00000000-0005-0000-0000-0000F53D0000}"/>
    <cellStyle name="Normal 2 3 2 2 3 2 5 5 2" xfId="13873" xr:uid="{00000000-0005-0000-0000-0000F63D0000}"/>
    <cellStyle name="Normal 2 3 2 2 3 2 5 5 2 2" xfId="30169" xr:uid="{00000000-0005-0000-0000-0000F73D0000}"/>
    <cellStyle name="Normal 2 3 2 2 3 2 5 5 3" xfId="22023" xr:uid="{00000000-0005-0000-0000-0000F83D0000}"/>
    <cellStyle name="Normal 2 3 2 2 3 2 5 6" xfId="8574" xr:uid="{00000000-0005-0000-0000-0000F93D0000}"/>
    <cellStyle name="Normal 2 3 2 2 3 2 5 6 2" xfId="24870" xr:uid="{00000000-0005-0000-0000-0000FA3D0000}"/>
    <cellStyle name="Normal 2 3 2 2 3 2 5 7" xfId="16724" xr:uid="{00000000-0005-0000-0000-0000FB3D0000}"/>
    <cellStyle name="Normal 2 3 2 2 3 2 6" xfId="789" xr:uid="{00000000-0005-0000-0000-0000FC3D0000}"/>
    <cellStyle name="Normal 2 3 2 2 3 2 6 2" xfId="2199" xr:uid="{00000000-0005-0000-0000-0000FD3D0000}"/>
    <cellStyle name="Normal 2 3 2 2 3 2 6 2 2" xfId="4739" xr:uid="{00000000-0005-0000-0000-0000FE3D0000}"/>
    <cellStyle name="Normal 2 3 2 2 3 2 6 2 2 2" xfId="12885" xr:uid="{00000000-0005-0000-0000-0000FF3D0000}"/>
    <cellStyle name="Normal 2 3 2 2 3 2 6 2 2 2 2" xfId="29181" xr:uid="{00000000-0005-0000-0000-0000003E0000}"/>
    <cellStyle name="Normal 2 3 2 2 3 2 6 2 2 3" xfId="21035" xr:uid="{00000000-0005-0000-0000-0000013E0000}"/>
    <cellStyle name="Normal 2 3 2 2 3 2 6 2 3" xfId="7498" xr:uid="{00000000-0005-0000-0000-0000023E0000}"/>
    <cellStyle name="Normal 2 3 2 2 3 2 6 2 3 2" xfId="15644" xr:uid="{00000000-0005-0000-0000-0000033E0000}"/>
    <cellStyle name="Normal 2 3 2 2 3 2 6 2 3 2 2" xfId="31940" xr:uid="{00000000-0005-0000-0000-0000043E0000}"/>
    <cellStyle name="Normal 2 3 2 2 3 2 6 2 3 3" xfId="23794" xr:uid="{00000000-0005-0000-0000-0000053E0000}"/>
    <cellStyle name="Normal 2 3 2 2 3 2 6 2 4" xfId="10345" xr:uid="{00000000-0005-0000-0000-0000063E0000}"/>
    <cellStyle name="Normal 2 3 2 2 3 2 6 2 4 2" xfId="26641" xr:uid="{00000000-0005-0000-0000-0000073E0000}"/>
    <cellStyle name="Normal 2 3 2 2 3 2 6 2 5" xfId="18495" xr:uid="{00000000-0005-0000-0000-0000083E0000}"/>
    <cellStyle name="Normal 2 3 2 2 3 2 6 3" xfId="3521" xr:uid="{00000000-0005-0000-0000-0000093E0000}"/>
    <cellStyle name="Normal 2 3 2 2 3 2 6 3 2" xfId="11667" xr:uid="{00000000-0005-0000-0000-00000A3E0000}"/>
    <cellStyle name="Normal 2 3 2 2 3 2 6 3 2 2" xfId="27963" xr:uid="{00000000-0005-0000-0000-00000B3E0000}"/>
    <cellStyle name="Normal 2 3 2 2 3 2 6 3 3" xfId="19817" xr:uid="{00000000-0005-0000-0000-00000C3E0000}"/>
    <cellStyle name="Normal 2 3 2 2 3 2 6 4" xfId="6088" xr:uid="{00000000-0005-0000-0000-00000D3E0000}"/>
    <cellStyle name="Normal 2 3 2 2 3 2 6 4 2" xfId="14234" xr:uid="{00000000-0005-0000-0000-00000E3E0000}"/>
    <cellStyle name="Normal 2 3 2 2 3 2 6 4 2 2" xfId="30530" xr:uid="{00000000-0005-0000-0000-00000F3E0000}"/>
    <cellStyle name="Normal 2 3 2 2 3 2 6 4 3" xfId="22384" xr:uid="{00000000-0005-0000-0000-0000103E0000}"/>
    <cellStyle name="Normal 2 3 2 2 3 2 6 5" xfId="8935" xr:uid="{00000000-0005-0000-0000-0000113E0000}"/>
    <cellStyle name="Normal 2 3 2 2 3 2 6 5 2" xfId="25231" xr:uid="{00000000-0005-0000-0000-0000123E0000}"/>
    <cellStyle name="Normal 2 3 2 2 3 2 6 6" xfId="17085" xr:uid="{00000000-0005-0000-0000-0000133E0000}"/>
    <cellStyle name="Normal 2 3 2 2 3 2 7" xfId="1494" xr:uid="{00000000-0005-0000-0000-0000143E0000}"/>
    <cellStyle name="Normal 2 3 2 2 3 2 7 2" xfId="4130" xr:uid="{00000000-0005-0000-0000-0000153E0000}"/>
    <cellStyle name="Normal 2 3 2 2 3 2 7 2 2" xfId="12276" xr:uid="{00000000-0005-0000-0000-0000163E0000}"/>
    <cellStyle name="Normal 2 3 2 2 3 2 7 2 2 2" xfId="28572" xr:uid="{00000000-0005-0000-0000-0000173E0000}"/>
    <cellStyle name="Normal 2 3 2 2 3 2 7 2 3" xfId="20426" xr:uid="{00000000-0005-0000-0000-0000183E0000}"/>
    <cellStyle name="Normal 2 3 2 2 3 2 7 3" xfId="6793" xr:uid="{00000000-0005-0000-0000-0000193E0000}"/>
    <cellStyle name="Normal 2 3 2 2 3 2 7 3 2" xfId="14939" xr:uid="{00000000-0005-0000-0000-00001A3E0000}"/>
    <cellStyle name="Normal 2 3 2 2 3 2 7 3 2 2" xfId="31235" xr:uid="{00000000-0005-0000-0000-00001B3E0000}"/>
    <cellStyle name="Normal 2 3 2 2 3 2 7 3 3" xfId="23089" xr:uid="{00000000-0005-0000-0000-00001C3E0000}"/>
    <cellStyle name="Normal 2 3 2 2 3 2 7 4" xfId="9640" xr:uid="{00000000-0005-0000-0000-00001D3E0000}"/>
    <cellStyle name="Normal 2 3 2 2 3 2 7 4 2" xfId="25936" xr:uid="{00000000-0005-0000-0000-00001E3E0000}"/>
    <cellStyle name="Normal 2 3 2 2 3 2 7 5" xfId="17790" xr:uid="{00000000-0005-0000-0000-00001F3E0000}"/>
    <cellStyle name="Normal 2 3 2 2 3 2 8" xfId="2912" xr:uid="{00000000-0005-0000-0000-0000203E0000}"/>
    <cellStyle name="Normal 2 3 2 2 3 2 8 2" xfId="11058" xr:uid="{00000000-0005-0000-0000-0000213E0000}"/>
    <cellStyle name="Normal 2 3 2 2 3 2 8 2 2" xfId="27354" xr:uid="{00000000-0005-0000-0000-0000223E0000}"/>
    <cellStyle name="Normal 2 3 2 2 3 2 8 3" xfId="19208" xr:uid="{00000000-0005-0000-0000-0000233E0000}"/>
    <cellStyle name="Normal 2 3 2 2 3 2 9" xfId="5383" xr:uid="{00000000-0005-0000-0000-0000243E0000}"/>
    <cellStyle name="Normal 2 3 2 2 3 2 9 2" xfId="13529" xr:uid="{00000000-0005-0000-0000-0000253E0000}"/>
    <cellStyle name="Normal 2 3 2 2 3 2 9 2 2" xfId="29825" xr:uid="{00000000-0005-0000-0000-0000263E0000}"/>
    <cellStyle name="Normal 2 3 2 2 3 2 9 3" xfId="21679" xr:uid="{00000000-0005-0000-0000-0000273E0000}"/>
    <cellStyle name="Normal 2 3 2 2 3 3" xfId="129" xr:uid="{00000000-0005-0000-0000-0000283E0000}"/>
    <cellStyle name="Normal 2 3 2 2 3 3 2" xfId="473" xr:uid="{00000000-0005-0000-0000-0000293E0000}"/>
    <cellStyle name="Normal 2 3 2 2 3 3 2 2" xfId="1179" xr:uid="{00000000-0005-0000-0000-00002A3E0000}"/>
    <cellStyle name="Normal 2 3 2 2 3 3 2 2 2" xfId="2589" xr:uid="{00000000-0005-0000-0000-00002B3E0000}"/>
    <cellStyle name="Normal 2 3 2 2 3 3 2 2 2 2" xfId="5073" xr:uid="{00000000-0005-0000-0000-00002C3E0000}"/>
    <cellStyle name="Normal 2 3 2 2 3 3 2 2 2 2 2" xfId="13219" xr:uid="{00000000-0005-0000-0000-00002D3E0000}"/>
    <cellStyle name="Normal 2 3 2 2 3 3 2 2 2 2 2 2" xfId="29515" xr:uid="{00000000-0005-0000-0000-00002E3E0000}"/>
    <cellStyle name="Normal 2 3 2 2 3 3 2 2 2 2 3" xfId="21369" xr:uid="{00000000-0005-0000-0000-00002F3E0000}"/>
    <cellStyle name="Normal 2 3 2 2 3 3 2 2 2 3" xfId="7888" xr:uid="{00000000-0005-0000-0000-0000303E0000}"/>
    <cellStyle name="Normal 2 3 2 2 3 3 2 2 2 3 2" xfId="16034" xr:uid="{00000000-0005-0000-0000-0000313E0000}"/>
    <cellStyle name="Normal 2 3 2 2 3 3 2 2 2 3 2 2" xfId="32330" xr:uid="{00000000-0005-0000-0000-0000323E0000}"/>
    <cellStyle name="Normal 2 3 2 2 3 3 2 2 2 3 3" xfId="24184" xr:uid="{00000000-0005-0000-0000-0000333E0000}"/>
    <cellStyle name="Normal 2 3 2 2 3 3 2 2 2 4" xfId="10735" xr:uid="{00000000-0005-0000-0000-0000343E0000}"/>
    <cellStyle name="Normal 2 3 2 2 3 3 2 2 2 4 2" xfId="27031" xr:uid="{00000000-0005-0000-0000-0000353E0000}"/>
    <cellStyle name="Normal 2 3 2 2 3 3 2 2 2 5" xfId="18885" xr:uid="{00000000-0005-0000-0000-0000363E0000}"/>
    <cellStyle name="Normal 2 3 2 2 3 3 2 2 3" xfId="3855" xr:uid="{00000000-0005-0000-0000-0000373E0000}"/>
    <cellStyle name="Normal 2 3 2 2 3 3 2 2 3 2" xfId="12001" xr:uid="{00000000-0005-0000-0000-0000383E0000}"/>
    <cellStyle name="Normal 2 3 2 2 3 3 2 2 3 2 2" xfId="28297" xr:uid="{00000000-0005-0000-0000-0000393E0000}"/>
    <cellStyle name="Normal 2 3 2 2 3 3 2 2 3 3" xfId="20151" xr:uid="{00000000-0005-0000-0000-00003A3E0000}"/>
    <cellStyle name="Normal 2 3 2 2 3 3 2 2 4" xfId="6478" xr:uid="{00000000-0005-0000-0000-00003B3E0000}"/>
    <cellStyle name="Normal 2 3 2 2 3 3 2 2 4 2" xfId="14624" xr:uid="{00000000-0005-0000-0000-00003C3E0000}"/>
    <cellStyle name="Normal 2 3 2 2 3 3 2 2 4 2 2" xfId="30920" xr:uid="{00000000-0005-0000-0000-00003D3E0000}"/>
    <cellStyle name="Normal 2 3 2 2 3 3 2 2 4 3" xfId="22774" xr:uid="{00000000-0005-0000-0000-00003E3E0000}"/>
    <cellStyle name="Normal 2 3 2 2 3 3 2 2 5" xfId="9325" xr:uid="{00000000-0005-0000-0000-00003F3E0000}"/>
    <cellStyle name="Normal 2 3 2 2 3 3 2 2 5 2" xfId="25621" xr:uid="{00000000-0005-0000-0000-0000403E0000}"/>
    <cellStyle name="Normal 2 3 2 2 3 3 2 2 6" xfId="17475" xr:uid="{00000000-0005-0000-0000-0000413E0000}"/>
    <cellStyle name="Normal 2 3 2 2 3 3 2 3" xfId="1884" xr:uid="{00000000-0005-0000-0000-0000423E0000}"/>
    <cellStyle name="Normal 2 3 2 2 3 3 2 3 2" xfId="4464" xr:uid="{00000000-0005-0000-0000-0000433E0000}"/>
    <cellStyle name="Normal 2 3 2 2 3 3 2 3 2 2" xfId="12610" xr:uid="{00000000-0005-0000-0000-0000443E0000}"/>
    <cellStyle name="Normal 2 3 2 2 3 3 2 3 2 2 2" xfId="28906" xr:uid="{00000000-0005-0000-0000-0000453E0000}"/>
    <cellStyle name="Normal 2 3 2 2 3 3 2 3 2 3" xfId="20760" xr:uid="{00000000-0005-0000-0000-0000463E0000}"/>
    <cellStyle name="Normal 2 3 2 2 3 3 2 3 3" xfId="7183" xr:uid="{00000000-0005-0000-0000-0000473E0000}"/>
    <cellStyle name="Normal 2 3 2 2 3 3 2 3 3 2" xfId="15329" xr:uid="{00000000-0005-0000-0000-0000483E0000}"/>
    <cellStyle name="Normal 2 3 2 2 3 3 2 3 3 2 2" xfId="31625" xr:uid="{00000000-0005-0000-0000-0000493E0000}"/>
    <cellStyle name="Normal 2 3 2 2 3 3 2 3 3 3" xfId="23479" xr:uid="{00000000-0005-0000-0000-00004A3E0000}"/>
    <cellStyle name="Normal 2 3 2 2 3 3 2 3 4" xfId="10030" xr:uid="{00000000-0005-0000-0000-00004B3E0000}"/>
    <cellStyle name="Normal 2 3 2 2 3 3 2 3 4 2" xfId="26326" xr:uid="{00000000-0005-0000-0000-00004C3E0000}"/>
    <cellStyle name="Normal 2 3 2 2 3 3 2 3 5" xfId="18180" xr:uid="{00000000-0005-0000-0000-00004D3E0000}"/>
    <cellStyle name="Normal 2 3 2 2 3 3 2 4" xfId="3246" xr:uid="{00000000-0005-0000-0000-00004E3E0000}"/>
    <cellStyle name="Normal 2 3 2 2 3 3 2 4 2" xfId="11392" xr:uid="{00000000-0005-0000-0000-00004F3E0000}"/>
    <cellStyle name="Normal 2 3 2 2 3 3 2 4 2 2" xfId="27688" xr:uid="{00000000-0005-0000-0000-0000503E0000}"/>
    <cellStyle name="Normal 2 3 2 2 3 3 2 4 3" xfId="19542" xr:uid="{00000000-0005-0000-0000-0000513E0000}"/>
    <cellStyle name="Normal 2 3 2 2 3 3 2 5" xfId="5773" xr:uid="{00000000-0005-0000-0000-0000523E0000}"/>
    <cellStyle name="Normal 2 3 2 2 3 3 2 5 2" xfId="13919" xr:uid="{00000000-0005-0000-0000-0000533E0000}"/>
    <cellStyle name="Normal 2 3 2 2 3 3 2 5 2 2" xfId="30215" xr:uid="{00000000-0005-0000-0000-0000543E0000}"/>
    <cellStyle name="Normal 2 3 2 2 3 3 2 5 3" xfId="22069" xr:uid="{00000000-0005-0000-0000-0000553E0000}"/>
    <cellStyle name="Normal 2 3 2 2 3 3 2 6" xfId="8620" xr:uid="{00000000-0005-0000-0000-0000563E0000}"/>
    <cellStyle name="Normal 2 3 2 2 3 3 2 6 2" xfId="24916" xr:uid="{00000000-0005-0000-0000-0000573E0000}"/>
    <cellStyle name="Normal 2 3 2 2 3 3 2 7" xfId="16770" xr:uid="{00000000-0005-0000-0000-0000583E0000}"/>
    <cellStyle name="Normal 2 3 2 2 3 3 3" xfId="835" xr:uid="{00000000-0005-0000-0000-0000593E0000}"/>
    <cellStyle name="Normal 2 3 2 2 3 3 3 2" xfId="2245" xr:uid="{00000000-0005-0000-0000-00005A3E0000}"/>
    <cellStyle name="Normal 2 3 2 2 3 3 3 2 2" xfId="4777" xr:uid="{00000000-0005-0000-0000-00005B3E0000}"/>
    <cellStyle name="Normal 2 3 2 2 3 3 3 2 2 2" xfId="12923" xr:uid="{00000000-0005-0000-0000-00005C3E0000}"/>
    <cellStyle name="Normal 2 3 2 2 3 3 3 2 2 2 2" xfId="29219" xr:uid="{00000000-0005-0000-0000-00005D3E0000}"/>
    <cellStyle name="Normal 2 3 2 2 3 3 3 2 2 3" xfId="21073" xr:uid="{00000000-0005-0000-0000-00005E3E0000}"/>
    <cellStyle name="Normal 2 3 2 2 3 3 3 2 3" xfId="7544" xr:uid="{00000000-0005-0000-0000-00005F3E0000}"/>
    <cellStyle name="Normal 2 3 2 2 3 3 3 2 3 2" xfId="15690" xr:uid="{00000000-0005-0000-0000-0000603E0000}"/>
    <cellStyle name="Normal 2 3 2 2 3 3 3 2 3 2 2" xfId="31986" xr:uid="{00000000-0005-0000-0000-0000613E0000}"/>
    <cellStyle name="Normal 2 3 2 2 3 3 3 2 3 3" xfId="23840" xr:uid="{00000000-0005-0000-0000-0000623E0000}"/>
    <cellStyle name="Normal 2 3 2 2 3 3 3 2 4" xfId="10391" xr:uid="{00000000-0005-0000-0000-0000633E0000}"/>
    <cellStyle name="Normal 2 3 2 2 3 3 3 2 4 2" xfId="26687" xr:uid="{00000000-0005-0000-0000-0000643E0000}"/>
    <cellStyle name="Normal 2 3 2 2 3 3 3 2 5" xfId="18541" xr:uid="{00000000-0005-0000-0000-0000653E0000}"/>
    <cellStyle name="Normal 2 3 2 2 3 3 3 3" xfId="3559" xr:uid="{00000000-0005-0000-0000-0000663E0000}"/>
    <cellStyle name="Normal 2 3 2 2 3 3 3 3 2" xfId="11705" xr:uid="{00000000-0005-0000-0000-0000673E0000}"/>
    <cellStyle name="Normal 2 3 2 2 3 3 3 3 2 2" xfId="28001" xr:uid="{00000000-0005-0000-0000-0000683E0000}"/>
    <cellStyle name="Normal 2 3 2 2 3 3 3 3 3" xfId="19855" xr:uid="{00000000-0005-0000-0000-0000693E0000}"/>
    <cellStyle name="Normal 2 3 2 2 3 3 3 4" xfId="6134" xr:uid="{00000000-0005-0000-0000-00006A3E0000}"/>
    <cellStyle name="Normal 2 3 2 2 3 3 3 4 2" xfId="14280" xr:uid="{00000000-0005-0000-0000-00006B3E0000}"/>
    <cellStyle name="Normal 2 3 2 2 3 3 3 4 2 2" xfId="30576" xr:uid="{00000000-0005-0000-0000-00006C3E0000}"/>
    <cellStyle name="Normal 2 3 2 2 3 3 3 4 3" xfId="22430" xr:uid="{00000000-0005-0000-0000-00006D3E0000}"/>
    <cellStyle name="Normal 2 3 2 2 3 3 3 5" xfId="8981" xr:uid="{00000000-0005-0000-0000-00006E3E0000}"/>
    <cellStyle name="Normal 2 3 2 2 3 3 3 5 2" xfId="25277" xr:uid="{00000000-0005-0000-0000-00006F3E0000}"/>
    <cellStyle name="Normal 2 3 2 2 3 3 3 6" xfId="17131" xr:uid="{00000000-0005-0000-0000-0000703E0000}"/>
    <cellStyle name="Normal 2 3 2 2 3 3 4" xfId="1540" xr:uid="{00000000-0005-0000-0000-0000713E0000}"/>
    <cellStyle name="Normal 2 3 2 2 3 3 4 2" xfId="4168" xr:uid="{00000000-0005-0000-0000-0000723E0000}"/>
    <cellStyle name="Normal 2 3 2 2 3 3 4 2 2" xfId="12314" xr:uid="{00000000-0005-0000-0000-0000733E0000}"/>
    <cellStyle name="Normal 2 3 2 2 3 3 4 2 2 2" xfId="28610" xr:uid="{00000000-0005-0000-0000-0000743E0000}"/>
    <cellStyle name="Normal 2 3 2 2 3 3 4 2 3" xfId="20464" xr:uid="{00000000-0005-0000-0000-0000753E0000}"/>
    <cellStyle name="Normal 2 3 2 2 3 3 4 3" xfId="6839" xr:uid="{00000000-0005-0000-0000-0000763E0000}"/>
    <cellStyle name="Normal 2 3 2 2 3 3 4 3 2" xfId="14985" xr:uid="{00000000-0005-0000-0000-0000773E0000}"/>
    <cellStyle name="Normal 2 3 2 2 3 3 4 3 2 2" xfId="31281" xr:uid="{00000000-0005-0000-0000-0000783E0000}"/>
    <cellStyle name="Normal 2 3 2 2 3 3 4 3 3" xfId="23135" xr:uid="{00000000-0005-0000-0000-0000793E0000}"/>
    <cellStyle name="Normal 2 3 2 2 3 3 4 4" xfId="9686" xr:uid="{00000000-0005-0000-0000-00007A3E0000}"/>
    <cellStyle name="Normal 2 3 2 2 3 3 4 4 2" xfId="25982" xr:uid="{00000000-0005-0000-0000-00007B3E0000}"/>
    <cellStyle name="Normal 2 3 2 2 3 3 4 5" xfId="17836" xr:uid="{00000000-0005-0000-0000-00007C3E0000}"/>
    <cellStyle name="Normal 2 3 2 2 3 3 5" xfId="2950" xr:uid="{00000000-0005-0000-0000-00007D3E0000}"/>
    <cellStyle name="Normal 2 3 2 2 3 3 5 2" xfId="11096" xr:uid="{00000000-0005-0000-0000-00007E3E0000}"/>
    <cellStyle name="Normal 2 3 2 2 3 3 5 2 2" xfId="27392" xr:uid="{00000000-0005-0000-0000-00007F3E0000}"/>
    <cellStyle name="Normal 2 3 2 2 3 3 5 3" xfId="19246" xr:uid="{00000000-0005-0000-0000-0000803E0000}"/>
    <cellStyle name="Normal 2 3 2 2 3 3 6" xfId="5429" xr:uid="{00000000-0005-0000-0000-0000813E0000}"/>
    <cellStyle name="Normal 2 3 2 2 3 3 6 2" xfId="13575" xr:uid="{00000000-0005-0000-0000-0000823E0000}"/>
    <cellStyle name="Normal 2 3 2 2 3 3 6 2 2" xfId="29871" xr:uid="{00000000-0005-0000-0000-0000833E0000}"/>
    <cellStyle name="Normal 2 3 2 2 3 3 6 3" xfId="21725" xr:uid="{00000000-0005-0000-0000-0000843E0000}"/>
    <cellStyle name="Normal 2 3 2 2 3 3 7" xfId="8276" xr:uid="{00000000-0005-0000-0000-0000853E0000}"/>
    <cellStyle name="Normal 2 3 2 2 3 3 7 2" xfId="24572" xr:uid="{00000000-0005-0000-0000-0000863E0000}"/>
    <cellStyle name="Normal 2 3 2 2 3 3 8" xfId="16426" xr:uid="{00000000-0005-0000-0000-0000873E0000}"/>
    <cellStyle name="Normal 2 3 2 2 3 4" xfId="213" xr:uid="{00000000-0005-0000-0000-0000883E0000}"/>
    <cellStyle name="Normal 2 3 2 2 3 4 2" xfId="557" xr:uid="{00000000-0005-0000-0000-0000893E0000}"/>
    <cellStyle name="Normal 2 3 2 2 3 4 2 2" xfId="1263" xr:uid="{00000000-0005-0000-0000-00008A3E0000}"/>
    <cellStyle name="Normal 2 3 2 2 3 4 2 2 2" xfId="2673" xr:uid="{00000000-0005-0000-0000-00008B3E0000}"/>
    <cellStyle name="Normal 2 3 2 2 3 4 2 2 2 2" xfId="5147" xr:uid="{00000000-0005-0000-0000-00008C3E0000}"/>
    <cellStyle name="Normal 2 3 2 2 3 4 2 2 2 2 2" xfId="13293" xr:uid="{00000000-0005-0000-0000-00008D3E0000}"/>
    <cellStyle name="Normal 2 3 2 2 3 4 2 2 2 2 2 2" xfId="29589" xr:uid="{00000000-0005-0000-0000-00008E3E0000}"/>
    <cellStyle name="Normal 2 3 2 2 3 4 2 2 2 2 3" xfId="21443" xr:uid="{00000000-0005-0000-0000-00008F3E0000}"/>
    <cellStyle name="Normal 2 3 2 2 3 4 2 2 2 3" xfId="7972" xr:uid="{00000000-0005-0000-0000-0000903E0000}"/>
    <cellStyle name="Normal 2 3 2 2 3 4 2 2 2 3 2" xfId="16118" xr:uid="{00000000-0005-0000-0000-0000913E0000}"/>
    <cellStyle name="Normal 2 3 2 2 3 4 2 2 2 3 2 2" xfId="32414" xr:uid="{00000000-0005-0000-0000-0000923E0000}"/>
    <cellStyle name="Normal 2 3 2 2 3 4 2 2 2 3 3" xfId="24268" xr:uid="{00000000-0005-0000-0000-0000933E0000}"/>
    <cellStyle name="Normal 2 3 2 2 3 4 2 2 2 4" xfId="10819" xr:uid="{00000000-0005-0000-0000-0000943E0000}"/>
    <cellStyle name="Normal 2 3 2 2 3 4 2 2 2 4 2" xfId="27115" xr:uid="{00000000-0005-0000-0000-0000953E0000}"/>
    <cellStyle name="Normal 2 3 2 2 3 4 2 2 2 5" xfId="18969" xr:uid="{00000000-0005-0000-0000-0000963E0000}"/>
    <cellStyle name="Normal 2 3 2 2 3 4 2 2 3" xfId="3929" xr:uid="{00000000-0005-0000-0000-0000973E0000}"/>
    <cellStyle name="Normal 2 3 2 2 3 4 2 2 3 2" xfId="12075" xr:uid="{00000000-0005-0000-0000-0000983E0000}"/>
    <cellStyle name="Normal 2 3 2 2 3 4 2 2 3 2 2" xfId="28371" xr:uid="{00000000-0005-0000-0000-0000993E0000}"/>
    <cellStyle name="Normal 2 3 2 2 3 4 2 2 3 3" xfId="20225" xr:uid="{00000000-0005-0000-0000-00009A3E0000}"/>
    <cellStyle name="Normal 2 3 2 2 3 4 2 2 4" xfId="6562" xr:uid="{00000000-0005-0000-0000-00009B3E0000}"/>
    <cellStyle name="Normal 2 3 2 2 3 4 2 2 4 2" xfId="14708" xr:uid="{00000000-0005-0000-0000-00009C3E0000}"/>
    <cellStyle name="Normal 2 3 2 2 3 4 2 2 4 2 2" xfId="31004" xr:uid="{00000000-0005-0000-0000-00009D3E0000}"/>
    <cellStyle name="Normal 2 3 2 2 3 4 2 2 4 3" xfId="22858" xr:uid="{00000000-0005-0000-0000-00009E3E0000}"/>
    <cellStyle name="Normal 2 3 2 2 3 4 2 2 5" xfId="9409" xr:uid="{00000000-0005-0000-0000-00009F3E0000}"/>
    <cellStyle name="Normal 2 3 2 2 3 4 2 2 5 2" xfId="25705" xr:uid="{00000000-0005-0000-0000-0000A03E0000}"/>
    <cellStyle name="Normal 2 3 2 2 3 4 2 2 6" xfId="17559" xr:uid="{00000000-0005-0000-0000-0000A13E0000}"/>
    <cellStyle name="Normal 2 3 2 2 3 4 2 3" xfId="1968" xr:uid="{00000000-0005-0000-0000-0000A23E0000}"/>
    <cellStyle name="Normal 2 3 2 2 3 4 2 3 2" xfId="4538" xr:uid="{00000000-0005-0000-0000-0000A33E0000}"/>
    <cellStyle name="Normal 2 3 2 2 3 4 2 3 2 2" xfId="12684" xr:uid="{00000000-0005-0000-0000-0000A43E0000}"/>
    <cellStyle name="Normal 2 3 2 2 3 4 2 3 2 2 2" xfId="28980" xr:uid="{00000000-0005-0000-0000-0000A53E0000}"/>
    <cellStyle name="Normal 2 3 2 2 3 4 2 3 2 3" xfId="20834" xr:uid="{00000000-0005-0000-0000-0000A63E0000}"/>
    <cellStyle name="Normal 2 3 2 2 3 4 2 3 3" xfId="7267" xr:uid="{00000000-0005-0000-0000-0000A73E0000}"/>
    <cellStyle name="Normal 2 3 2 2 3 4 2 3 3 2" xfId="15413" xr:uid="{00000000-0005-0000-0000-0000A83E0000}"/>
    <cellStyle name="Normal 2 3 2 2 3 4 2 3 3 2 2" xfId="31709" xr:uid="{00000000-0005-0000-0000-0000A93E0000}"/>
    <cellStyle name="Normal 2 3 2 2 3 4 2 3 3 3" xfId="23563" xr:uid="{00000000-0005-0000-0000-0000AA3E0000}"/>
    <cellStyle name="Normal 2 3 2 2 3 4 2 3 4" xfId="10114" xr:uid="{00000000-0005-0000-0000-0000AB3E0000}"/>
    <cellStyle name="Normal 2 3 2 2 3 4 2 3 4 2" xfId="26410" xr:uid="{00000000-0005-0000-0000-0000AC3E0000}"/>
    <cellStyle name="Normal 2 3 2 2 3 4 2 3 5" xfId="18264" xr:uid="{00000000-0005-0000-0000-0000AD3E0000}"/>
    <cellStyle name="Normal 2 3 2 2 3 4 2 4" xfId="3320" xr:uid="{00000000-0005-0000-0000-0000AE3E0000}"/>
    <cellStyle name="Normal 2 3 2 2 3 4 2 4 2" xfId="11466" xr:uid="{00000000-0005-0000-0000-0000AF3E0000}"/>
    <cellStyle name="Normal 2 3 2 2 3 4 2 4 2 2" xfId="27762" xr:uid="{00000000-0005-0000-0000-0000B03E0000}"/>
    <cellStyle name="Normal 2 3 2 2 3 4 2 4 3" xfId="19616" xr:uid="{00000000-0005-0000-0000-0000B13E0000}"/>
    <cellStyle name="Normal 2 3 2 2 3 4 2 5" xfId="5857" xr:uid="{00000000-0005-0000-0000-0000B23E0000}"/>
    <cellStyle name="Normal 2 3 2 2 3 4 2 5 2" xfId="14003" xr:uid="{00000000-0005-0000-0000-0000B33E0000}"/>
    <cellStyle name="Normal 2 3 2 2 3 4 2 5 2 2" xfId="30299" xr:uid="{00000000-0005-0000-0000-0000B43E0000}"/>
    <cellStyle name="Normal 2 3 2 2 3 4 2 5 3" xfId="22153" xr:uid="{00000000-0005-0000-0000-0000B53E0000}"/>
    <cellStyle name="Normal 2 3 2 2 3 4 2 6" xfId="8704" xr:uid="{00000000-0005-0000-0000-0000B63E0000}"/>
    <cellStyle name="Normal 2 3 2 2 3 4 2 6 2" xfId="25000" xr:uid="{00000000-0005-0000-0000-0000B73E0000}"/>
    <cellStyle name="Normal 2 3 2 2 3 4 2 7" xfId="16854" xr:uid="{00000000-0005-0000-0000-0000B83E0000}"/>
    <cellStyle name="Normal 2 3 2 2 3 4 3" xfId="919" xr:uid="{00000000-0005-0000-0000-0000B93E0000}"/>
    <cellStyle name="Normal 2 3 2 2 3 4 3 2" xfId="2329" xr:uid="{00000000-0005-0000-0000-0000BA3E0000}"/>
    <cellStyle name="Normal 2 3 2 2 3 4 3 2 2" xfId="4851" xr:uid="{00000000-0005-0000-0000-0000BB3E0000}"/>
    <cellStyle name="Normal 2 3 2 2 3 4 3 2 2 2" xfId="12997" xr:uid="{00000000-0005-0000-0000-0000BC3E0000}"/>
    <cellStyle name="Normal 2 3 2 2 3 4 3 2 2 2 2" xfId="29293" xr:uid="{00000000-0005-0000-0000-0000BD3E0000}"/>
    <cellStyle name="Normal 2 3 2 2 3 4 3 2 2 3" xfId="21147" xr:uid="{00000000-0005-0000-0000-0000BE3E0000}"/>
    <cellStyle name="Normal 2 3 2 2 3 4 3 2 3" xfId="7628" xr:uid="{00000000-0005-0000-0000-0000BF3E0000}"/>
    <cellStyle name="Normal 2 3 2 2 3 4 3 2 3 2" xfId="15774" xr:uid="{00000000-0005-0000-0000-0000C03E0000}"/>
    <cellStyle name="Normal 2 3 2 2 3 4 3 2 3 2 2" xfId="32070" xr:uid="{00000000-0005-0000-0000-0000C13E0000}"/>
    <cellStyle name="Normal 2 3 2 2 3 4 3 2 3 3" xfId="23924" xr:uid="{00000000-0005-0000-0000-0000C23E0000}"/>
    <cellStyle name="Normal 2 3 2 2 3 4 3 2 4" xfId="10475" xr:uid="{00000000-0005-0000-0000-0000C33E0000}"/>
    <cellStyle name="Normal 2 3 2 2 3 4 3 2 4 2" xfId="26771" xr:uid="{00000000-0005-0000-0000-0000C43E0000}"/>
    <cellStyle name="Normal 2 3 2 2 3 4 3 2 5" xfId="18625" xr:uid="{00000000-0005-0000-0000-0000C53E0000}"/>
    <cellStyle name="Normal 2 3 2 2 3 4 3 3" xfId="3633" xr:uid="{00000000-0005-0000-0000-0000C63E0000}"/>
    <cellStyle name="Normal 2 3 2 2 3 4 3 3 2" xfId="11779" xr:uid="{00000000-0005-0000-0000-0000C73E0000}"/>
    <cellStyle name="Normal 2 3 2 2 3 4 3 3 2 2" xfId="28075" xr:uid="{00000000-0005-0000-0000-0000C83E0000}"/>
    <cellStyle name="Normal 2 3 2 2 3 4 3 3 3" xfId="19929" xr:uid="{00000000-0005-0000-0000-0000C93E0000}"/>
    <cellStyle name="Normal 2 3 2 2 3 4 3 4" xfId="6218" xr:uid="{00000000-0005-0000-0000-0000CA3E0000}"/>
    <cellStyle name="Normal 2 3 2 2 3 4 3 4 2" xfId="14364" xr:uid="{00000000-0005-0000-0000-0000CB3E0000}"/>
    <cellStyle name="Normal 2 3 2 2 3 4 3 4 2 2" xfId="30660" xr:uid="{00000000-0005-0000-0000-0000CC3E0000}"/>
    <cellStyle name="Normal 2 3 2 2 3 4 3 4 3" xfId="22514" xr:uid="{00000000-0005-0000-0000-0000CD3E0000}"/>
    <cellStyle name="Normal 2 3 2 2 3 4 3 5" xfId="9065" xr:uid="{00000000-0005-0000-0000-0000CE3E0000}"/>
    <cellStyle name="Normal 2 3 2 2 3 4 3 5 2" xfId="25361" xr:uid="{00000000-0005-0000-0000-0000CF3E0000}"/>
    <cellStyle name="Normal 2 3 2 2 3 4 3 6" xfId="17215" xr:uid="{00000000-0005-0000-0000-0000D03E0000}"/>
    <cellStyle name="Normal 2 3 2 2 3 4 4" xfId="1624" xr:uid="{00000000-0005-0000-0000-0000D13E0000}"/>
    <cellStyle name="Normal 2 3 2 2 3 4 4 2" xfId="4242" xr:uid="{00000000-0005-0000-0000-0000D23E0000}"/>
    <cellStyle name="Normal 2 3 2 2 3 4 4 2 2" xfId="12388" xr:uid="{00000000-0005-0000-0000-0000D33E0000}"/>
    <cellStyle name="Normal 2 3 2 2 3 4 4 2 2 2" xfId="28684" xr:uid="{00000000-0005-0000-0000-0000D43E0000}"/>
    <cellStyle name="Normal 2 3 2 2 3 4 4 2 3" xfId="20538" xr:uid="{00000000-0005-0000-0000-0000D53E0000}"/>
    <cellStyle name="Normal 2 3 2 2 3 4 4 3" xfId="6923" xr:uid="{00000000-0005-0000-0000-0000D63E0000}"/>
    <cellStyle name="Normal 2 3 2 2 3 4 4 3 2" xfId="15069" xr:uid="{00000000-0005-0000-0000-0000D73E0000}"/>
    <cellStyle name="Normal 2 3 2 2 3 4 4 3 2 2" xfId="31365" xr:uid="{00000000-0005-0000-0000-0000D83E0000}"/>
    <cellStyle name="Normal 2 3 2 2 3 4 4 3 3" xfId="23219" xr:uid="{00000000-0005-0000-0000-0000D93E0000}"/>
    <cellStyle name="Normal 2 3 2 2 3 4 4 4" xfId="9770" xr:uid="{00000000-0005-0000-0000-0000DA3E0000}"/>
    <cellStyle name="Normal 2 3 2 2 3 4 4 4 2" xfId="26066" xr:uid="{00000000-0005-0000-0000-0000DB3E0000}"/>
    <cellStyle name="Normal 2 3 2 2 3 4 4 5" xfId="17920" xr:uid="{00000000-0005-0000-0000-0000DC3E0000}"/>
    <cellStyle name="Normal 2 3 2 2 3 4 5" xfId="3024" xr:uid="{00000000-0005-0000-0000-0000DD3E0000}"/>
    <cellStyle name="Normal 2 3 2 2 3 4 5 2" xfId="11170" xr:uid="{00000000-0005-0000-0000-0000DE3E0000}"/>
    <cellStyle name="Normal 2 3 2 2 3 4 5 2 2" xfId="27466" xr:uid="{00000000-0005-0000-0000-0000DF3E0000}"/>
    <cellStyle name="Normal 2 3 2 2 3 4 5 3" xfId="19320" xr:uid="{00000000-0005-0000-0000-0000E03E0000}"/>
    <cellStyle name="Normal 2 3 2 2 3 4 6" xfId="5513" xr:uid="{00000000-0005-0000-0000-0000E13E0000}"/>
    <cellStyle name="Normal 2 3 2 2 3 4 6 2" xfId="13659" xr:uid="{00000000-0005-0000-0000-0000E23E0000}"/>
    <cellStyle name="Normal 2 3 2 2 3 4 6 2 2" xfId="29955" xr:uid="{00000000-0005-0000-0000-0000E33E0000}"/>
    <cellStyle name="Normal 2 3 2 2 3 4 6 3" xfId="21809" xr:uid="{00000000-0005-0000-0000-0000E43E0000}"/>
    <cellStyle name="Normal 2 3 2 2 3 4 7" xfId="8360" xr:uid="{00000000-0005-0000-0000-0000E53E0000}"/>
    <cellStyle name="Normal 2 3 2 2 3 4 7 2" xfId="24656" xr:uid="{00000000-0005-0000-0000-0000E63E0000}"/>
    <cellStyle name="Normal 2 3 2 2 3 4 8" xfId="16510" xr:uid="{00000000-0005-0000-0000-0000E73E0000}"/>
    <cellStyle name="Normal 2 3 2 2 3 5" xfId="293" xr:uid="{00000000-0005-0000-0000-0000E83E0000}"/>
    <cellStyle name="Normal 2 3 2 2 3 5 2" xfId="637" xr:uid="{00000000-0005-0000-0000-0000E93E0000}"/>
    <cellStyle name="Normal 2 3 2 2 3 5 2 2" xfId="1343" xr:uid="{00000000-0005-0000-0000-0000EA3E0000}"/>
    <cellStyle name="Normal 2 3 2 2 3 5 2 2 2" xfId="2753" xr:uid="{00000000-0005-0000-0000-0000EB3E0000}"/>
    <cellStyle name="Normal 2 3 2 2 3 5 2 2 2 2" xfId="5221" xr:uid="{00000000-0005-0000-0000-0000EC3E0000}"/>
    <cellStyle name="Normal 2 3 2 2 3 5 2 2 2 2 2" xfId="13367" xr:uid="{00000000-0005-0000-0000-0000ED3E0000}"/>
    <cellStyle name="Normal 2 3 2 2 3 5 2 2 2 2 2 2" xfId="29663" xr:uid="{00000000-0005-0000-0000-0000EE3E0000}"/>
    <cellStyle name="Normal 2 3 2 2 3 5 2 2 2 2 3" xfId="21517" xr:uid="{00000000-0005-0000-0000-0000EF3E0000}"/>
    <cellStyle name="Normal 2 3 2 2 3 5 2 2 2 3" xfId="8052" xr:uid="{00000000-0005-0000-0000-0000F03E0000}"/>
    <cellStyle name="Normal 2 3 2 2 3 5 2 2 2 3 2" xfId="16198" xr:uid="{00000000-0005-0000-0000-0000F13E0000}"/>
    <cellStyle name="Normal 2 3 2 2 3 5 2 2 2 3 2 2" xfId="32494" xr:uid="{00000000-0005-0000-0000-0000F23E0000}"/>
    <cellStyle name="Normal 2 3 2 2 3 5 2 2 2 3 3" xfId="24348" xr:uid="{00000000-0005-0000-0000-0000F33E0000}"/>
    <cellStyle name="Normal 2 3 2 2 3 5 2 2 2 4" xfId="10899" xr:uid="{00000000-0005-0000-0000-0000F43E0000}"/>
    <cellStyle name="Normal 2 3 2 2 3 5 2 2 2 4 2" xfId="27195" xr:uid="{00000000-0005-0000-0000-0000F53E0000}"/>
    <cellStyle name="Normal 2 3 2 2 3 5 2 2 2 5" xfId="19049" xr:uid="{00000000-0005-0000-0000-0000F63E0000}"/>
    <cellStyle name="Normal 2 3 2 2 3 5 2 2 3" xfId="4003" xr:uid="{00000000-0005-0000-0000-0000F73E0000}"/>
    <cellStyle name="Normal 2 3 2 2 3 5 2 2 3 2" xfId="12149" xr:uid="{00000000-0005-0000-0000-0000F83E0000}"/>
    <cellStyle name="Normal 2 3 2 2 3 5 2 2 3 2 2" xfId="28445" xr:uid="{00000000-0005-0000-0000-0000F93E0000}"/>
    <cellStyle name="Normal 2 3 2 2 3 5 2 2 3 3" xfId="20299" xr:uid="{00000000-0005-0000-0000-0000FA3E0000}"/>
    <cellStyle name="Normal 2 3 2 2 3 5 2 2 4" xfId="6642" xr:uid="{00000000-0005-0000-0000-0000FB3E0000}"/>
    <cellStyle name="Normal 2 3 2 2 3 5 2 2 4 2" xfId="14788" xr:uid="{00000000-0005-0000-0000-0000FC3E0000}"/>
    <cellStyle name="Normal 2 3 2 2 3 5 2 2 4 2 2" xfId="31084" xr:uid="{00000000-0005-0000-0000-0000FD3E0000}"/>
    <cellStyle name="Normal 2 3 2 2 3 5 2 2 4 3" xfId="22938" xr:uid="{00000000-0005-0000-0000-0000FE3E0000}"/>
    <cellStyle name="Normal 2 3 2 2 3 5 2 2 5" xfId="9489" xr:uid="{00000000-0005-0000-0000-0000FF3E0000}"/>
    <cellStyle name="Normal 2 3 2 2 3 5 2 2 5 2" xfId="25785" xr:uid="{00000000-0005-0000-0000-0000003F0000}"/>
    <cellStyle name="Normal 2 3 2 2 3 5 2 2 6" xfId="17639" xr:uid="{00000000-0005-0000-0000-0000013F0000}"/>
    <cellStyle name="Normal 2 3 2 2 3 5 2 3" xfId="2048" xr:uid="{00000000-0005-0000-0000-0000023F0000}"/>
    <cellStyle name="Normal 2 3 2 2 3 5 2 3 2" xfId="4612" xr:uid="{00000000-0005-0000-0000-0000033F0000}"/>
    <cellStyle name="Normal 2 3 2 2 3 5 2 3 2 2" xfId="12758" xr:uid="{00000000-0005-0000-0000-0000043F0000}"/>
    <cellStyle name="Normal 2 3 2 2 3 5 2 3 2 2 2" xfId="29054" xr:uid="{00000000-0005-0000-0000-0000053F0000}"/>
    <cellStyle name="Normal 2 3 2 2 3 5 2 3 2 3" xfId="20908" xr:uid="{00000000-0005-0000-0000-0000063F0000}"/>
    <cellStyle name="Normal 2 3 2 2 3 5 2 3 3" xfId="7347" xr:uid="{00000000-0005-0000-0000-0000073F0000}"/>
    <cellStyle name="Normal 2 3 2 2 3 5 2 3 3 2" xfId="15493" xr:uid="{00000000-0005-0000-0000-0000083F0000}"/>
    <cellStyle name="Normal 2 3 2 2 3 5 2 3 3 2 2" xfId="31789" xr:uid="{00000000-0005-0000-0000-0000093F0000}"/>
    <cellStyle name="Normal 2 3 2 2 3 5 2 3 3 3" xfId="23643" xr:uid="{00000000-0005-0000-0000-00000A3F0000}"/>
    <cellStyle name="Normal 2 3 2 2 3 5 2 3 4" xfId="10194" xr:uid="{00000000-0005-0000-0000-00000B3F0000}"/>
    <cellStyle name="Normal 2 3 2 2 3 5 2 3 4 2" xfId="26490" xr:uid="{00000000-0005-0000-0000-00000C3F0000}"/>
    <cellStyle name="Normal 2 3 2 2 3 5 2 3 5" xfId="18344" xr:uid="{00000000-0005-0000-0000-00000D3F0000}"/>
    <cellStyle name="Normal 2 3 2 2 3 5 2 4" xfId="3394" xr:uid="{00000000-0005-0000-0000-00000E3F0000}"/>
    <cellStyle name="Normal 2 3 2 2 3 5 2 4 2" xfId="11540" xr:uid="{00000000-0005-0000-0000-00000F3F0000}"/>
    <cellStyle name="Normal 2 3 2 2 3 5 2 4 2 2" xfId="27836" xr:uid="{00000000-0005-0000-0000-0000103F0000}"/>
    <cellStyle name="Normal 2 3 2 2 3 5 2 4 3" xfId="19690" xr:uid="{00000000-0005-0000-0000-0000113F0000}"/>
    <cellStyle name="Normal 2 3 2 2 3 5 2 5" xfId="5937" xr:uid="{00000000-0005-0000-0000-0000123F0000}"/>
    <cellStyle name="Normal 2 3 2 2 3 5 2 5 2" xfId="14083" xr:uid="{00000000-0005-0000-0000-0000133F0000}"/>
    <cellStyle name="Normal 2 3 2 2 3 5 2 5 2 2" xfId="30379" xr:uid="{00000000-0005-0000-0000-0000143F0000}"/>
    <cellStyle name="Normal 2 3 2 2 3 5 2 5 3" xfId="22233" xr:uid="{00000000-0005-0000-0000-0000153F0000}"/>
    <cellStyle name="Normal 2 3 2 2 3 5 2 6" xfId="8784" xr:uid="{00000000-0005-0000-0000-0000163F0000}"/>
    <cellStyle name="Normal 2 3 2 2 3 5 2 6 2" xfId="25080" xr:uid="{00000000-0005-0000-0000-0000173F0000}"/>
    <cellStyle name="Normal 2 3 2 2 3 5 2 7" xfId="16934" xr:uid="{00000000-0005-0000-0000-0000183F0000}"/>
    <cellStyle name="Normal 2 3 2 2 3 5 3" xfId="999" xr:uid="{00000000-0005-0000-0000-0000193F0000}"/>
    <cellStyle name="Normal 2 3 2 2 3 5 3 2" xfId="2409" xr:uid="{00000000-0005-0000-0000-00001A3F0000}"/>
    <cellStyle name="Normal 2 3 2 2 3 5 3 2 2" xfId="4925" xr:uid="{00000000-0005-0000-0000-00001B3F0000}"/>
    <cellStyle name="Normal 2 3 2 2 3 5 3 2 2 2" xfId="13071" xr:uid="{00000000-0005-0000-0000-00001C3F0000}"/>
    <cellStyle name="Normal 2 3 2 2 3 5 3 2 2 2 2" xfId="29367" xr:uid="{00000000-0005-0000-0000-00001D3F0000}"/>
    <cellStyle name="Normal 2 3 2 2 3 5 3 2 2 3" xfId="21221" xr:uid="{00000000-0005-0000-0000-00001E3F0000}"/>
    <cellStyle name="Normal 2 3 2 2 3 5 3 2 3" xfId="7708" xr:uid="{00000000-0005-0000-0000-00001F3F0000}"/>
    <cellStyle name="Normal 2 3 2 2 3 5 3 2 3 2" xfId="15854" xr:uid="{00000000-0005-0000-0000-0000203F0000}"/>
    <cellStyle name="Normal 2 3 2 2 3 5 3 2 3 2 2" xfId="32150" xr:uid="{00000000-0005-0000-0000-0000213F0000}"/>
    <cellStyle name="Normal 2 3 2 2 3 5 3 2 3 3" xfId="24004" xr:uid="{00000000-0005-0000-0000-0000223F0000}"/>
    <cellStyle name="Normal 2 3 2 2 3 5 3 2 4" xfId="10555" xr:uid="{00000000-0005-0000-0000-0000233F0000}"/>
    <cellStyle name="Normal 2 3 2 2 3 5 3 2 4 2" xfId="26851" xr:uid="{00000000-0005-0000-0000-0000243F0000}"/>
    <cellStyle name="Normal 2 3 2 2 3 5 3 2 5" xfId="18705" xr:uid="{00000000-0005-0000-0000-0000253F0000}"/>
    <cellStyle name="Normal 2 3 2 2 3 5 3 3" xfId="3707" xr:uid="{00000000-0005-0000-0000-0000263F0000}"/>
    <cellStyle name="Normal 2 3 2 2 3 5 3 3 2" xfId="11853" xr:uid="{00000000-0005-0000-0000-0000273F0000}"/>
    <cellStyle name="Normal 2 3 2 2 3 5 3 3 2 2" xfId="28149" xr:uid="{00000000-0005-0000-0000-0000283F0000}"/>
    <cellStyle name="Normal 2 3 2 2 3 5 3 3 3" xfId="20003" xr:uid="{00000000-0005-0000-0000-0000293F0000}"/>
    <cellStyle name="Normal 2 3 2 2 3 5 3 4" xfId="6298" xr:uid="{00000000-0005-0000-0000-00002A3F0000}"/>
    <cellStyle name="Normal 2 3 2 2 3 5 3 4 2" xfId="14444" xr:uid="{00000000-0005-0000-0000-00002B3F0000}"/>
    <cellStyle name="Normal 2 3 2 2 3 5 3 4 2 2" xfId="30740" xr:uid="{00000000-0005-0000-0000-00002C3F0000}"/>
    <cellStyle name="Normal 2 3 2 2 3 5 3 4 3" xfId="22594" xr:uid="{00000000-0005-0000-0000-00002D3F0000}"/>
    <cellStyle name="Normal 2 3 2 2 3 5 3 5" xfId="9145" xr:uid="{00000000-0005-0000-0000-00002E3F0000}"/>
    <cellStyle name="Normal 2 3 2 2 3 5 3 5 2" xfId="25441" xr:uid="{00000000-0005-0000-0000-00002F3F0000}"/>
    <cellStyle name="Normal 2 3 2 2 3 5 3 6" xfId="17295" xr:uid="{00000000-0005-0000-0000-0000303F0000}"/>
    <cellStyle name="Normal 2 3 2 2 3 5 4" xfId="1704" xr:uid="{00000000-0005-0000-0000-0000313F0000}"/>
    <cellStyle name="Normal 2 3 2 2 3 5 4 2" xfId="4316" xr:uid="{00000000-0005-0000-0000-0000323F0000}"/>
    <cellStyle name="Normal 2 3 2 2 3 5 4 2 2" xfId="12462" xr:uid="{00000000-0005-0000-0000-0000333F0000}"/>
    <cellStyle name="Normal 2 3 2 2 3 5 4 2 2 2" xfId="28758" xr:uid="{00000000-0005-0000-0000-0000343F0000}"/>
    <cellStyle name="Normal 2 3 2 2 3 5 4 2 3" xfId="20612" xr:uid="{00000000-0005-0000-0000-0000353F0000}"/>
    <cellStyle name="Normal 2 3 2 2 3 5 4 3" xfId="7003" xr:uid="{00000000-0005-0000-0000-0000363F0000}"/>
    <cellStyle name="Normal 2 3 2 2 3 5 4 3 2" xfId="15149" xr:uid="{00000000-0005-0000-0000-0000373F0000}"/>
    <cellStyle name="Normal 2 3 2 2 3 5 4 3 2 2" xfId="31445" xr:uid="{00000000-0005-0000-0000-0000383F0000}"/>
    <cellStyle name="Normal 2 3 2 2 3 5 4 3 3" xfId="23299" xr:uid="{00000000-0005-0000-0000-0000393F0000}"/>
    <cellStyle name="Normal 2 3 2 2 3 5 4 4" xfId="9850" xr:uid="{00000000-0005-0000-0000-00003A3F0000}"/>
    <cellStyle name="Normal 2 3 2 2 3 5 4 4 2" xfId="26146" xr:uid="{00000000-0005-0000-0000-00003B3F0000}"/>
    <cellStyle name="Normal 2 3 2 2 3 5 4 5" xfId="18000" xr:uid="{00000000-0005-0000-0000-00003C3F0000}"/>
    <cellStyle name="Normal 2 3 2 2 3 5 5" xfId="3098" xr:uid="{00000000-0005-0000-0000-00003D3F0000}"/>
    <cellStyle name="Normal 2 3 2 2 3 5 5 2" xfId="11244" xr:uid="{00000000-0005-0000-0000-00003E3F0000}"/>
    <cellStyle name="Normal 2 3 2 2 3 5 5 2 2" xfId="27540" xr:uid="{00000000-0005-0000-0000-00003F3F0000}"/>
    <cellStyle name="Normal 2 3 2 2 3 5 5 3" xfId="19394" xr:uid="{00000000-0005-0000-0000-0000403F0000}"/>
    <cellStyle name="Normal 2 3 2 2 3 5 6" xfId="5593" xr:uid="{00000000-0005-0000-0000-0000413F0000}"/>
    <cellStyle name="Normal 2 3 2 2 3 5 6 2" xfId="13739" xr:uid="{00000000-0005-0000-0000-0000423F0000}"/>
    <cellStyle name="Normal 2 3 2 2 3 5 6 2 2" xfId="30035" xr:uid="{00000000-0005-0000-0000-0000433F0000}"/>
    <cellStyle name="Normal 2 3 2 2 3 5 6 3" xfId="21889" xr:uid="{00000000-0005-0000-0000-0000443F0000}"/>
    <cellStyle name="Normal 2 3 2 2 3 5 7" xfId="8440" xr:uid="{00000000-0005-0000-0000-0000453F0000}"/>
    <cellStyle name="Normal 2 3 2 2 3 5 7 2" xfId="24736" xr:uid="{00000000-0005-0000-0000-0000463F0000}"/>
    <cellStyle name="Normal 2 3 2 2 3 5 8" xfId="16590" xr:uid="{00000000-0005-0000-0000-0000473F0000}"/>
    <cellStyle name="Normal 2 3 2 2 3 6" xfId="383" xr:uid="{00000000-0005-0000-0000-0000483F0000}"/>
    <cellStyle name="Normal 2 3 2 2 3 6 2" xfId="1089" xr:uid="{00000000-0005-0000-0000-0000493F0000}"/>
    <cellStyle name="Normal 2 3 2 2 3 6 2 2" xfId="2499" xr:uid="{00000000-0005-0000-0000-00004A3F0000}"/>
    <cellStyle name="Normal 2 3 2 2 3 6 2 2 2" xfId="4999" xr:uid="{00000000-0005-0000-0000-00004B3F0000}"/>
    <cellStyle name="Normal 2 3 2 2 3 6 2 2 2 2" xfId="13145" xr:uid="{00000000-0005-0000-0000-00004C3F0000}"/>
    <cellStyle name="Normal 2 3 2 2 3 6 2 2 2 2 2" xfId="29441" xr:uid="{00000000-0005-0000-0000-00004D3F0000}"/>
    <cellStyle name="Normal 2 3 2 2 3 6 2 2 2 3" xfId="21295" xr:uid="{00000000-0005-0000-0000-00004E3F0000}"/>
    <cellStyle name="Normal 2 3 2 2 3 6 2 2 3" xfId="7798" xr:uid="{00000000-0005-0000-0000-00004F3F0000}"/>
    <cellStyle name="Normal 2 3 2 2 3 6 2 2 3 2" xfId="15944" xr:uid="{00000000-0005-0000-0000-0000503F0000}"/>
    <cellStyle name="Normal 2 3 2 2 3 6 2 2 3 2 2" xfId="32240" xr:uid="{00000000-0005-0000-0000-0000513F0000}"/>
    <cellStyle name="Normal 2 3 2 2 3 6 2 2 3 3" xfId="24094" xr:uid="{00000000-0005-0000-0000-0000523F0000}"/>
    <cellStyle name="Normal 2 3 2 2 3 6 2 2 4" xfId="10645" xr:uid="{00000000-0005-0000-0000-0000533F0000}"/>
    <cellStyle name="Normal 2 3 2 2 3 6 2 2 4 2" xfId="26941" xr:uid="{00000000-0005-0000-0000-0000543F0000}"/>
    <cellStyle name="Normal 2 3 2 2 3 6 2 2 5" xfId="18795" xr:uid="{00000000-0005-0000-0000-0000553F0000}"/>
    <cellStyle name="Normal 2 3 2 2 3 6 2 3" xfId="3781" xr:uid="{00000000-0005-0000-0000-0000563F0000}"/>
    <cellStyle name="Normal 2 3 2 2 3 6 2 3 2" xfId="11927" xr:uid="{00000000-0005-0000-0000-0000573F0000}"/>
    <cellStyle name="Normal 2 3 2 2 3 6 2 3 2 2" xfId="28223" xr:uid="{00000000-0005-0000-0000-0000583F0000}"/>
    <cellStyle name="Normal 2 3 2 2 3 6 2 3 3" xfId="20077" xr:uid="{00000000-0005-0000-0000-0000593F0000}"/>
    <cellStyle name="Normal 2 3 2 2 3 6 2 4" xfId="6388" xr:uid="{00000000-0005-0000-0000-00005A3F0000}"/>
    <cellStyle name="Normal 2 3 2 2 3 6 2 4 2" xfId="14534" xr:uid="{00000000-0005-0000-0000-00005B3F0000}"/>
    <cellStyle name="Normal 2 3 2 2 3 6 2 4 2 2" xfId="30830" xr:uid="{00000000-0005-0000-0000-00005C3F0000}"/>
    <cellStyle name="Normal 2 3 2 2 3 6 2 4 3" xfId="22684" xr:uid="{00000000-0005-0000-0000-00005D3F0000}"/>
    <cellStyle name="Normal 2 3 2 2 3 6 2 5" xfId="9235" xr:uid="{00000000-0005-0000-0000-00005E3F0000}"/>
    <cellStyle name="Normal 2 3 2 2 3 6 2 5 2" xfId="25531" xr:uid="{00000000-0005-0000-0000-00005F3F0000}"/>
    <cellStyle name="Normal 2 3 2 2 3 6 2 6" xfId="17385" xr:uid="{00000000-0005-0000-0000-0000603F0000}"/>
    <cellStyle name="Normal 2 3 2 2 3 6 3" xfId="1794" xr:uid="{00000000-0005-0000-0000-0000613F0000}"/>
    <cellStyle name="Normal 2 3 2 2 3 6 3 2" xfId="4390" xr:uid="{00000000-0005-0000-0000-0000623F0000}"/>
    <cellStyle name="Normal 2 3 2 2 3 6 3 2 2" xfId="12536" xr:uid="{00000000-0005-0000-0000-0000633F0000}"/>
    <cellStyle name="Normal 2 3 2 2 3 6 3 2 2 2" xfId="28832" xr:uid="{00000000-0005-0000-0000-0000643F0000}"/>
    <cellStyle name="Normal 2 3 2 2 3 6 3 2 3" xfId="20686" xr:uid="{00000000-0005-0000-0000-0000653F0000}"/>
    <cellStyle name="Normal 2 3 2 2 3 6 3 3" xfId="7093" xr:uid="{00000000-0005-0000-0000-0000663F0000}"/>
    <cellStyle name="Normal 2 3 2 2 3 6 3 3 2" xfId="15239" xr:uid="{00000000-0005-0000-0000-0000673F0000}"/>
    <cellStyle name="Normal 2 3 2 2 3 6 3 3 2 2" xfId="31535" xr:uid="{00000000-0005-0000-0000-0000683F0000}"/>
    <cellStyle name="Normal 2 3 2 2 3 6 3 3 3" xfId="23389" xr:uid="{00000000-0005-0000-0000-0000693F0000}"/>
    <cellStyle name="Normal 2 3 2 2 3 6 3 4" xfId="9940" xr:uid="{00000000-0005-0000-0000-00006A3F0000}"/>
    <cellStyle name="Normal 2 3 2 2 3 6 3 4 2" xfId="26236" xr:uid="{00000000-0005-0000-0000-00006B3F0000}"/>
    <cellStyle name="Normal 2 3 2 2 3 6 3 5" xfId="18090" xr:uid="{00000000-0005-0000-0000-00006C3F0000}"/>
    <cellStyle name="Normal 2 3 2 2 3 6 4" xfId="3172" xr:uid="{00000000-0005-0000-0000-00006D3F0000}"/>
    <cellStyle name="Normal 2 3 2 2 3 6 4 2" xfId="11318" xr:uid="{00000000-0005-0000-0000-00006E3F0000}"/>
    <cellStyle name="Normal 2 3 2 2 3 6 4 2 2" xfId="27614" xr:uid="{00000000-0005-0000-0000-00006F3F0000}"/>
    <cellStyle name="Normal 2 3 2 2 3 6 4 3" xfId="19468" xr:uid="{00000000-0005-0000-0000-0000703F0000}"/>
    <cellStyle name="Normal 2 3 2 2 3 6 5" xfId="5683" xr:uid="{00000000-0005-0000-0000-0000713F0000}"/>
    <cellStyle name="Normal 2 3 2 2 3 6 5 2" xfId="13829" xr:uid="{00000000-0005-0000-0000-0000723F0000}"/>
    <cellStyle name="Normal 2 3 2 2 3 6 5 2 2" xfId="30125" xr:uid="{00000000-0005-0000-0000-0000733F0000}"/>
    <cellStyle name="Normal 2 3 2 2 3 6 5 3" xfId="21979" xr:uid="{00000000-0005-0000-0000-0000743F0000}"/>
    <cellStyle name="Normal 2 3 2 2 3 6 6" xfId="8530" xr:uid="{00000000-0005-0000-0000-0000753F0000}"/>
    <cellStyle name="Normal 2 3 2 2 3 6 6 2" xfId="24826" xr:uid="{00000000-0005-0000-0000-0000763F0000}"/>
    <cellStyle name="Normal 2 3 2 2 3 6 7" xfId="16680" xr:uid="{00000000-0005-0000-0000-0000773F0000}"/>
    <cellStyle name="Normal 2 3 2 2 3 7" xfId="745" xr:uid="{00000000-0005-0000-0000-0000783F0000}"/>
    <cellStyle name="Normal 2 3 2 2 3 7 2" xfId="2155" xr:uid="{00000000-0005-0000-0000-0000793F0000}"/>
    <cellStyle name="Normal 2 3 2 2 3 7 2 2" xfId="4703" xr:uid="{00000000-0005-0000-0000-00007A3F0000}"/>
    <cellStyle name="Normal 2 3 2 2 3 7 2 2 2" xfId="12849" xr:uid="{00000000-0005-0000-0000-00007B3F0000}"/>
    <cellStyle name="Normal 2 3 2 2 3 7 2 2 2 2" xfId="29145" xr:uid="{00000000-0005-0000-0000-00007C3F0000}"/>
    <cellStyle name="Normal 2 3 2 2 3 7 2 2 3" xfId="20999" xr:uid="{00000000-0005-0000-0000-00007D3F0000}"/>
    <cellStyle name="Normal 2 3 2 2 3 7 2 3" xfId="7454" xr:uid="{00000000-0005-0000-0000-00007E3F0000}"/>
    <cellStyle name="Normal 2 3 2 2 3 7 2 3 2" xfId="15600" xr:uid="{00000000-0005-0000-0000-00007F3F0000}"/>
    <cellStyle name="Normal 2 3 2 2 3 7 2 3 2 2" xfId="31896" xr:uid="{00000000-0005-0000-0000-0000803F0000}"/>
    <cellStyle name="Normal 2 3 2 2 3 7 2 3 3" xfId="23750" xr:uid="{00000000-0005-0000-0000-0000813F0000}"/>
    <cellStyle name="Normal 2 3 2 2 3 7 2 4" xfId="10301" xr:uid="{00000000-0005-0000-0000-0000823F0000}"/>
    <cellStyle name="Normal 2 3 2 2 3 7 2 4 2" xfId="26597" xr:uid="{00000000-0005-0000-0000-0000833F0000}"/>
    <cellStyle name="Normal 2 3 2 2 3 7 2 5" xfId="18451" xr:uid="{00000000-0005-0000-0000-0000843F0000}"/>
    <cellStyle name="Normal 2 3 2 2 3 7 3" xfId="3485" xr:uid="{00000000-0005-0000-0000-0000853F0000}"/>
    <cellStyle name="Normal 2 3 2 2 3 7 3 2" xfId="11631" xr:uid="{00000000-0005-0000-0000-0000863F0000}"/>
    <cellStyle name="Normal 2 3 2 2 3 7 3 2 2" xfId="27927" xr:uid="{00000000-0005-0000-0000-0000873F0000}"/>
    <cellStyle name="Normal 2 3 2 2 3 7 3 3" xfId="19781" xr:uid="{00000000-0005-0000-0000-0000883F0000}"/>
    <cellStyle name="Normal 2 3 2 2 3 7 4" xfId="6044" xr:uid="{00000000-0005-0000-0000-0000893F0000}"/>
    <cellStyle name="Normal 2 3 2 2 3 7 4 2" xfId="14190" xr:uid="{00000000-0005-0000-0000-00008A3F0000}"/>
    <cellStyle name="Normal 2 3 2 2 3 7 4 2 2" xfId="30486" xr:uid="{00000000-0005-0000-0000-00008B3F0000}"/>
    <cellStyle name="Normal 2 3 2 2 3 7 4 3" xfId="22340" xr:uid="{00000000-0005-0000-0000-00008C3F0000}"/>
    <cellStyle name="Normal 2 3 2 2 3 7 5" xfId="8891" xr:uid="{00000000-0005-0000-0000-00008D3F0000}"/>
    <cellStyle name="Normal 2 3 2 2 3 7 5 2" xfId="25187" xr:uid="{00000000-0005-0000-0000-00008E3F0000}"/>
    <cellStyle name="Normal 2 3 2 2 3 7 6" xfId="17041" xr:uid="{00000000-0005-0000-0000-00008F3F0000}"/>
    <cellStyle name="Normal 2 3 2 2 3 8" xfId="1450" xr:uid="{00000000-0005-0000-0000-0000903F0000}"/>
    <cellStyle name="Normal 2 3 2 2 3 8 2" xfId="4094" xr:uid="{00000000-0005-0000-0000-0000913F0000}"/>
    <cellStyle name="Normal 2 3 2 2 3 8 2 2" xfId="12240" xr:uid="{00000000-0005-0000-0000-0000923F0000}"/>
    <cellStyle name="Normal 2 3 2 2 3 8 2 2 2" xfId="28536" xr:uid="{00000000-0005-0000-0000-0000933F0000}"/>
    <cellStyle name="Normal 2 3 2 2 3 8 2 3" xfId="20390" xr:uid="{00000000-0005-0000-0000-0000943F0000}"/>
    <cellStyle name="Normal 2 3 2 2 3 8 3" xfId="6749" xr:uid="{00000000-0005-0000-0000-0000953F0000}"/>
    <cellStyle name="Normal 2 3 2 2 3 8 3 2" xfId="14895" xr:uid="{00000000-0005-0000-0000-0000963F0000}"/>
    <cellStyle name="Normal 2 3 2 2 3 8 3 2 2" xfId="31191" xr:uid="{00000000-0005-0000-0000-0000973F0000}"/>
    <cellStyle name="Normal 2 3 2 2 3 8 3 3" xfId="23045" xr:uid="{00000000-0005-0000-0000-0000983F0000}"/>
    <cellStyle name="Normal 2 3 2 2 3 8 4" xfId="9596" xr:uid="{00000000-0005-0000-0000-0000993F0000}"/>
    <cellStyle name="Normal 2 3 2 2 3 8 4 2" xfId="25892" xr:uid="{00000000-0005-0000-0000-00009A3F0000}"/>
    <cellStyle name="Normal 2 3 2 2 3 8 5" xfId="17746" xr:uid="{00000000-0005-0000-0000-00009B3F0000}"/>
    <cellStyle name="Normal 2 3 2 2 3 9" xfId="2876" xr:uid="{00000000-0005-0000-0000-00009C3F0000}"/>
    <cellStyle name="Normal 2 3 2 2 3 9 2" xfId="11022" xr:uid="{00000000-0005-0000-0000-00009D3F0000}"/>
    <cellStyle name="Normal 2 3 2 2 3 9 2 2" xfId="27318" xr:uid="{00000000-0005-0000-0000-00009E3F0000}"/>
    <cellStyle name="Normal 2 3 2 2 3 9 3" xfId="19172" xr:uid="{00000000-0005-0000-0000-00009F3F0000}"/>
    <cellStyle name="Normal 2 3 2 2 4" xfId="61" xr:uid="{00000000-0005-0000-0000-0000A03F0000}"/>
    <cellStyle name="Normal 2 3 2 2 4 10" xfId="8208" xr:uid="{00000000-0005-0000-0000-0000A13F0000}"/>
    <cellStyle name="Normal 2 3 2 2 4 10 2" xfId="24504" xr:uid="{00000000-0005-0000-0000-0000A23F0000}"/>
    <cellStyle name="Normal 2 3 2 2 4 11" xfId="16358" xr:uid="{00000000-0005-0000-0000-0000A33F0000}"/>
    <cellStyle name="Normal 2 3 2 2 4 2" xfId="151" xr:uid="{00000000-0005-0000-0000-0000A43F0000}"/>
    <cellStyle name="Normal 2 3 2 2 4 2 2" xfId="495" xr:uid="{00000000-0005-0000-0000-0000A53F0000}"/>
    <cellStyle name="Normal 2 3 2 2 4 2 2 2" xfId="1201" xr:uid="{00000000-0005-0000-0000-0000A63F0000}"/>
    <cellStyle name="Normal 2 3 2 2 4 2 2 2 2" xfId="2611" xr:uid="{00000000-0005-0000-0000-0000A73F0000}"/>
    <cellStyle name="Normal 2 3 2 2 4 2 2 2 2 2" xfId="5091" xr:uid="{00000000-0005-0000-0000-0000A83F0000}"/>
    <cellStyle name="Normal 2 3 2 2 4 2 2 2 2 2 2" xfId="13237" xr:uid="{00000000-0005-0000-0000-0000A93F0000}"/>
    <cellStyle name="Normal 2 3 2 2 4 2 2 2 2 2 2 2" xfId="29533" xr:uid="{00000000-0005-0000-0000-0000AA3F0000}"/>
    <cellStyle name="Normal 2 3 2 2 4 2 2 2 2 2 3" xfId="21387" xr:uid="{00000000-0005-0000-0000-0000AB3F0000}"/>
    <cellStyle name="Normal 2 3 2 2 4 2 2 2 2 3" xfId="7910" xr:uid="{00000000-0005-0000-0000-0000AC3F0000}"/>
    <cellStyle name="Normal 2 3 2 2 4 2 2 2 2 3 2" xfId="16056" xr:uid="{00000000-0005-0000-0000-0000AD3F0000}"/>
    <cellStyle name="Normal 2 3 2 2 4 2 2 2 2 3 2 2" xfId="32352" xr:uid="{00000000-0005-0000-0000-0000AE3F0000}"/>
    <cellStyle name="Normal 2 3 2 2 4 2 2 2 2 3 3" xfId="24206" xr:uid="{00000000-0005-0000-0000-0000AF3F0000}"/>
    <cellStyle name="Normal 2 3 2 2 4 2 2 2 2 4" xfId="10757" xr:uid="{00000000-0005-0000-0000-0000B03F0000}"/>
    <cellStyle name="Normal 2 3 2 2 4 2 2 2 2 4 2" xfId="27053" xr:uid="{00000000-0005-0000-0000-0000B13F0000}"/>
    <cellStyle name="Normal 2 3 2 2 4 2 2 2 2 5" xfId="18907" xr:uid="{00000000-0005-0000-0000-0000B23F0000}"/>
    <cellStyle name="Normal 2 3 2 2 4 2 2 2 3" xfId="3873" xr:uid="{00000000-0005-0000-0000-0000B33F0000}"/>
    <cellStyle name="Normal 2 3 2 2 4 2 2 2 3 2" xfId="12019" xr:uid="{00000000-0005-0000-0000-0000B43F0000}"/>
    <cellStyle name="Normal 2 3 2 2 4 2 2 2 3 2 2" xfId="28315" xr:uid="{00000000-0005-0000-0000-0000B53F0000}"/>
    <cellStyle name="Normal 2 3 2 2 4 2 2 2 3 3" xfId="20169" xr:uid="{00000000-0005-0000-0000-0000B63F0000}"/>
    <cellStyle name="Normal 2 3 2 2 4 2 2 2 4" xfId="6500" xr:uid="{00000000-0005-0000-0000-0000B73F0000}"/>
    <cellStyle name="Normal 2 3 2 2 4 2 2 2 4 2" xfId="14646" xr:uid="{00000000-0005-0000-0000-0000B83F0000}"/>
    <cellStyle name="Normal 2 3 2 2 4 2 2 2 4 2 2" xfId="30942" xr:uid="{00000000-0005-0000-0000-0000B93F0000}"/>
    <cellStyle name="Normal 2 3 2 2 4 2 2 2 4 3" xfId="22796" xr:uid="{00000000-0005-0000-0000-0000BA3F0000}"/>
    <cellStyle name="Normal 2 3 2 2 4 2 2 2 5" xfId="9347" xr:uid="{00000000-0005-0000-0000-0000BB3F0000}"/>
    <cellStyle name="Normal 2 3 2 2 4 2 2 2 5 2" xfId="25643" xr:uid="{00000000-0005-0000-0000-0000BC3F0000}"/>
    <cellStyle name="Normal 2 3 2 2 4 2 2 2 6" xfId="17497" xr:uid="{00000000-0005-0000-0000-0000BD3F0000}"/>
    <cellStyle name="Normal 2 3 2 2 4 2 2 3" xfId="1906" xr:uid="{00000000-0005-0000-0000-0000BE3F0000}"/>
    <cellStyle name="Normal 2 3 2 2 4 2 2 3 2" xfId="4482" xr:uid="{00000000-0005-0000-0000-0000BF3F0000}"/>
    <cellStyle name="Normal 2 3 2 2 4 2 2 3 2 2" xfId="12628" xr:uid="{00000000-0005-0000-0000-0000C03F0000}"/>
    <cellStyle name="Normal 2 3 2 2 4 2 2 3 2 2 2" xfId="28924" xr:uid="{00000000-0005-0000-0000-0000C13F0000}"/>
    <cellStyle name="Normal 2 3 2 2 4 2 2 3 2 3" xfId="20778" xr:uid="{00000000-0005-0000-0000-0000C23F0000}"/>
    <cellStyle name="Normal 2 3 2 2 4 2 2 3 3" xfId="7205" xr:uid="{00000000-0005-0000-0000-0000C33F0000}"/>
    <cellStyle name="Normal 2 3 2 2 4 2 2 3 3 2" xfId="15351" xr:uid="{00000000-0005-0000-0000-0000C43F0000}"/>
    <cellStyle name="Normal 2 3 2 2 4 2 2 3 3 2 2" xfId="31647" xr:uid="{00000000-0005-0000-0000-0000C53F0000}"/>
    <cellStyle name="Normal 2 3 2 2 4 2 2 3 3 3" xfId="23501" xr:uid="{00000000-0005-0000-0000-0000C63F0000}"/>
    <cellStyle name="Normal 2 3 2 2 4 2 2 3 4" xfId="10052" xr:uid="{00000000-0005-0000-0000-0000C73F0000}"/>
    <cellStyle name="Normal 2 3 2 2 4 2 2 3 4 2" xfId="26348" xr:uid="{00000000-0005-0000-0000-0000C83F0000}"/>
    <cellStyle name="Normal 2 3 2 2 4 2 2 3 5" xfId="18202" xr:uid="{00000000-0005-0000-0000-0000C93F0000}"/>
    <cellStyle name="Normal 2 3 2 2 4 2 2 4" xfId="3264" xr:uid="{00000000-0005-0000-0000-0000CA3F0000}"/>
    <cellStyle name="Normal 2 3 2 2 4 2 2 4 2" xfId="11410" xr:uid="{00000000-0005-0000-0000-0000CB3F0000}"/>
    <cellStyle name="Normal 2 3 2 2 4 2 2 4 2 2" xfId="27706" xr:uid="{00000000-0005-0000-0000-0000CC3F0000}"/>
    <cellStyle name="Normal 2 3 2 2 4 2 2 4 3" xfId="19560" xr:uid="{00000000-0005-0000-0000-0000CD3F0000}"/>
    <cellStyle name="Normal 2 3 2 2 4 2 2 5" xfId="5795" xr:uid="{00000000-0005-0000-0000-0000CE3F0000}"/>
    <cellStyle name="Normal 2 3 2 2 4 2 2 5 2" xfId="13941" xr:uid="{00000000-0005-0000-0000-0000CF3F0000}"/>
    <cellStyle name="Normal 2 3 2 2 4 2 2 5 2 2" xfId="30237" xr:uid="{00000000-0005-0000-0000-0000D03F0000}"/>
    <cellStyle name="Normal 2 3 2 2 4 2 2 5 3" xfId="22091" xr:uid="{00000000-0005-0000-0000-0000D13F0000}"/>
    <cellStyle name="Normal 2 3 2 2 4 2 2 6" xfId="8642" xr:uid="{00000000-0005-0000-0000-0000D23F0000}"/>
    <cellStyle name="Normal 2 3 2 2 4 2 2 6 2" xfId="24938" xr:uid="{00000000-0005-0000-0000-0000D33F0000}"/>
    <cellStyle name="Normal 2 3 2 2 4 2 2 7" xfId="16792" xr:uid="{00000000-0005-0000-0000-0000D43F0000}"/>
    <cellStyle name="Normal 2 3 2 2 4 2 3" xfId="857" xr:uid="{00000000-0005-0000-0000-0000D53F0000}"/>
    <cellStyle name="Normal 2 3 2 2 4 2 3 2" xfId="2267" xr:uid="{00000000-0005-0000-0000-0000D63F0000}"/>
    <cellStyle name="Normal 2 3 2 2 4 2 3 2 2" xfId="4795" xr:uid="{00000000-0005-0000-0000-0000D73F0000}"/>
    <cellStyle name="Normal 2 3 2 2 4 2 3 2 2 2" xfId="12941" xr:uid="{00000000-0005-0000-0000-0000D83F0000}"/>
    <cellStyle name="Normal 2 3 2 2 4 2 3 2 2 2 2" xfId="29237" xr:uid="{00000000-0005-0000-0000-0000D93F0000}"/>
    <cellStyle name="Normal 2 3 2 2 4 2 3 2 2 3" xfId="21091" xr:uid="{00000000-0005-0000-0000-0000DA3F0000}"/>
    <cellStyle name="Normal 2 3 2 2 4 2 3 2 3" xfId="7566" xr:uid="{00000000-0005-0000-0000-0000DB3F0000}"/>
    <cellStyle name="Normal 2 3 2 2 4 2 3 2 3 2" xfId="15712" xr:uid="{00000000-0005-0000-0000-0000DC3F0000}"/>
    <cellStyle name="Normal 2 3 2 2 4 2 3 2 3 2 2" xfId="32008" xr:uid="{00000000-0005-0000-0000-0000DD3F0000}"/>
    <cellStyle name="Normal 2 3 2 2 4 2 3 2 3 3" xfId="23862" xr:uid="{00000000-0005-0000-0000-0000DE3F0000}"/>
    <cellStyle name="Normal 2 3 2 2 4 2 3 2 4" xfId="10413" xr:uid="{00000000-0005-0000-0000-0000DF3F0000}"/>
    <cellStyle name="Normal 2 3 2 2 4 2 3 2 4 2" xfId="26709" xr:uid="{00000000-0005-0000-0000-0000E03F0000}"/>
    <cellStyle name="Normal 2 3 2 2 4 2 3 2 5" xfId="18563" xr:uid="{00000000-0005-0000-0000-0000E13F0000}"/>
    <cellStyle name="Normal 2 3 2 2 4 2 3 3" xfId="3577" xr:uid="{00000000-0005-0000-0000-0000E23F0000}"/>
    <cellStyle name="Normal 2 3 2 2 4 2 3 3 2" xfId="11723" xr:uid="{00000000-0005-0000-0000-0000E33F0000}"/>
    <cellStyle name="Normal 2 3 2 2 4 2 3 3 2 2" xfId="28019" xr:uid="{00000000-0005-0000-0000-0000E43F0000}"/>
    <cellStyle name="Normal 2 3 2 2 4 2 3 3 3" xfId="19873" xr:uid="{00000000-0005-0000-0000-0000E53F0000}"/>
    <cellStyle name="Normal 2 3 2 2 4 2 3 4" xfId="6156" xr:uid="{00000000-0005-0000-0000-0000E63F0000}"/>
    <cellStyle name="Normal 2 3 2 2 4 2 3 4 2" xfId="14302" xr:uid="{00000000-0005-0000-0000-0000E73F0000}"/>
    <cellStyle name="Normal 2 3 2 2 4 2 3 4 2 2" xfId="30598" xr:uid="{00000000-0005-0000-0000-0000E83F0000}"/>
    <cellStyle name="Normal 2 3 2 2 4 2 3 4 3" xfId="22452" xr:uid="{00000000-0005-0000-0000-0000E93F0000}"/>
    <cellStyle name="Normal 2 3 2 2 4 2 3 5" xfId="9003" xr:uid="{00000000-0005-0000-0000-0000EA3F0000}"/>
    <cellStyle name="Normal 2 3 2 2 4 2 3 5 2" xfId="25299" xr:uid="{00000000-0005-0000-0000-0000EB3F0000}"/>
    <cellStyle name="Normal 2 3 2 2 4 2 3 6" xfId="17153" xr:uid="{00000000-0005-0000-0000-0000EC3F0000}"/>
    <cellStyle name="Normal 2 3 2 2 4 2 4" xfId="1562" xr:uid="{00000000-0005-0000-0000-0000ED3F0000}"/>
    <cellStyle name="Normal 2 3 2 2 4 2 4 2" xfId="4186" xr:uid="{00000000-0005-0000-0000-0000EE3F0000}"/>
    <cellStyle name="Normal 2 3 2 2 4 2 4 2 2" xfId="12332" xr:uid="{00000000-0005-0000-0000-0000EF3F0000}"/>
    <cellStyle name="Normal 2 3 2 2 4 2 4 2 2 2" xfId="28628" xr:uid="{00000000-0005-0000-0000-0000F03F0000}"/>
    <cellStyle name="Normal 2 3 2 2 4 2 4 2 3" xfId="20482" xr:uid="{00000000-0005-0000-0000-0000F13F0000}"/>
    <cellStyle name="Normal 2 3 2 2 4 2 4 3" xfId="6861" xr:uid="{00000000-0005-0000-0000-0000F23F0000}"/>
    <cellStyle name="Normal 2 3 2 2 4 2 4 3 2" xfId="15007" xr:uid="{00000000-0005-0000-0000-0000F33F0000}"/>
    <cellStyle name="Normal 2 3 2 2 4 2 4 3 2 2" xfId="31303" xr:uid="{00000000-0005-0000-0000-0000F43F0000}"/>
    <cellStyle name="Normal 2 3 2 2 4 2 4 3 3" xfId="23157" xr:uid="{00000000-0005-0000-0000-0000F53F0000}"/>
    <cellStyle name="Normal 2 3 2 2 4 2 4 4" xfId="9708" xr:uid="{00000000-0005-0000-0000-0000F63F0000}"/>
    <cellStyle name="Normal 2 3 2 2 4 2 4 4 2" xfId="26004" xr:uid="{00000000-0005-0000-0000-0000F73F0000}"/>
    <cellStyle name="Normal 2 3 2 2 4 2 4 5" xfId="17858" xr:uid="{00000000-0005-0000-0000-0000F83F0000}"/>
    <cellStyle name="Normal 2 3 2 2 4 2 5" xfId="2968" xr:uid="{00000000-0005-0000-0000-0000F93F0000}"/>
    <cellStyle name="Normal 2 3 2 2 4 2 5 2" xfId="11114" xr:uid="{00000000-0005-0000-0000-0000FA3F0000}"/>
    <cellStyle name="Normal 2 3 2 2 4 2 5 2 2" xfId="27410" xr:uid="{00000000-0005-0000-0000-0000FB3F0000}"/>
    <cellStyle name="Normal 2 3 2 2 4 2 5 3" xfId="19264" xr:uid="{00000000-0005-0000-0000-0000FC3F0000}"/>
    <cellStyle name="Normal 2 3 2 2 4 2 6" xfId="5451" xr:uid="{00000000-0005-0000-0000-0000FD3F0000}"/>
    <cellStyle name="Normal 2 3 2 2 4 2 6 2" xfId="13597" xr:uid="{00000000-0005-0000-0000-0000FE3F0000}"/>
    <cellStyle name="Normal 2 3 2 2 4 2 6 2 2" xfId="29893" xr:uid="{00000000-0005-0000-0000-0000FF3F0000}"/>
    <cellStyle name="Normal 2 3 2 2 4 2 6 3" xfId="21747" xr:uid="{00000000-0005-0000-0000-000000400000}"/>
    <cellStyle name="Normal 2 3 2 2 4 2 7" xfId="8298" xr:uid="{00000000-0005-0000-0000-000001400000}"/>
    <cellStyle name="Normal 2 3 2 2 4 2 7 2" xfId="24594" xr:uid="{00000000-0005-0000-0000-000002400000}"/>
    <cellStyle name="Normal 2 3 2 2 4 2 8" xfId="16448" xr:uid="{00000000-0005-0000-0000-000003400000}"/>
    <cellStyle name="Normal 2 3 2 2 4 3" xfId="231" xr:uid="{00000000-0005-0000-0000-000004400000}"/>
    <cellStyle name="Normal 2 3 2 2 4 3 2" xfId="575" xr:uid="{00000000-0005-0000-0000-000005400000}"/>
    <cellStyle name="Normal 2 3 2 2 4 3 2 2" xfId="1281" xr:uid="{00000000-0005-0000-0000-000006400000}"/>
    <cellStyle name="Normal 2 3 2 2 4 3 2 2 2" xfId="2691" xr:uid="{00000000-0005-0000-0000-000007400000}"/>
    <cellStyle name="Normal 2 3 2 2 4 3 2 2 2 2" xfId="5165" xr:uid="{00000000-0005-0000-0000-000008400000}"/>
    <cellStyle name="Normal 2 3 2 2 4 3 2 2 2 2 2" xfId="13311" xr:uid="{00000000-0005-0000-0000-000009400000}"/>
    <cellStyle name="Normal 2 3 2 2 4 3 2 2 2 2 2 2" xfId="29607" xr:uid="{00000000-0005-0000-0000-00000A400000}"/>
    <cellStyle name="Normal 2 3 2 2 4 3 2 2 2 2 3" xfId="21461" xr:uid="{00000000-0005-0000-0000-00000B400000}"/>
    <cellStyle name="Normal 2 3 2 2 4 3 2 2 2 3" xfId="7990" xr:uid="{00000000-0005-0000-0000-00000C400000}"/>
    <cellStyle name="Normal 2 3 2 2 4 3 2 2 2 3 2" xfId="16136" xr:uid="{00000000-0005-0000-0000-00000D400000}"/>
    <cellStyle name="Normal 2 3 2 2 4 3 2 2 2 3 2 2" xfId="32432" xr:uid="{00000000-0005-0000-0000-00000E400000}"/>
    <cellStyle name="Normal 2 3 2 2 4 3 2 2 2 3 3" xfId="24286" xr:uid="{00000000-0005-0000-0000-00000F400000}"/>
    <cellStyle name="Normal 2 3 2 2 4 3 2 2 2 4" xfId="10837" xr:uid="{00000000-0005-0000-0000-000010400000}"/>
    <cellStyle name="Normal 2 3 2 2 4 3 2 2 2 4 2" xfId="27133" xr:uid="{00000000-0005-0000-0000-000011400000}"/>
    <cellStyle name="Normal 2 3 2 2 4 3 2 2 2 5" xfId="18987" xr:uid="{00000000-0005-0000-0000-000012400000}"/>
    <cellStyle name="Normal 2 3 2 2 4 3 2 2 3" xfId="3947" xr:uid="{00000000-0005-0000-0000-000013400000}"/>
    <cellStyle name="Normal 2 3 2 2 4 3 2 2 3 2" xfId="12093" xr:uid="{00000000-0005-0000-0000-000014400000}"/>
    <cellStyle name="Normal 2 3 2 2 4 3 2 2 3 2 2" xfId="28389" xr:uid="{00000000-0005-0000-0000-000015400000}"/>
    <cellStyle name="Normal 2 3 2 2 4 3 2 2 3 3" xfId="20243" xr:uid="{00000000-0005-0000-0000-000016400000}"/>
    <cellStyle name="Normal 2 3 2 2 4 3 2 2 4" xfId="6580" xr:uid="{00000000-0005-0000-0000-000017400000}"/>
    <cellStyle name="Normal 2 3 2 2 4 3 2 2 4 2" xfId="14726" xr:uid="{00000000-0005-0000-0000-000018400000}"/>
    <cellStyle name="Normal 2 3 2 2 4 3 2 2 4 2 2" xfId="31022" xr:uid="{00000000-0005-0000-0000-000019400000}"/>
    <cellStyle name="Normal 2 3 2 2 4 3 2 2 4 3" xfId="22876" xr:uid="{00000000-0005-0000-0000-00001A400000}"/>
    <cellStyle name="Normal 2 3 2 2 4 3 2 2 5" xfId="9427" xr:uid="{00000000-0005-0000-0000-00001B400000}"/>
    <cellStyle name="Normal 2 3 2 2 4 3 2 2 5 2" xfId="25723" xr:uid="{00000000-0005-0000-0000-00001C400000}"/>
    <cellStyle name="Normal 2 3 2 2 4 3 2 2 6" xfId="17577" xr:uid="{00000000-0005-0000-0000-00001D400000}"/>
    <cellStyle name="Normal 2 3 2 2 4 3 2 3" xfId="1986" xr:uid="{00000000-0005-0000-0000-00001E400000}"/>
    <cellStyle name="Normal 2 3 2 2 4 3 2 3 2" xfId="4556" xr:uid="{00000000-0005-0000-0000-00001F400000}"/>
    <cellStyle name="Normal 2 3 2 2 4 3 2 3 2 2" xfId="12702" xr:uid="{00000000-0005-0000-0000-000020400000}"/>
    <cellStyle name="Normal 2 3 2 2 4 3 2 3 2 2 2" xfId="28998" xr:uid="{00000000-0005-0000-0000-000021400000}"/>
    <cellStyle name="Normal 2 3 2 2 4 3 2 3 2 3" xfId="20852" xr:uid="{00000000-0005-0000-0000-000022400000}"/>
    <cellStyle name="Normal 2 3 2 2 4 3 2 3 3" xfId="7285" xr:uid="{00000000-0005-0000-0000-000023400000}"/>
    <cellStyle name="Normal 2 3 2 2 4 3 2 3 3 2" xfId="15431" xr:uid="{00000000-0005-0000-0000-000024400000}"/>
    <cellStyle name="Normal 2 3 2 2 4 3 2 3 3 2 2" xfId="31727" xr:uid="{00000000-0005-0000-0000-000025400000}"/>
    <cellStyle name="Normal 2 3 2 2 4 3 2 3 3 3" xfId="23581" xr:uid="{00000000-0005-0000-0000-000026400000}"/>
    <cellStyle name="Normal 2 3 2 2 4 3 2 3 4" xfId="10132" xr:uid="{00000000-0005-0000-0000-000027400000}"/>
    <cellStyle name="Normal 2 3 2 2 4 3 2 3 4 2" xfId="26428" xr:uid="{00000000-0005-0000-0000-000028400000}"/>
    <cellStyle name="Normal 2 3 2 2 4 3 2 3 5" xfId="18282" xr:uid="{00000000-0005-0000-0000-000029400000}"/>
    <cellStyle name="Normal 2 3 2 2 4 3 2 4" xfId="3338" xr:uid="{00000000-0005-0000-0000-00002A400000}"/>
    <cellStyle name="Normal 2 3 2 2 4 3 2 4 2" xfId="11484" xr:uid="{00000000-0005-0000-0000-00002B400000}"/>
    <cellStyle name="Normal 2 3 2 2 4 3 2 4 2 2" xfId="27780" xr:uid="{00000000-0005-0000-0000-00002C400000}"/>
    <cellStyle name="Normal 2 3 2 2 4 3 2 4 3" xfId="19634" xr:uid="{00000000-0005-0000-0000-00002D400000}"/>
    <cellStyle name="Normal 2 3 2 2 4 3 2 5" xfId="5875" xr:uid="{00000000-0005-0000-0000-00002E400000}"/>
    <cellStyle name="Normal 2 3 2 2 4 3 2 5 2" xfId="14021" xr:uid="{00000000-0005-0000-0000-00002F400000}"/>
    <cellStyle name="Normal 2 3 2 2 4 3 2 5 2 2" xfId="30317" xr:uid="{00000000-0005-0000-0000-000030400000}"/>
    <cellStyle name="Normal 2 3 2 2 4 3 2 5 3" xfId="22171" xr:uid="{00000000-0005-0000-0000-000031400000}"/>
    <cellStyle name="Normal 2 3 2 2 4 3 2 6" xfId="8722" xr:uid="{00000000-0005-0000-0000-000032400000}"/>
    <cellStyle name="Normal 2 3 2 2 4 3 2 6 2" xfId="25018" xr:uid="{00000000-0005-0000-0000-000033400000}"/>
    <cellStyle name="Normal 2 3 2 2 4 3 2 7" xfId="16872" xr:uid="{00000000-0005-0000-0000-000034400000}"/>
    <cellStyle name="Normal 2 3 2 2 4 3 3" xfId="937" xr:uid="{00000000-0005-0000-0000-000035400000}"/>
    <cellStyle name="Normal 2 3 2 2 4 3 3 2" xfId="2347" xr:uid="{00000000-0005-0000-0000-000036400000}"/>
    <cellStyle name="Normal 2 3 2 2 4 3 3 2 2" xfId="4869" xr:uid="{00000000-0005-0000-0000-000037400000}"/>
    <cellStyle name="Normal 2 3 2 2 4 3 3 2 2 2" xfId="13015" xr:uid="{00000000-0005-0000-0000-000038400000}"/>
    <cellStyle name="Normal 2 3 2 2 4 3 3 2 2 2 2" xfId="29311" xr:uid="{00000000-0005-0000-0000-000039400000}"/>
    <cellStyle name="Normal 2 3 2 2 4 3 3 2 2 3" xfId="21165" xr:uid="{00000000-0005-0000-0000-00003A400000}"/>
    <cellStyle name="Normal 2 3 2 2 4 3 3 2 3" xfId="7646" xr:uid="{00000000-0005-0000-0000-00003B400000}"/>
    <cellStyle name="Normal 2 3 2 2 4 3 3 2 3 2" xfId="15792" xr:uid="{00000000-0005-0000-0000-00003C400000}"/>
    <cellStyle name="Normal 2 3 2 2 4 3 3 2 3 2 2" xfId="32088" xr:uid="{00000000-0005-0000-0000-00003D400000}"/>
    <cellStyle name="Normal 2 3 2 2 4 3 3 2 3 3" xfId="23942" xr:uid="{00000000-0005-0000-0000-00003E400000}"/>
    <cellStyle name="Normal 2 3 2 2 4 3 3 2 4" xfId="10493" xr:uid="{00000000-0005-0000-0000-00003F400000}"/>
    <cellStyle name="Normal 2 3 2 2 4 3 3 2 4 2" xfId="26789" xr:uid="{00000000-0005-0000-0000-000040400000}"/>
    <cellStyle name="Normal 2 3 2 2 4 3 3 2 5" xfId="18643" xr:uid="{00000000-0005-0000-0000-000041400000}"/>
    <cellStyle name="Normal 2 3 2 2 4 3 3 3" xfId="3651" xr:uid="{00000000-0005-0000-0000-000042400000}"/>
    <cellStyle name="Normal 2 3 2 2 4 3 3 3 2" xfId="11797" xr:uid="{00000000-0005-0000-0000-000043400000}"/>
    <cellStyle name="Normal 2 3 2 2 4 3 3 3 2 2" xfId="28093" xr:uid="{00000000-0005-0000-0000-000044400000}"/>
    <cellStyle name="Normal 2 3 2 2 4 3 3 3 3" xfId="19947" xr:uid="{00000000-0005-0000-0000-000045400000}"/>
    <cellStyle name="Normal 2 3 2 2 4 3 3 4" xfId="6236" xr:uid="{00000000-0005-0000-0000-000046400000}"/>
    <cellStyle name="Normal 2 3 2 2 4 3 3 4 2" xfId="14382" xr:uid="{00000000-0005-0000-0000-000047400000}"/>
    <cellStyle name="Normal 2 3 2 2 4 3 3 4 2 2" xfId="30678" xr:uid="{00000000-0005-0000-0000-000048400000}"/>
    <cellStyle name="Normal 2 3 2 2 4 3 3 4 3" xfId="22532" xr:uid="{00000000-0005-0000-0000-000049400000}"/>
    <cellStyle name="Normal 2 3 2 2 4 3 3 5" xfId="9083" xr:uid="{00000000-0005-0000-0000-00004A400000}"/>
    <cellStyle name="Normal 2 3 2 2 4 3 3 5 2" xfId="25379" xr:uid="{00000000-0005-0000-0000-00004B400000}"/>
    <cellStyle name="Normal 2 3 2 2 4 3 3 6" xfId="17233" xr:uid="{00000000-0005-0000-0000-00004C400000}"/>
    <cellStyle name="Normal 2 3 2 2 4 3 4" xfId="1642" xr:uid="{00000000-0005-0000-0000-00004D400000}"/>
    <cellStyle name="Normal 2 3 2 2 4 3 4 2" xfId="4260" xr:uid="{00000000-0005-0000-0000-00004E400000}"/>
    <cellStyle name="Normal 2 3 2 2 4 3 4 2 2" xfId="12406" xr:uid="{00000000-0005-0000-0000-00004F400000}"/>
    <cellStyle name="Normal 2 3 2 2 4 3 4 2 2 2" xfId="28702" xr:uid="{00000000-0005-0000-0000-000050400000}"/>
    <cellStyle name="Normal 2 3 2 2 4 3 4 2 3" xfId="20556" xr:uid="{00000000-0005-0000-0000-000051400000}"/>
    <cellStyle name="Normal 2 3 2 2 4 3 4 3" xfId="6941" xr:uid="{00000000-0005-0000-0000-000052400000}"/>
    <cellStyle name="Normal 2 3 2 2 4 3 4 3 2" xfId="15087" xr:uid="{00000000-0005-0000-0000-000053400000}"/>
    <cellStyle name="Normal 2 3 2 2 4 3 4 3 2 2" xfId="31383" xr:uid="{00000000-0005-0000-0000-000054400000}"/>
    <cellStyle name="Normal 2 3 2 2 4 3 4 3 3" xfId="23237" xr:uid="{00000000-0005-0000-0000-000055400000}"/>
    <cellStyle name="Normal 2 3 2 2 4 3 4 4" xfId="9788" xr:uid="{00000000-0005-0000-0000-000056400000}"/>
    <cellStyle name="Normal 2 3 2 2 4 3 4 4 2" xfId="26084" xr:uid="{00000000-0005-0000-0000-000057400000}"/>
    <cellStyle name="Normal 2 3 2 2 4 3 4 5" xfId="17938" xr:uid="{00000000-0005-0000-0000-000058400000}"/>
    <cellStyle name="Normal 2 3 2 2 4 3 5" xfId="3042" xr:uid="{00000000-0005-0000-0000-000059400000}"/>
    <cellStyle name="Normal 2 3 2 2 4 3 5 2" xfId="11188" xr:uid="{00000000-0005-0000-0000-00005A400000}"/>
    <cellStyle name="Normal 2 3 2 2 4 3 5 2 2" xfId="27484" xr:uid="{00000000-0005-0000-0000-00005B400000}"/>
    <cellStyle name="Normal 2 3 2 2 4 3 5 3" xfId="19338" xr:uid="{00000000-0005-0000-0000-00005C400000}"/>
    <cellStyle name="Normal 2 3 2 2 4 3 6" xfId="5531" xr:uid="{00000000-0005-0000-0000-00005D400000}"/>
    <cellStyle name="Normal 2 3 2 2 4 3 6 2" xfId="13677" xr:uid="{00000000-0005-0000-0000-00005E400000}"/>
    <cellStyle name="Normal 2 3 2 2 4 3 6 2 2" xfId="29973" xr:uid="{00000000-0005-0000-0000-00005F400000}"/>
    <cellStyle name="Normal 2 3 2 2 4 3 6 3" xfId="21827" xr:uid="{00000000-0005-0000-0000-000060400000}"/>
    <cellStyle name="Normal 2 3 2 2 4 3 7" xfId="8378" xr:uid="{00000000-0005-0000-0000-000061400000}"/>
    <cellStyle name="Normal 2 3 2 2 4 3 7 2" xfId="24674" xr:uid="{00000000-0005-0000-0000-000062400000}"/>
    <cellStyle name="Normal 2 3 2 2 4 3 8" xfId="16528" xr:uid="{00000000-0005-0000-0000-000063400000}"/>
    <cellStyle name="Normal 2 3 2 2 4 4" xfId="315" xr:uid="{00000000-0005-0000-0000-000064400000}"/>
    <cellStyle name="Normal 2 3 2 2 4 4 2" xfId="659" xr:uid="{00000000-0005-0000-0000-000065400000}"/>
    <cellStyle name="Normal 2 3 2 2 4 4 2 2" xfId="1365" xr:uid="{00000000-0005-0000-0000-000066400000}"/>
    <cellStyle name="Normal 2 3 2 2 4 4 2 2 2" xfId="2775" xr:uid="{00000000-0005-0000-0000-000067400000}"/>
    <cellStyle name="Normal 2 3 2 2 4 4 2 2 2 2" xfId="5239" xr:uid="{00000000-0005-0000-0000-000068400000}"/>
    <cellStyle name="Normal 2 3 2 2 4 4 2 2 2 2 2" xfId="13385" xr:uid="{00000000-0005-0000-0000-000069400000}"/>
    <cellStyle name="Normal 2 3 2 2 4 4 2 2 2 2 2 2" xfId="29681" xr:uid="{00000000-0005-0000-0000-00006A400000}"/>
    <cellStyle name="Normal 2 3 2 2 4 4 2 2 2 2 3" xfId="21535" xr:uid="{00000000-0005-0000-0000-00006B400000}"/>
    <cellStyle name="Normal 2 3 2 2 4 4 2 2 2 3" xfId="8074" xr:uid="{00000000-0005-0000-0000-00006C400000}"/>
    <cellStyle name="Normal 2 3 2 2 4 4 2 2 2 3 2" xfId="16220" xr:uid="{00000000-0005-0000-0000-00006D400000}"/>
    <cellStyle name="Normal 2 3 2 2 4 4 2 2 2 3 2 2" xfId="32516" xr:uid="{00000000-0005-0000-0000-00006E400000}"/>
    <cellStyle name="Normal 2 3 2 2 4 4 2 2 2 3 3" xfId="24370" xr:uid="{00000000-0005-0000-0000-00006F400000}"/>
    <cellStyle name="Normal 2 3 2 2 4 4 2 2 2 4" xfId="10921" xr:uid="{00000000-0005-0000-0000-000070400000}"/>
    <cellStyle name="Normal 2 3 2 2 4 4 2 2 2 4 2" xfId="27217" xr:uid="{00000000-0005-0000-0000-000071400000}"/>
    <cellStyle name="Normal 2 3 2 2 4 4 2 2 2 5" xfId="19071" xr:uid="{00000000-0005-0000-0000-000072400000}"/>
    <cellStyle name="Normal 2 3 2 2 4 4 2 2 3" xfId="4021" xr:uid="{00000000-0005-0000-0000-000073400000}"/>
    <cellStyle name="Normal 2 3 2 2 4 4 2 2 3 2" xfId="12167" xr:uid="{00000000-0005-0000-0000-000074400000}"/>
    <cellStyle name="Normal 2 3 2 2 4 4 2 2 3 2 2" xfId="28463" xr:uid="{00000000-0005-0000-0000-000075400000}"/>
    <cellStyle name="Normal 2 3 2 2 4 4 2 2 3 3" xfId="20317" xr:uid="{00000000-0005-0000-0000-000076400000}"/>
    <cellStyle name="Normal 2 3 2 2 4 4 2 2 4" xfId="6664" xr:uid="{00000000-0005-0000-0000-000077400000}"/>
    <cellStyle name="Normal 2 3 2 2 4 4 2 2 4 2" xfId="14810" xr:uid="{00000000-0005-0000-0000-000078400000}"/>
    <cellStyle name="Normal 2 3 2 2 4 4 2 2 4 2 2" xfId="31106" xr:uid="{00000000-0005-0000-0000-000079400000}"/>
    <cellStyle name="Normal 2 3 2 2 4 4 2 2 4 3" xfId="22960" xr:uid="{00000000-0005-0000-0000-00007A400000}"/>
    <cellStyle name="Normal 2 3 2 2 4 4 2 2 5" xfId="9511" xr:uid="{00000000-0005-0000-0000-00007B400000}"/>
    <cellStyle name="Normal 2 3 2 2 4 4 2 2 5 2" xfId="25807" xr:uid="{00000000-0005-0000-0000-00007C400000}"/>
    <cellStyle name="Normal 2 3 2 2 4 4 2 2 6" xfId="17661" xr:uid="{00000000-0005-0000-0000-00007D400000}"/>
    <cellStyle name="Normal 2 3 2 2 4 4 2 3" xfId="2070" xr:uid="{00000000-0005-0000-0000-00007E400000}"/>
    <cellStyle name="Normal 2 3 2 2 4 4 2 3 2" xfId="4630" xr:uid="{00000000-0005-0000-0000-00007F400000}"/>
    <cellStyle name="Normal 2 3 2 2 4 4 2 3 2 2" xfId="12776" xr:uid="{00000000-0005-0000-0000-000080400000}"/>
    <cellStyle name="Normal 2 3 2 2 4 4 2 3 2 2 2" xfId="29072" xr:uid="{00000000-0005-0000-0000-000081400000}"/>
    <cellStyle name="Normal 2 3 2 2 4 4 2 3 2 3" xfId="20926" xr:uid="{00000000-0005-0000-0000-000082400000}"/>
    <cellStyle name="Normal 2 3 2 2 4 4 2 3 3" xfId="7369" xr:uid="{00000000-0005-0000-0000-000083400000}"/>
    <cellStyle name="Normal 2 3 2 2 4 4 2 3 3 2" xfId="15515" xr:uid="{00000000-0005-0000-0000-000084400000}"/>
    <cellStyle name="Normal 2 3 2 2 4 4 2 3 3 2 2" xfId="31811" xr:uid="{00000000-0005-0000-0000-000085400000}"/>
    <cellStyle name="Normal 2 3 2 2 4 4 2 3 3 3" xfId="23665" xr:uid="{00000000-0005-0000-0000-000086400000}"/>
    <cellStyle name="Normal 2 3 2 2 4 4 2 3 4" xfId="10216" xr:uid="{00000000-0005-0000-0000-000087400000}"/>
    <cellStyle name="Normal 2 3 2 2 4 4 2 3 4 2" xfId="26512" xr:uid="{00000000-0005-0000-0000-000088400000}"/>
    <cellStyle name="Normal 2 3 2 2 4 4 2 3 5" xfId="18366" xr:uid="{00000000-0005-0000-0000-000089400000}"/>
    <cellStyle name="Normal 2 3 2 2 4 4 2 4" xfId="3412" xr:uid="{00000000-0005-0000-0000-00008A400000}"/>
    <cellStyle name="Normal 2 3 2 2 4 4 2 4 2" xfId="11558" xr:uid="{00000000-0005-0000-0000-00008B400000}"/>
    <cellStyle name="Normal 2 3 2 2 4 4 2 4 2 2" xfId="27854" xr:uid="{00000000-0005-0000-0000-00008C400000}"/>
    <cellStyle name="Normal 2 3 2 2 4 4 2 4 3" xfId="19708" xr:uid="{00000000-0005-0000-0000-00008D400000}"/>
    <cellStyle name="Normal 2 3 2 2 4 4 2 5" xfId="5959" xr:uid="{00000000-0005-0000-0000-00008E400000}"/>
    <cellStyle name="Normal 2 3 2 2 4 4 2 5 2" xfId="14105" xr:uid="{00000000-0005-0000-0000-00008F400000}"/>
    <cellStyle name="Normal 2 3 2 2 4 4 2 5 2 2" xfId="30401" xr:uid="{00000000-0005-0000-0000-000090400000}"/>
    <cellStyle name="Normal 2 3 2 2 4 4 2 5 3" xfId="22255" xr:uid="{00000000-0005-0000-0000-000091400000}"/>
    <cellStyle name="Normal 2 3 2 2 4 4 2 6" xfId="8806" xr:uid="{00000000-0005-0000-0000-000092400000}"/>
    <cellStyle name="Normal 2 3 2 2 4 4 2 6 2" xfId="25102" xr:uid="{00000000-0005-0000-0000-000093400000}"/>
    <cellStyle name="Normal 2 3 2 2 4 4 2 7" xfId="16956" xr:uid="{00000000-0005-0000-0000-000094400000}"/>
    <cellStyle name="Normal 2 3 2 2 4 4 3" xfId="1021" xr:uid="{00000000-0005-0000-0000-000095400000}"/>
    <cellStyle name="Normal 2 3 2 2 4 4 3 2" xfId="2431" xr:uid="{00000000-0005-0000-0000-000096400000}"/>
    <cellStyle name="Normal 2 3 2 2 4 4 3 2 2" xfId="4943" xr:uid="{00000000-0005-0000-0000-000097400000}"/>
    <cellStyle name="Normal 2 3 2 2 4 4 3 2 2 2" xfId="13089" xr:uid="{00000000-0005-0000-0000-000098400000}"/>
    <cellStyle name="Normal 2 3 2 2 4 4 3 2 2 2 2" xfId="29385" xr:uid="{00000000-0005-0000-0000-000099400000}"/>
    <cellStyle name="Normal 2 3 2 2 4 4 3 2 2 3" xfId="21239" xr:uid="{00000000-0005-0000-0000-00009A400000}"/>
    <cellStyle name="Normal 2 3 2 2 4 4 3 2 3" xfId="7730" xr:uid="{00000000-0005-0000-0000-00009B400000}"/>
    <cellStyle name="Normal 2 3 2 2 4 4 3 2 3 2" xfId="15876" xr:uid="{00000000-0005-0000-0000-00009C400000}"/>
    <cellStyle name="Normal 2 3 2 2 4 4 3 2 3 2 2" xfId="32172" xr:uid="{00000000-0005-0000-0000-00009D400000}"/>
    <cellStyle name="Normal 2 3 2 2 4 4 3 2 3 3" xfId="24026" xr:uid="{00000000-0005-0000-0000-00009E400000}"/>
    <cellStyle name="Normal 2 3 2 2 4 4 3 2 4" xfId="10577" xr:uid="{00000000-0005-0000-0000-00009F400000}"/>
    <cellStyle name="Normal 2 3 2 2 4 4 3 2 4 2" xfId="26873" xr:uid="{00000000-0005-0000-0000-0000A0400000}"/>
    <cellStyle name="Normal 2 3 2 2 4 4 3 2 5" xfId="18727" xr:uid="{00000000-0005-0000-0000-0000A1400000}"/>
    <cellStyle name="Normal 2 3 2 2 4 4 3 3" xfId="3725" xr:uid="{00000000-0005-0000-0000-0000A2400000}"/>
    <cellStyle name="Normal 2 3 2 2 4 4 3 3 2" xfId="11871" xr:uid="{00000000-0005-0000-0000-0000A3400000}"/>
    <cellStyle name="Normal 2 3 2 2 4 4 3 3 2 2" xfId="28167" xr:uid="{00000000-0005-0000-0000-0000A4400000}"/>
    <cellStyle name="Normal 2 3 2 2 4 4 3 3 3" xfId="20021" xr:uid="{00000000-0005-0000-0000-0000A5400000}"/>
    <cellStyle name="Normal 2 3 2 2 4 4 3 4" xfId="6320" xr:uid="{00000000-0005-0000-0000-0000A6400000}"/>
    <cellStyle name="Normal 2 3 2 2 4 4 3 4 2" xfId="14466" xr:uid="{00000000-0005-0000-0000-0000A7400000}"/>
    <cellStyle name="Normal 2 3 2 2 4 4 3 4 2 2" xfId="30762" xr:uid="{00000000-0005-0000-0000-0000A8400000}"/>
    <cellStyle name="Normal 2 3 2 2 4 4 3 4 3" xfId="22616" xr:uid="{00000000-0005-0000-0000-0000A9400000}"/>
    <cellStyle name="Normal 2 3 2 2 4 4 3 5" xfId="9167" xr:uid="{00000000-0005-0000-0000-0000AA400000}"/>
    <cellStyle name="Normal 2 3 2 2 4 4 3 5 2" xfId="25463" xr:uid="{00000000-0005-0000-0000-0000AB400000}"/>
    <cellStyle name="Normal 2 3 2 2 4 4 3 6" xfId="17317" xr:uid="{00000000-0005-0000-0000-0000AC400000}"/>
    <cellStyle name="Normal 2 3 2 2 4 4 4" xfId="1726" xr:uid="{00000000-0005-0000-0000-0000AD400000}"/>
    <cellStyle name="Normal 2 3 2 2 4 4 4 2" xfId="4334" xr:uid="{00000000-0005-0000-0000-0000AE400000}"/>
    <cellStyle name="Normal 2 3 2 2 4 4 4 2 2" xfId="12480" xr:uid="{00000000-0005-0000-0000-0000AF400000}"/>
    <cellStyle name="Normal 2 3 2 2 4 4 4 2 2 2" xfId="28776" xr:uid="{00000000-0005-0000-0000-0000B0400000}"/>
    <cellStyle name="Normal 2 3 2 2 4 4 4 2 3" xfId="20630" xr:uid="{00000000-0005-0000-0000-0000B1400000}"/>
    <cellStyle name="Normal 2 3 2 2 4 4 4 3" xfId="7025" xr:uid="{00000000-0005-0000-0000-0000B2400000}"/>
    <cellStyle name="Normal 2 3 2 2 4 4 4 3 2" xfId="15171" xr:uid="{00000000-0005-0000-0000-0000B3400000}"/>
    <cellStyle name="Normal 2 3 2 2 4 4 4 3 2 2" xfId="31467" xr:uid="{00000000-0005-0000-0000-0000B4400000}"/>
    <cellStyle name="Normal 2 3 2 2 4 4 4 3 3" xfId="23321" xr:uid="{00000000-0005-0000-0000-0000B5400000}"/>
    <cellStyle name="Normal 2 3 2 2 4 4 4 4" xfId="9872" xr:uid="{00000000-0005-0000-0000-0000B6400000}"/>
    <cellStyle name="Normal 2 3 2 2 4 4 4 4 2" xfId="26168" xr:uid="{00000000-0005-0000-0000-0000B7400000}"/>
    <cellStyle name="Normal 2 3 2 2 4 4 4 5" xfId="18022" xr:uid="{00000000-0005-0000-0000-0000B8400000}"/>
    <cellStyle name="Normal 2 3 2 2 4 4 5" xfId="3116" xr:uid="{00000000-0005-0000-0000-0000B9400000}"/>
    <cellStyle name="Normal 2 3 2 2 4 4 5 2" xfId="11262" xr:uid="{00000000-0005-0000-0000-0000BA400000}"/>
    <cellStyle name="Normal 2 3 2 2 4 4 5 2 2" xfId="27558" xr:uid="{00000000-0005-0000-0000-0000BB400000}"/>
    <cellStyle name="Normal 2 3 2 2 4 4 5 3" xfId="19412" xr:uid="{00000000-0005-0000-0000-0000BC400000}"/>
    <cellStyle name="Normal 2 3 2 2 4 4 6" xfId="5615" xr:uid="{00000000-0005-0000-0000-0000BD400000}"/>
    <cellStyle name="Normal 2 3 2 2 4 4 6 2" xfId="13761" xr:uid="{00000000-0005-0000-0000-0000BE400000}"/>
    <cellStyle name="Normal 2 3 2 2 4 4 6 2 2" xfId="30057" xr:uid="{00000000-0005-0000-0000-0000BF400000}"/>
    <cellStyle name="Normal 2 3 2 2 4 4 6 3" xfId="21911" xr:uid="{00000000-0005-0000-0000-0000C0400000}"/>
    <cellStyle name="Normal 2 3 2 2 4 4 7" xfId="8462" xr:uid="{00000000-0005-0000-0000-0000C1400000}"/>
    <cellStyle name="Normal 2 3 2 2 4 4 7 2" xfId="24758" xr:uid="{00000000-0005-0000-0000-0000C2400000}"/>
    <cellStyle name="Normal 2 3 2 2 4 4 8" xfId="16612" xr:uid="{00000000-0005-0000-0000-0000C3400000}"/>
    <cellStyle name="Normal 2 3 2 2 4 5" xfId="405" xr:uid="{00000000-0005-0000-0000-0000C4400000}"/>
    <cellStyle name="Normal 2 3 2 2 4 5 2" xfId="1111" xr:uid="{00000000-0005-0000-0000-0000C5400000}"/>
    <cellStyle name="Normal 2 3 2 2 4 5 2 2" xfId="2521" xr:uid="{00000000-0005-0000-0000-0000C6400000}"/>
    <cellStyle name="Normal 2 3 2 2 4 5 2 2 2" xfId="5017" xr:uid="{00000000-0005-0000-0000-0000C7400000}"/>
    <cellStyle name="Normal 2 3 2 2 4 5 2 2 2 2" xfId="13163" xr:uid="{00000000-0005-0000-0000-0000C8400000}"/>
    <cellStyle name="Normal 2 3 2 2 4 5 2 2 2 2 2" xfId="29459" xr:uid="{00000000-0005-0000-0000-0000C9400000}"/>
    <cellStyle name="Normal 2 3 2 2 4 5 2 2 2 3" xfId="21313" xr:uid="{00000000-0005-0000-0000-0000CA400000}"/>
    <cellStyle name="Normal 2 3 2 2 4 5 2 2 3" xfId="7820" xr:uid="{00000000-0005-0000-0000-0000CB400000}"/>
    <cellStyle name="Normal 2 3 2 2 4 5 2 2 3 2" xfId="15966" xr:uid="{00000000-0005-0000-0000-0000CC400000}"/>
    <cellStyle name="Normal 2 3 2 2 4 5 2 2 3 2 2" xfId="32262" xr:uid="{00000000-0005-0000-0000-0000CD400000}"/>
    <cellStyle name="Normal 2 3 2 2 4 5 2 2 3 3" xfId="24116" xr:uid="{00000000-0005-0000-0000-0000CE400000}"/>
    <cellStyle name="Normal 2 3 2 2 4 5 2 2 4" xfId="10667" xr:uid="{00000000-0005-0000-0000-0000CF400000}"/>
    <cellStyle name="Normal 2 3 2 2 4 5 2 2 4 2" xfId="26963" xr:uid="{00000000-0005-0000-0000-0000D0400000}"/>
    <cellStyle name="Normal 2 3 2 2 4 5 2 2 5" xfId="18817" xr:uid="{00000000-0005-0000-0000-0000D1400000}"/>
    <cellStyle name="Normal 2 3 2 2 4 5 2 3" xfId="3799" xr:uid="{00000000-0005-0000-0000-0000D2400000}"/>
    <cellStyle name="Normal 2 3 2 2 4 5 2 3 2" xfId="11945" xr:uid="{00000000-0005-0000-0000-0000D3400000}"/>
    <cellStyle name="Normal 2 3 2 2 4 5 2 3 2 2" xfId="28241" xr:uid="{00000000-0005-0000-0000-0000D4400000}"/>
    <cellStyle name="Normal 2 3 2 2 4 5 2 3 3" xfId="20095" xr:uid="{00000000-0005-0000-0000-0000D5400000}"/>
    <cellStyle name="Normal 2 3 2 2 4 5 2 4" xfId="6410" xr:uid="{00000000-0005-0000-0000-0000D6400000}"/>
    <cellStyle name="Normal 2 3 2 2 4 5 2 4 2" xfId="14556" xr:uid="{00000000-0005-0000-0000-0000D7400000}"/>
    <cellStyle name="Normal 2 3 2 2 4 5 2 4 2 2" xfId="30852" xr:uid="{00000000-0005-0000-0000-0000D8400000}"/>
    <cellStyle name="Normal 2 3 2 2 4 5 2 4 3" xfId="22706" xr:uid="{00000000-0005-0000-0000-0000D9400000}"/>
    <cellStyle name="Normal 2 3 2 2 4 5 2 5" xfId="9257" xr:uid="{00000000-0005-0000-0000-0000DA400000}"/>
    <cellStyle name="Normal 2 3 2 2 4 5 2 5 2" xfId="25553" xr:uid="{00000000-0005-0000-0000-0000DB400000}"/>
    <cellStyle name="Normal 2 3 2 2 4 5 2 6" xfId="17407" xr:uid="{00000000-0005-0000-0000-0000DC400000}"/>
    <cellStyle name="Normal 2 3 2 2 4 5 3" xfId="1816" xr:uid="{00000000-0005-0000-0000-0000DD400000}"/>
    <cellStyle name="Normal 2 3 2 2 4 5 3 2" xfId="4408" xr:uid="{00000000-0005-0000-0000-0000DE400000}"/>
    <cellStyle name="Normal 2 3 2 2 4 5 3 2 2" xfId="12554" xr:uid="{00000000-0005-0000-0000-0000DF400000}"/>
    <cellStyle name="Normal 2 3 2 2 4 5 3 2 2 2" xfId="28850" xr:uid="{00000000-0005-0000-0000-0000E0400000}"/>
    <cellStyle name="Normal 2 3 2 2 4 5 3 2 3" xfId="20704" xr:uid="{00000000-0005-0000-0000-0000E1400000}"/>
    <cellStyle name="Normal 2 3 2 2 4 5 3 3" xfId="7115" xr:uid="{00000000-0005-0000-0000-0000E2400000}"/>
    <cellStyle name="Normal 2 3 2 2 4 5 3 3 2" xfId="15261" xr:uid="{00000000-0005-0000-0000-0000E3400000}"/>
    <cellStyle name="Normal 2 3 2 2 4 5 3 3 2 2" xfId="31557" xr:uid="{00000000-0005-0000-0000-0000E4400000}"/>
    <cellStyle name="Normal 2 3 2 2 4 5 3 3 3" xfId="23411" xr:uid="{00000000-0005-0000-0000-0000E5400000}"/>
    <cellStyle name="Normal 2 3 2 2 4 5 3 4" xfId="9962" xr:uid="{00000000-0005-0000-0000-0000E6400000}"/>
    <cellStyle name="Normal 2 3 2 2 4 5 3 4 2" xfId="26258" xr:uid="{00000000-0005-0000-0000-0000E7400000}"/>
    <cellStyle name="Normal 2 3 2 2 4 5 3 5" xfId="18112" xr:uid="{00000000-0005-0000-0000-0000E8400000}"/>
    <cellStyle name="Normal 2 3 2 2 4 5 4" xfId="3190" xr:uid="{00000000-0005-0000-0000-0000E9400000}"/>
    <cellStyle name="Normal 2 3 2 2 4 5 4 2" xfId="11336" xr:uid="{00000000-0005-0000-0000-0000EA400000}"/>
    <cellStyle name="Normal 2 3 2 2 4 5 4 2 2" xfId="27632" xr:uid="{00000000-0005-0000-0000-0000EB400000}"/>
    <cellStyle name="Normal 2 3 2 2 4 5 4 3" xfId="19486" xr:uid="{00000000-0005-0000-0000-0000EC400000}"/>
    <cellStyle name="Normal 2 3 2 2 4 5 5" xfId="5705" xr:uid="{00000000-0005-0000-0000-0000ED400000}"/>
    <cellStyle name="Normal 2 3 2 2 4 5 5 2" xfId="13851" xr:uid="{00000000-0005-0000-0000-0000EE400000}"/>
    <cellStyle name="Normal 2 3 2 2 4 5 5 2 2" xfId="30147" xr:uid="{00000000-0005-0000-0000-0000EF400000}"/>
    <cellStyle name="Normal 2 3 2 2 4 5 5 3" xfId="22001" xr:uid="{00000000-0005-0000-0000-0000F0400000}"/>
    <cellStyle name="Normal 2 3 2 2 4 5 6" xfId="8552" xr:uid="{00000000-0005-0000-0000-0000F1400000}"/>
    <cellStyle name="Normal 2 3 2 2 4 5 6 2" xfId="24848" xr:uid="{00000000-0005-0000-0000-0000F2400000}"/>
    <cellStyle name="Normal 2 3 2 2 4 5 7" xfId="16702" xr:uid="{00000000-0005-0000-0000-0000F3400000}"/>
    <cellStyle name="Normal 2 3 2 2 4 6" xfId="767" xr:uid="{00000000-0005-0000-0000-0000F4400000}"/>
    <cellStyle name="Normal 2 3 2 2 4 6 2" xfId="2177" xr:uid="{00000000-0005-0000-0000-0000F5400000}"/>
    <cellStyle name="Normal 2 3 2 2 4 6 2 2" xfId="4721" xr:uid="{00000000-0005-0000-0000-0000F6400000}"/>
    <cellStyle name="Normal 2 3 2 2 4 6 2 2 2" xfId="12867" xr:uid="{00000000-0005-0000-0000-0000F7400000}"/>
    <cellStyle name="Normal 2 3 2 2 4 6 2 2 2 2" xfId="29163" xr:uid="{00000000-0005-0000-0000-0000F8400000}"/>
    <cellStyle name="Normal 2 3 2 2 4 6 2 2 3" xfId="21017" xr:uid="{00000000-0005-0000-0000-0000F9400000}"/>
    <cellStyle name="Normal 2 3 2 2 4 6 2 3" xfId="7476" xr:uid="{00000000-0005-0000-0000-0000FA400000}"/>
    <cellStyle name="Normal 2 3 2 2 4 6 2 3 2" xfId="15622" xr:uid="{00000000-0005-0000-0000-0000FB400000}"/>
    <cellStyle name="Normal 2 3 2 2 4 6 2 3 2 2" xfId="31918" xr:uid="{00000000-0005-0000-0000-0000FC400000}"/>
    <cellStyle name="Normal 2 3 2 2 4 6 2 3 3" xfId="23772" xr:uid="{00000000-0005-0000-0000-0000FD400000}"/>
    <cellStyle name="Normal 2 3 2 2 4 6 2 4" xfId="10323" xr:uid="{00000000-0005-0000-0000-0000FE400000}"/>
    <cellStyle name="Normal 2 3 2 2 4 6 2 4 2" xfId="26619" xr:uid="{00000000-0005-0000-0000-0000FF400000}"/>
    <cellStyle name="Normal 2 3 2 2 4 6 2 5" xfId="18473" xr:uid="{00000000-0005-0000-0000-000000410000}"/>
    <cellStyle name="Normal 2 3 2 2 4 6 3" xfId="3503" xr:uid="{00000000-0005-0000-0000-000001410000}"/>
    <cellStyle name="Normal 2 3 2 2 4 6 3 2" xfId="11649" xr:uid="{00000000-0005-0000-0000-000002410000}"/>
    <cellStyle name="Normal 2 3 2 2 4 6 3 2 2" xfId="27945" xr:uid="{00000000-0005-0000-0000-000003410000}"/>
    <cellStyle name="Normal 2 3 2 2 4 6 3 3" xfId="19799" xr:uid="{00000000-0005-0000-0000-000004410000}"/>
    <cellStyle name="Normal 2 3 2 2 4 6 4" xfId="6066" xr:uid="{00000000-0005-0000-0000-000005410000}"/>
    <cellStyle name="Normal 2 3 2 2 4 6 4 2" xfId="14212" xr:uid="{00000000-0005-0000-0000-000006410000}"/>
    <cellStyle name="Normal 2 3 2 2 4 6 4 2 2" xfId="30508" xr:uid="{00000000-0005-0000-0000-000007410000}"/>
    <cellStyle name="Normal 2 3 2 2 4 6 4 3" xfId="22362" xr:uid="{00000000-0005-0000-0000-000008410000}"/>
    <cellStyle name="Normal 2 3 2 2 4 6 5" xfId="8913" xr:uid="{00000000-0005-0000-0000-000009410000}"/>
    <cellStyle name="Normal 2 3 2 2 4 6 5 2" xfId="25209" xr:uid="{00000000-0005-0000-0000-00000A410000}"/>
    <cellStyle name="Normal 2 3 2 2 4 6 6" xfId="17063" xr:uid="{00000000-0005-0000-0000-00000B410000}"/>
    <cellStyle name="Normal 2 3 2 2 4 7" xfId="1472" xr:uid="{00000000-0005-0000-0000-00000C410000}"/>
    <cellStyle name="Normal 2 3 2 2 4 7 2" xfId="4112" xr:uid="{00000000-0005-0000-0000-00000D410000}"/>
    <cellStyle name="Normal 2 3 2 2 4 7 2 2" xfId="12258" xr:uid="{00000000-0005-0000-0000-00000E410000}"/>
    <cellStyle name="Normal 2 3 2 2 4 7 2 2 2" xfId="28554" xr:uid="{00000000-0005-0000-0000-00000F410000}"/>
    <cellStyle name="Normal 2 3 2 2 4 7 2 3" xfId="20408" xr:uid="{00000000-0005-0000-0000-000010410000}"/>
    <cellStyle name="Normal 2 3 2 2 4 7 3" xfId="6771" xr:uid="{00000000-0005-0000-0000-000011410000}"/>
    <cellStyle name="Normal 2 3 2 2 4 7 3 2" xfId="14917" xr:uid="{00000000-0005-0000-0000-000012410000}"/>
    <cellStyle name="Normal 2 3 2 2 4 7 3 2 2" xfId="31213" xr:uid="{00000000-0005-0000-0000-000013410000}"/>
    <cellStyle name="Normal 2 3 2 2 4 7 3 3" xfId="23067" xr:uid="{00000000-0005-0000-0000-000014410000}"/>
    <cellStyle name="Normal 2 3 2 2 4 7 4" xfId="9618" xr:uid="{00000000-0005-0000-0000-000015410000}"/>
    <cellStyle name="Normal 2 3 2 2 4 7 4 2" xfId="25914" xr:uid="{00000000-0005-0000-0000-000016410000}"/>
    <cellStyle name="Normal 2 3 2 2 4 7 5" xfId="17768" xr:uid="{00000000-0005-0000-0000-000017410000}"/>
    <cellStyle name="Normal 2 3 2 2 4 8" xfId="2894" xr:uid="{00000000-0005-0000-0000-000018410000}"/>
    <cellStyle name="Normal 2 3 2 2 4 8 2" xfId="11040" xr:uid="{00000000-0005-0000-0000-000019410000}"/>
    <cellStyle name="Normal 2 3 2 2 4 8 2 2" xfId="27336" xr:uid="{00000000-0005-0000-0000-00001A410000}"/>
    <cellStyle name="Normal 2 3 2 2 4 8 3" xfId="19190" xr:uid="{00000000-0005-0000-0000-00001B410000}"/>
    <cellStyle name="Normal 2 3 2 2 4 9" xfId="5361" xr:uid="{00000000-0005-0000-0000-00001C410000}"/>
    <cellStyle name="Normal 2 3 2 2 4 9 2" xfId="13507" xr:uid="{00000000-0005-0000-0000-00001D410000}"/>
    <cellStyle name="Normal 2 3 2 2 4 9 2 2" xfId="29803" xr:uid="{00000000-0005-0000-0000-00001E410000}"/>
    <cellStyle name="Normal 2 3 2 2 4 9 3" xfId="21657" xr:uid="{00000000-0005-0000-0000-00001F410000}"/>
    <cellStyle name="Normal 2 3 2 2 5" xfId="107" xr:uid="{00000000-0005-0000-0000-000020410000}"/>
    <cellStyle name="Normal 2 3 2 2 5 2" xfId="451" xr:uid="{00000000-0005-0000-0000-000021410000}"/>
    <cellStyle name="Normal 2 3 2 2 5 2 2" xfId="1157" xr:uid="{00000000-0005-0000-0000-000022410000}"/>
    <cellStyle name="Normal 2 3 2 2 5 2 2 2" xfId="2567" xr:uid="{00000000-0005-0000-0000-000023410000}"/>
    <cellStyle name="Normal 2 3 2 2 5 2 2 2 2" xfId="5055" xr:uid="{00000000-0005-0000-0000-000024410000}"/>
    <cellStyle name="Normal 2 3 2 2 5 2 2 2 2 2" xfId="13201" xr:uid="{00000000-0005-0000-0000-000025410000}"/>
    <cellStyle name="Normal 2 3 2 2 5 2 2 2 2 2 2" xfId="29497" xr:uid="{00000000-0005-0000-0000-000026410000}"/>
    <cellStyle name="Normal 2 3 2 2 5 2 2 2 2 3" xfId="21351" xr:uid="{00000000-0005-0000-0000-000027410000}"/>
    <cellStyle name="Normal 2 3 2 2 5 2 2 2 3" xfId="7866" xr:uid="{00000000-0005-0000-0000-000028410000}"/>
    <cellStyle name="Normal 2 3 2 2 5 2 2 2 3 2" xfId="16012" xr:uid="{00000000-0005-0000-0000-000029410000}"/>
    <cellStyle name="Normal 2 3 2 2 5 2 2 2 3 2 2" xfId="32308" xr:uid="{00000000-0005-0000-0000-00002A410000}"/>
    <cellStyle name="Normal 2 3 2 2 5 2 2 2 3 3" xfId="24162" xr:uid="{00000000-0005-0000-0000-00002B410000}"/>
    <cellStyle name="Normal 2 3 2 2 5 2 2 2 4" xfId="10713" xr:uid="{00000000-0005-0000-0000-00002C410000}"/>
    <cellStyle name="Normal 2 3 2 2 5 2 2 2 4 2" xfId="27009" xr:uid="{00000000-0005-0000-0000-00002D410000}"/>
    <cellStyle name="Normal 2 3 2 2 5 2 2 2 5" xfId="18863" xr:uid="{00000000-0005-0000-0000-00002E410000}"/>
    <cellStyle name="Normal 2 3 2 2 5 2 2 3" xfId="3837" xr:uid="{00000000-0005-0000-0000-00002F410000}"/>
    <cellStyle name="Normal 2 3 2 2 5 2 2 3 2" xfId="11983" xr:uid="{00000000-0005-0000-0000-000030410000}"/>
    <cellStyle name="Normal 2 3 2 2 5 2 2 3 2 2" xfId="28279" xr:uid="{00000000-0005-0000-0000-000031410000}"/>
    <cellStyle name="Normal 2 3 2 2 5 2 2 3 3" xfId="20133" xr:uid="{00000000-0005-0000-0000-000032410000}"/>
    <cellStyle name="Normal 2 3 2 2 5 2 2 4" xfId="6456" xr:uid="{00000000-0005-0000-0000-000033410000}"/>
    <cellStyle name="Normal 2 3 2 2 5 2 2 4 2" xfId="14602" xr:uid="{00000000-0005-0000-0000-000034410000}"/>
    <cellStyle name="Normal 2 3 2 2 5 2 2 4 2 2" xfId="30898" xr:uid="{00000000-0005-0000-0000-000035410000}"/>
    <cellStyle name="Normal 2 3 2 2 5 2 2 4 3" xfId="22752" xr:uid="{00000000-0005-0000-0000-000036410000}"/>
    <cellStyle name="Normal 2 3 2 2 5 2 2 5" xfId="9303" xr:uid="{00000000-0005-0000-0000-000037410000}"/>
    <cellStyle name="Normal 2 3 2 2 5 2 2 5 2" xfId="25599" xr:uid="{00000000-0005-0000-0000-000038410000}"/>
    <cellStyle name="Normal 2 3 2 2 5 2 2 6" xfId="17453" xr:uid="{00000000-0005-0000-0000-000039410000}"/>
    <cellStyle name="Normal 2 3 2 2 5 2 3" xfId="1862" xr:uid="{00000000-0005-0000-0000-00003A410000}"/>
    <cellStyle name="Normal 2 3 2 2 5 2 3 2" xfId="4446" xr:uid="{00000000-0005-0000-0000-00003B410000}"/>
    <cellStyle name="Normal 2 3 2 2 5 2 3 2 2" xfId="12592" xr:uid="{00000000-0005-0000-0000-00003C410000}"/>
    <cellStyle name="Normal 2 3 2 2 5 2 3 2 2 2" xfId="28888" xr:uid="{00000000-0005-0000-0000-00003D410000}"/>
    <cellStyle name="Normal 2 3 2 2 5 2 3 2 3" xfId="20742" xr:uid="{00000000-0005-0000-0000-00003E410000}"/>
    <cellStyle name="Normal 2 3 2 2 5 2 3 3" xfId="7161" xr:uid="{00000000-0005-0000-0000-00003F410000}"/>
    <cellStyle name="Normal 2 3 2 2 5 2 3 3 2" xfId="15307" xr:uid="{00000000-0005-0000-0000-000040410000}"/>
    <cellStyle name="Normal 2 3 2 2 5 2 3 3 2 2" xfId="31603" xr:uid="{00000000-0005-0000-0000-000041410000}"/>
    <cellStyle name="Normal 2 3 2 2 5 2 3 3 3" xfId="23457" xr:uid="{00000000-0005-0000-0000-000042410000}"/>
    <cellStyle name="Normal 2 3 2 2 5 2 3 4" xfId="10008" xr:uid="{00000000-0005-0000-0000-000043410000}"/>
    <cellStyle name="Normal 2 3 2 2 5 2 3 4 2" xfId="26304" xr:uid="{00000000-0005-0000-0000-000044410000}"/>
    <cellStyle name="Normal 2 3 2 2 5 2 3 5" xfId="18158" xr:uid="{00000000-0005-0000-0000-000045410000}"/>
    <cellStyle name="Normal 2 3 2 2 5 2 4" xfId="3228" xr:uid="{00000000-0005-0000-0000-000046410000}"/>
    <cellStyle name="Normal 2 3 2 2 5 2 4 2" xfId="11374" xr:uid="{00000000-0005-0000-0000-000047410000}"/>
    <cellStyle name="Normal 2 3 2 2 5 2 4 2 2" xfId="27670" xr:uid="{00000000-0005-0000-0000-000048410000}"/>
    <cellStyle name="Normal 2 3 2 2 5 2 4 3" xfId="19524" xr:uid="{00000000-0005-0000-0000-000049410000}"/>
    <cellStyle name="Normal 2 3 2 2 5 2 5" xfId="5751" xr:uid="{00000000-0005-0000-0000-00004A410000}"/>
    <cellStyle name="Normal 2 3 2 2 5 2 5 2" xfId="13897" xr:uid="{00000000-0005-0000-0000-00004B410000}"/>
    <cellStyle name="Normal 2 3 2 2 5 2 5 2 2" xfId="30193" xr:uid="{00000000-0005-0000-0000-00004C410000}"/>
    <cellStyle name="Normal 2 3 2 2 5 2 5 3" xfId="22047" xr:uid="{00000000-0005-0000-0000-00004D410000}"/>
    <cellStyle name="Normal 2 3 2 2 5 2 6" xfId="8598" xr:uid="{00000000-0005-0000-0000-00004E410000}"/>
    <cellStyle name="Normal 2 3 2 2 5 2 6 2" xfId="24894" xr:uid="{00000000-0005-0000-0000-00004F410000}"/>
    <cellStyle name="Normal 2 3 2 2 5 2 7" xfId="16748" xr:uid="{00000000-0005-0000-0000-000050410000}"/>
    <cellStyle name="Normal 2 3 2 2 5 3" xfId="813" xr:uid="{00000000-0005-0000-0000-000051410000}"/>
    <cellStyle name="Normal 2 3 2 2 5 3 2" xfId="2223" xr:uid="{00000000-0005-0000-0000-000052410000}"/>
    <cellStyle name="Normal 2 3 2 2 5 3 2 2" xfId="4759" xr:uid="{00000000-0005-0000-0000-000053410000}"/>
    <cellStyle name="Normal 2 3 2 2 5 3 2 2 2" xfId="12905" xr:uid="{00000000-0005-0000-0000-000054410000}"/>
    <cellStyle name="Normal 2 3 2 2 5 3 2 2 2 2" xfId="29201" xr:uid="{00000000-0005-0000-0000-000055410000}"/>
    <cellStyle name="Normal 2 3 2 2 5 3 2 2 3" xfId="21055" xr:uid="{00000000-0005-0000-0000-000056410000}"/>
    <cellStyle name="Normal 2 3 2 2 5 3 2 3" xfId="7522" xr:uid="{00000000-0005-0000-0000-000057410000}"/>
    <cellStyle name="Normal 2 3 2 2 5 3 2 3 2" xfId="15668" xr:uid="{00000000-0005-0000-0000-000058410000}"/>
    <cellStyle name="Normal 2 3 2 2 5 3 2 3 2 2" xfId="31964" xr:uid="{00000000-0005-0000-0000-000059410000}"/>
    <cellStyle name="Normal 2 3 2 2 5 3 2 3 3" xfId="23818" xr:uid="{00000000-0005-0000-0000-00005A410000}"/>
    <cellStyle name="Normal 2 3 2 2 5 3 2 4" xfId="10369" xr:uid="{00000000-0005-0000-0000-00005B410000}"/>
    <cellStyle name="Normal 2 3 2 2 5 3 2 4 2" xfId="26665" xr:uid="{00000000-0005-0000-0000-00005C410000}"/>
    <cellStyle name="Normal 2 3 2 2 5 3 2 5" xfId="18519" xr:uid="{00000000-0005-0000-0000-00005D410000}"/>
    <cellStyle name="Normal 2 3 2 2 5 3 3" xfId="3541" xr:uid="{00000000-0005-0000-0000-00005E410000}"/>
    <cellStyle name="Normal 2 3 2 2 5 3 3 2" xfId="11687" xr:uid="{00000000-0005-0000-0000-00005F410000}"/>
    <cellStyle name="Normal 2 3 2 2 5 3 3 2 2" xfId="27983" xr:uid="{00000000-0005-0000-0000-000060410000}"/>
    <cellStyle name="Normal 2 3 2 2 5 3 3 3" xfId="19837" xr:uid="{00000000-0005-0000-0000-000061410000}"/>
    <cellStyle name="Normal 2 3 2 2 5 3 4" xfId="6112" xr:uid="{00000000-0005-0000-0000-000062410000}"/>
    <cellStyle name="Normal 2 3 2 2 5 3 4 2" xfId="14258" xr:uid="{00000000-0005-0000-0000-000063410000}"/>
    <cellStyle name="Normal 2 3 2 2 5 3 4 2 2" xfId="30554" xr:uid="{00000000-0005-0000-0000-000064410000}"/>
    <cellStyle name="Normal 2 3 2 2 5 3 4 3" xfId="22408" xr:uid="{00000000-0005-0000-0000-000065410000}"/>
    <cellStyle name="Normal 2 3 2 2 5 3 5" xfId="8959" xr:uid="{00000000-0005-0000-0000-000066410000}"/>
    <cellStyle name="Normal 2 3 2 2 5 3 5 2" xfId="25255" xr:uid="{00000000-0005-0000-0000-000067410000}"/>
    <cellStyle name="Normal 2 3 2 2 5 3 6" xfId="17109" xr:uid="{00000000-0005-0000-0000-000068410000}"/>
    <cellStyle name="Normal 2 3 2 2 5 4" xfId="1518" xr:uid="{00000000-0005-0000-0000-000069410000}"/>
    <cellStyle name="Normal 2 3 2 2 5 4 2" xfId="4150" xr:uid="{00000000-0005-0000-0000-00006A410000}"/>
    <cellStyle name="Normal 2 3 2 2 5 4 2 2" xfId="12296" xr:uid="{00000000-0005-0000-0000-00006B410000}"/>
    <cellStyle name="Normal 2 3 2 2 5 4 2 2 2" xfId="28592" xr:uid="{00000000-0005-0000-0000-00006C410000}"/>
    <cellStyle name="Normal 2 3 2 2 5 4 2 3" xfId="20446" xr:uid="{00000000-0005-0000-0000-00006D410000}"/>
    <cellStyle name="Normal 2 3 2 2 5 4 3" xfId="6817" xr:uid="{00000000-0005-0000-0000-00006E410000}"/>
    <cellStyle name="Normal 2 3 2 2 5 4 3 2" xfId="14963" xr:uid="{00000000-0005-0000-0000-00006F410000}"/>
    <cellStyle name="Normal 2 3 2 2 5 4 3 2 2" xfId="31259" xr:uid="{00000000-0005-0000-0000-000070410000}"/>
    <cellStyle name="Normal 2 3 2 2 5 4 3 3" xfId="23113" xr:uid="{00000000-0005-0000-0000-000071410000}"/>
    <cellStyle name="Normal 2 3 2 2 5 4 4" xfId="9664" xr:uid="{00000000-0005-0000-0000-000072410000}"/>
    <cellStyle name="Normal 2 3 2 2 5 4 4 2" xfId="25960" xr:uid="{00000000-0005-0000-0000-000073410000}"/>
    <cellStyle name="Normal 2 3 2 2 5 4 5" xfId="17814" xr:uid="{00000000-0005-0000-0000-000074410000}"/>
    <cellStyle name="Normal 2 3 2 2 5 5" xfId="2932" xr:uid="{00000000-0005-0000-0000-000075410000}"/>
    <cellStyle name="Normal 2 3 2 2 5 5 2" xfId="11078" xr:uid="{00000000-0005-0000-0000-000076410000}"/>
    <cellStyle name="Normal 2 3 2 2 5 5 2 2" xfId="27374" xr:uid="{00000000-0005-0000-0000-000077410000}"/>
    <cellStyle name="Normal 2 3 2 2 5 5 3" xfId="19228" xr:uid="{00000000-0005-0000-0000-000078410000}"/>
    <cellStyle name="Normal 2 3 2 2 5 6" xfId="5407" xr:uid="{00000000-0005-0000-0000-000079410000}"/>
    <cellStyle name="Normal 2 3 2 2 5 6 2" xfId="13553" xr:uid="{00000000-0005-0000-0000-00007A410000}"/>
    <cellStyle name="Normal 2 3 2 2 5 6 2 2" xfId="29849" xr:uid="{00000000-0005-0000-0000-00007B410000}"/>
    <cellStyle name="Normal 2 3 2 2 5 6 3" xfId="21703" xr:uid="{00000000-0005-0000-0000-00007C410000}"/>
    <cellStyle name="Normal 2 3 2 2 5 7" xfId="8254" xr:uid="{00000000-0005-0000-0000-00007D410000}"/>
    <cellStyle name="Normal 2 3 2 2 5 7 2" xfId="24550" xr:uid="{00000000-0005-0000-0000-00007E410000}"/>
    <cellStyle name="Normal 2 3 2 2 5 8" xfId="16404" xr:uid="{00000000-0005-0000-0000-00007F410000}"/>
    <cellStyle name="Normal 2 3 2 2 6" xfId="195" xr:uid="{00000000-0005-0000-0000-000080410000}"/>
    <cellStyle name="Normal 2 3 2 2 6 2" xfId="539" xr:uid="{00000000-0005-0000-0000-000081410000}"/>
    <cellStyle name="Normal 2 3 2 2 6 2 2" xfId="1245" xr:uid="{00000000-0005-0000-0000-000082410000}"/>
    <cellStyle name="Normal 2 3 2 2 6 2 2 2" xfId="2655" xr:uid="{00000000-0005-0000-0000-000083410000}"/>
    <cellStyle name="Normal 2 3 2 2 6 2 2 2 2" xfId="5129" xr:uid="{00000000-0005-0000-0000-000084410000}"/>
    <cellStyle name="Normal 2 3 2 2 6 2 2 2 2 2" xfId="13275" xr:uid="{00000000-0005-0000-0000-000085410000}"/>
    <cellStyle name="Normal 2 3 2 2 6 2 2 2 2 2 2" xfId="29571" xr:uid="{00000000-0005-0000-0000-000086410000}"/>
    <cellStyle name="Normal 2 3 2 2 6 2 2 2 2 3" xfId="21425" xr:uid="{00000000-0005-0000-0000-000087410000}"/>
    <cellStyle name="Normal 2 3 2 2 6 2 2 2 3" xfId="7954" xr:uid="{00000000-0005-0000-0000-000088410000}"/>
    <cellStyle name="Normal 2 3 2 2 6 2 2 2 3 2" xfId="16100" xr:uid="{00000000-0005-0000-0000-000089410000}"/>
    <cellStyle name="Normal 2 3 2 2 6 2 2 2 3 2 2" xfId="32396" xr:uid="{00000000-0005-0000-0000-00008A410000}"/>
    <cellStyle name="Normal 2 3 2 2 6 2 2 2 3 3" xfId="24250" xr:uid="{00000000-0005-0000-0000-00008B410000}"/>
    <cellStyle name="Normal 2 3 2 2 6 2 2 2 4" xfId="10801" xr:uid="{00000000-0005-0000-0000-00008C410000}"/>
    <cellStyle name="Normal 2 3 2 2 6 2 2 2 4 2" xfId="27097" xr:uid="{00000000-0005-0000-0000-00008D410000}"/>
    <cellStyle name="Normal 2 3 2 2 6 2 2 2 5" xfId="18951" xr:uid="{00000000-0005-0000-0000-00008E410000}"/>
    <cellStyle name="Normal 2 3 2 2 6 2 2 3" xfId="3911" xr:uid="{00000000-0005-0000-0000-00008F410000}"/>
    <cellStyle name="Normal 2 3 2 2 6 2 2 3 2" xfId="12057" xr:uid="{00000000-0005-0000-0000-000090410000}"/>
    <cellStyle name="Normal 2 3 2 2 6 2 2 3 2 2" xfId="28353" xr:uid="{00000000-0005-0000-0000-000091410000}"/>
    <cellStyle name="Normal 2 3 2 2 6 2 2 3 3" xfId="20207" xr:uid="{00000000-0005-0000-0000-000092410000}"/>
    <cellStyle name="Normal 2 3 2 2 6 2 2 4" xfId="6544" xr:uid="{00000000-0005-0000-0000-000093410000}"/>
    <cellStyle name="Normal 2 3 2 2 6 2 2 4 2" xfId="14690" xr:uid="{00000000-0005-0000-0000-000094410000}"/>
    <cellStyle name="Normal 2 3 2 2 6 2 2 4 2 2" xfId="30986" xr:uid="{00000000-0005-0000-0000-000095410000}"/>
    <cellStyle name="Normal 2 3 2 2 6 2 2 4 3" xfId="22840" xr:uid="{00000000-0005-0000-0000-000096410000}"/>
    <cellStyle name="Normal 2 3 2 2 6 2 2 5" xfId="9391" xr:uid="{00000000-0005-0000-0000-000097410000}"/>
    <cellStyle name="Normal 2 3 2 2 6 2 2 5 2" xfId="25687" xr:uid="{00000000-0005-0000-0000-000098410000}"/>
    <cellStyle name="Normal 2 3 2 2 6 2 2 6" xfId="17541" xr:uid="{00000000-0005-0000-0000-000099410000}"/>
    <cellStyle name="Normal 2 3 2 2 6 2 3" xfId="1950" xr:uid="{00000000-0005-0000-0000-00009A410000}"/>
    <cellStyle name="Normal 2 3 2 2 6 2 3 2" xfId="4520" xr:uid="{00000000-0005-0000-0000-00009B410000}"/>
    <cellStyle name="Normal 2 3 2 2 6 2 3 2 2" xfId="12666" xr:uid="{00000000-0005-0000-0000-00009C410000}"/>
    <cellStyle name="Normal 2 3 2 2 6 2 3 2 2 2" xfId="28962" xr:uid="{00000000-0005-0000-0000-00009D410000}"/>
    <cellStyle name="Normal 2 3 2 2 6 2 3 2 3" xfId="20816" xr:uid="{00000000-0005-0000-0000-00009E410000}"/>
    <cellStyle name="Normal 2 3 2 2 6 2 3 3" xfId="7249" xr:uid="{00000000-0005-0000-0000-00009F410000}"/>
    <cellStyle name="Normal 2 3 2 2 6 2 3 3 2" xfId="15395" xr:uid="{00000000-0005-0000-0000-0000A0410000}"/>
    <cellStyle name="Normal 2 3 2 2 6 2 3 3 2 2" xfId="31691" xr:uid="{00000000-0005-0000-0000-0000A1410000}"/>
    <cellStyle name="Normal 2 3 2 2 6 2 3 3 3" xfId="23545" xr:uid="{00000000-0005-0000-0000-0000A2410000}"/>
    <cellStyle name="Normal 2 3 2 2 6 2 3 4" xfId="10096" xr:uid="{00000000-0005-0000-0000-0000A3410000}"/>
    <cellStyle name="Normal 2 3 2 2 6 2 3 4 2" xfId="26392" xr:uid="{00000000-0005-0000-0000-0000A4410000}"/>
    <cellStyle name="Normal 2 3 2 2 6 2 3 5" xfId="18246" xr:uid="{00000000-0005-0000-0000-0000A5410000}"/>
    <cellStyle name="Normal 2 3 2 2 6 2 4" xfId="3302" xr:uid="{00000000-0005-0000-0000-0000A6410000}"/>
    <cellStyle name="Normal 2 3 2 2 6 2 4 2" xfId="11448" xr:uid="{00000000-0005-0000-0000-0000A7410000}"/>
    <cellStyle name="Normal 2 3 2 2 6 2 4 2 2" xfId="27744" xr:uid="{00000000-0005-0000-0000-0000A8410000}"/>
    <cellStyle name="Normal 2 3 2 2 6 2 4 3" xfId="19598" xr:uid="{00000000-0005-0000-0000-0000A9410000}"/>
    <cellStyle name="Normal 2 3 2 2 6 2 5" xfId="5839" xr:uid="{00000000-0005-0000-0000-0000AA410000}"/>
    <cellStyle name="Normal 2 3 2 2 6 2 5 2" xfId="13985" xr:uid="{00000000-0005-0000-0000-0000AB410000}"/>
    <cellStyle name="Normal 2 3 2 2 6 2 5 2 2" xfId="30281" xr:uid="{00000000-0005-0000-0000-0000AC410000}"/>
    <cellStyle name="Normal 2 3 2 2 6 2 5 3" xfId="22135" xr:uid="{00000000-0005-0000-0000-0000AD410000}"/>
    <cellStyle name="Normal 2 3 2 2 6 2 6" xfId="8686" xr:uid="{00000000-0005-0000-0000-0000AE410000}"/>
    <cellStyle name="Normal 2 3 2 2 6 2 6 2" xfId="24982" xr:uid="{00000000-0005-0000-0000-0000AF410000}"/>
    <cellStyle name="Normal 2 3 2 2 6 2 7" xfId="16836" xr:uid="{00000000-0005-0000-0000-0000B0410000}"/>
    <cellStyle name="Normal 2 3 2 2 6 3" xfId="901" xr:uid="{00000000-0005-0000-0000-0000B1410000}"/>
    <cellStyle name="Normal 2 3 2 2 6 3 2" xfId="2311" xr:uid="{00000000-0005-0000-0000-0000B2410000}"/>
    <cellStyle name="Normal 2 3 2 2 6 3 2 2" xfId="4833" xr:uid="{00000000-0005-0000-0000-0000B3410000}"/>
    <cellStyle name="Normal 2 3 2 2 6 3 2 2 2" xfId="12979" xr:uid="{00000000-0005-0000-0000-0000B4410000}"/>
    <cellStyle name="Normal 2 3 2 2 6 3 2 2 2 2" xfId="29275" xr:uid="{00000000-0005-0000-0000-0000B5410000}"/>
    <cellStyle name="Normal 2 3 2 2 6 3 2 2 3" xfId="21129" xr:uid="{00000000-0005-0000-0000-0000B6410000}"/>
    <cellStyle name="Normal 2 3 2 2 6 3 2 3" xfId="7610" xr:uid="{00000000-0005-0000-0000-0000B7410000}"/>
    <cellStyle name="Normal 2 3 2 2 6 3 2 3 2" xfId="15756" xr:uid="{00000000-0005-0000-0000-0000B8410000}"/>
    <cellStyle name="Normal 2 3 2 2 6 3 2 3 2 2" xfId="32052" xr:uid="{00000000-0005-0000-0000-0000B9410000}"/>
    <cellStyle name="Normal 2 3 2 2 6 3 2 3 3" xfId="23906" xr:uid="{00000000-0005-0000-0000-0000BA410000}"/>
    <cellStyle name="Normal 2 3 2 2 6 3 2 4" xfId="10457" xr:uid="{00000000-0005-0000-0000-0000BB410000}"/>
    <cellStyle name="Normal 2 3 2 2 6 3 2 4 2" xfId="26753" xr:uid="{00000000-0005-0000-0000-0000BC410000}"/>
    <cellStyle name="Normal 2 3 2 2 6 3 2 5" xfId="18607" xr:uid="{00000000-0005-0000-0000-0000BD410000}"/>
    <cellStyle name="Normal 2 3 2 2 6 3 3" xfId="3615" xr:uid="{00000000-0005-0000-0000-0000BE410000}"/>
    <cellStyle name="Normal 2 3 2 2 6 3 3 2" xfId="11761" xr:uid="{00000000-0005-0000-0000-0000BF410000}"/>
    <cellStyle name="Normal 2 3 2 2 6 3 3 2 2" xfId="28057" xr:uid="{00000000-0005-0000-0000-0000C0410000}"/>
    <cellStyle name="Normal 2 3 2 2 6 3 3 3" xfId="19911" xr:uid="{00000000-0005-0000-0000-0000C1410000}"/>
    <cellStyle name="Normal 2 3 2 2 6 3 4" xfId="6200" xr:uid="{00000000-0005-0000-0000-0000C2410000}"/>
    <cellStyle name="Normal 2 3 2 2 6 3 4 2" xfId="14346" xr:uid="{00000000-0005-0000-0000-0000C3410000}"/>
    <cellStyle name="Normal 2 3 2 2 6 3 4 2 2" xfId="30642" xr:uid="{00000000-0005-0000-0000-0000C4410000}"/>
    <cellStyle name="Normal 2 3 2 2 6 3 4 3" xfId="22496" xr:uid="{00000000-0005-0000-0000-0000C5410000}"/>
    <cellStyle name="Normal 2 3 2 2 6 3 5" xfId="9047" xr:uid="{00000000-0005-0000-0000-0000C6410000}"/>
    <cellStyle name="Normal 2 3 2 2 6 3 5 2" xfId="25343" xr:uid="{00000000-0005-0000-0000-0000C7410000}"/>
    <cellStyle name="Normal 2 3 2 2 6 3 6" xfId="17197" xr:uid="{00000000-0005-0000-0000-0000C8410000}"/>
    <cellStyle name="Normal 2 3 2 2 6 4" xfId="1606" xr:uid="{00000000-0005-0000-0000-0000C9410000}"/>
    <cellStyle name="Normal 2 3 2 2 6 4 2" xfId="4224" xr:uid="{00000000-0005-0000-0000-0000CA410000}"/>
    <cellStyle name="Normal 2 3 2 2 6 4 2 2" xfId="12370" xr:uid="{00000000-0005-0000-0000-0000CB410000}"/>
    <cellStyle name="Normal 2 3 2 2 6 4 2 2 2" xfId="28666" xr:uid="{00000000-0005-0000-0000-0000CC410000}"/>
    <cellStyle name="Normal 2 3 2 2 6 4 2 3" xfId="20520" xr:uid="{00000000-0005-0000-0000-0000CD410000}"/>
    <cellStyle name="Normal 2 3 2 2 6 4 3" xfId="6905" xr:uid="{00000000-0005-0000-0000-0000CE410000}"/>
    <cellStyle name="Normal 2 3 2 2 6 4 3 2" xfId="15051" xr:uid="{00000000-0005-0000-0000-0000CF410000}"/>
    <cellStyle name="Normal 2 3 2 2 6 4 3 2 2" xfId="31347" xr:uid="{00000000-0005-0000-0000-0000D0410000}"/>
    <cellStyle name="Normal 2 3 2 2 6 4 3 3" xfId="23201" xr:uid="{00000000-0005-0000-0000-0000D1410000}"/>
    <cellStyle name="Normal 2 3 2 2 6 4 4" xfId="9752" xr:uid="{00000000-0005-0000-0000-0000D2410000}"/>
    <cellStyle name="Normal 2 3 2 2 6 4 4 2" xfId="26048" xr:uid="{00000000-0005-0000-0000-0000D3410000}"/>
    <cellStyle name="Normal 2 3 2 2 6 4 5" xfId="17902" xr:uid="{00000000-0005-0000-0000-0000D4410000}"/>
    <cellStyle name="Normal 2 3 2 2 6 5" xfId="3006" xr:uid="{00000000-0005-0000-0000-0000D5410000}"/>
    <cellStyle name="Normal 2 3 2 2 6 5 2" xfId="11152" xr:uid="{00000000-0005-0000-0000-0000D6410000}"/>
    <cellStyle name="Normal 2 3 2 2 6 5 2 2" xfId="27448" xr:uid="{00000000-0005-0000-0000-0000D7410000}"/>
    <cellStyle name="Normal 2 3 2 2 6 5 3" xfId="19302" xr:uid="{00000000-0005-0000-0000-0000D8410000}"/>
    <cellStyle name="Normal 2 3 2 2 6 6" xfId="5495" xr:uid="{00000000-0005-0000-0000-0000D9410000}"/>
    <cellStyle name="Normal 2 3 2 2 6 6 2" xfId="13641" xr:uid="{00000000-0005-0000-0000-0000DA410000}"/>
    <cellStyle name="Normal 2 3 2 2 6 6 2 2" xfId="29937" xr:uid="{00000000-0005-0000-0000-0000DB410000}"/>
    <cellStyle name="Normal 2 3 2 2 6 6 3" xfId="21791" xr:uid="{00000000-0005-0000-0000-0000DC410000}"/>
    <cellStyle name="Normal 2 3 2 2 6 7" xfId="8342" xr:uid="{00000000-0005-0000-0000-0000DD410000}"/>
    <cellStyle name="Normal 2 3 2 2 6 7 2" xfId="24638" xr:uid="{00000000-0005-0000-0000-0000DE410000}"/>
    <cellStyle name="Normal 2 3 2 2 6 8" xfId="16492" xr:uid="{00000000-0005-0000-0000-0000DF410000}"/>
    <cellStyle name="Normal 2 3 2 2 7" xfId="271" xr:uid="{00000000-0005-0000-0000-0000E0410000}"/>
    <cellStyle name="Normal 2 3 2 2 7 2" xfId="615" xr:uid="{00000000-0005-0000-0000-0000E1410000}"/>
    <cellStyle name="Normal 2 3 2 2 7 2 2" xfId="1321" xr:uid="{00000000-0005-0000-0000-0000E2410000}"/>
    <cellStyle name="Normal 2 3 2 2 7 2 2 2" xfId="2731" xr:uid="{00000000-0005-0000-0000-0000E3410000}"/>
    <cellStyle name="Normal 2 3 2 2 7 2 2 2 2" xfId="5203" xr:uid="{00000000-0005-0000-0000-0000E4410000}"/>
    <cellStyle name="Normal 2 3 2 2 7 2 2 2 2 2" xfId="13349" xr:uid="{00000000-0005-0000-0000-0000E5410000}"/>
    <cellStyle name="Normal 2 3 2 2 7 2 2 2 2 2 2" xfId="29645" xr:uid="{00000000-0005-0000-0000-0000E6410000}"/>
    <cellStyle name="Normal 2 3 2 2 7 2 2 2 2 3" xfId="21499" xr:uid="{00000000-0005-0000-0000-0000E7410000}"/>
    <cellStyle name="Normal 2 3 2 2 7 2 2 2 3" xfId="8030" xr:uid="{00000000-0005-0000-0000-0000E8410000}"/>
    <cellStyle name="Normal 2 3 2 2 7 2 2 2 3 2" xfId="16176" xr:uid="{00000000-0005-0000-0000-0000E9410000}"/>
    <cellStyle name="Normal 2 3 2 2 7 2 2 2 3 2 2" xfId="32472" xr:uid="{00000000-0005-0000-0000-0000EA410000}"/>
    <cellStyle name="Normal 2 3 2 2 7 2 2 2 3 3" xfId="24326" xr:uid="{00000000-0005-0000-0000-0000EB410000}"/>
    <cellStyle name="Normal 2 3 2 2 7 2 2 2 4" xfId="10877" xr:uid="{00000000-0005-0000-0000-0000EC410000}"/>
    <cellStyle name="Normal 2 3 2 2 7 2 2 2 4 2" xfId="27173" xr:uid="{00000000-0005-0000-0000-0000ED410000}"/>
    <cellStyle name="Normal 2 3 2 2 7 2 2 2 5" xfId="19027" xr:uid="{00000000-0005-0000-0000-0000EE410000}"/>
    <cellStyle name="Normal 2 3 2 2 7 2 2 3" xfId="3985" xr:uid="{00000000-0005-0000-0000-0000EF410000}"/>
    <cellStyle name="Normal 2 3 2 2 7 2 2 3 2" xfId="12131" xr:uid="{00000000-0005-0000-0000-0000F0410000}"/>
    <cellStyle name="Normal 2 3 2 2 7 2 2 3 2 2" xfId="28427" xr:uid="{00000000-0005-0000-0000-0000F1410000}"/>
    <cellStyle name="Normal 2 3 2 2 7 2 2 3 3" xfId="20281" xr:uid="{00000000-0005-0000-0000-0000F2410000}"/>
    <cellStyle name="Normal 2 3 2 2 7 2 2 4" xfId="6620" xr:uid="{00000000-0005-0000-0000-0000F3410000}"/>
    <cellStyle name="Normal 2 3 2 2 7 2 2 4 2" xfId="14766" xr:uid="{00000000-0005-0000-0000-0000F4410000}"/>
    <cellStyle name="Normal 2 3 2 2 7 2 2 4 2 2" xfId="31062" xr:uid="{00000000-0005-0000-0000-0000F5410000}"/>
    <cellStyle name="Normal 2 3 2 2 7 2 2 4 3" xfId="22916" xr:uid="{00000000-0005-0000-0000-0000F6410000}"/>
    <cellStyle name="Normal 2 3 2 2 7 2 2 5" xfId="9467" xr:uid="{00000000-0005-0000-0000-0000F7410000}"/>
    <cellStyle name="Normal 2 3 2 2 7 2 2 5 2" xfId="25763" xr:uid="{00000000-0005-0000-0000-0000F8410000}"/>
    <cellStyle name="Normal 2 3 2 2 7 2 2 6" xfId="17617" xr:uid="{00000000-0005-0000-0000-0000F9410000}"/>
    <cellStyle name="Normal 2 3 2 2 7 2 3" xfId="2026" xr:uid="{00000000-0005-0000-0000-0000FA410000}"/>
    <cellStyle name="Normal 2 3 2 2 7 2 3 2" xfId="4594" xr:uid="{00000000-0005-0000-0000-0000FB410000}"/>
    <cellStyle name="Normal 2 3 2 2 7 2 3 2 2" xfId="12740" xr:uid="{00000000-0005-0000-0000-0000FC410000}"/>
    <cellStyle name="Normal 2 3 2 2 7 2 3 2 2 2" xfId="29036" xr:uid="{00000000-0005-0000-0000-0000FD410000}"/>
    <cellStyle name="Normal 2 3 2 2 7 2 3 2 3" xfId="20890" xr:uid="{00000000-0005-0000-0000-0000FE410000}"/>
    <cellStyle name="Normal 2 3 2 2 7 2 3 3" xfId="7325" xr:uid="{00000000-0005-0000-0000-0000FF410000}"/>
    <cellStyle name="Normal 2 3 2 2 7 2 3 3 2" xfId="15471" xr:uid="{00000000-0005-0000-0000-000000420000}"/>
    <cellStyle name="Normal 2 3 2 2 7 2 3 3 2 2" xfId="31767" xr:uid="{00000000-0005-0000-0000-000001420000}"/>
    <cellStyle name="Normal 2 3 2 2 7 2 3 3 3" xfId="23621" xr:uid="{00000000-0005-0000-0000-000002420000}"/>
    <cellStyle name="Normal 2 3 2 2 7 2 3 4" xfId="10172" xr:uid="{00000000-0005-0000-0000-000003420000}"/>
    <cellStyle name="Normal 2 3 2 2 7 2 3 4 2" xfId="26468" xr:uid="{00000000-0005-0000-0000-000004420000}"/>
    <cellStyle name="Normal 2 3 2 2 7 2 3 5" xfId="18322" xr:uid="{00000000-0005-0000-0000-000005420000}"/>
    <cellStyle name="Normal 2 3 2 2 7 2 4" xfId="3376" xr:uid="{00000000-0005-0000-0000-000006420000}"/>
    <cellStyle name="Normal 2 3 2 2 7 2 4 2" xfId="11522" xr:uid="{00000000-0005-0000-0000-000007420000}"/>
    <cellStyle name="Normal 2 3 2 2 7 2 4 2 2" xfId="27818" xr:uid="{00000000-0005-0000-0000-000008420000}"/>
    <cellStyle name="Normal 2 3 2 2 7 2 4 3" xfId="19672" xr:uid="{00000000-0005-0000-0000-000009420000}"/>
    <cellStyle name="Normal 2 3 2 2 7 2 5" xfId="5915" xr:uid="{00000000-0005-0000-0000-00000A420000}"/>
    <cellStyle name="Normal 2 3 2 2 7 2 5 2" xfId="14061" xr:uid="{00000000-0005-0000-0000-00000B420000}"/>
    <cellStyle name="Normal 2 3 2 2 7 2 5 2 2" xfId="30357" xr:uid="{00000000-0005-0000-0000-00000C420000}"/>
    <cellStyle name="Normal 2 3 2 2 7 2 5 3" xfId="22211" xr:uid="{00000000-0005-0000-0000-00000D420000}"/>
    <cellStyle name="Normal 2 3 2 2 7 2 6" xfId="8762" xr:uid="{00000000-0005-0000-0000-00000E420000}"/>
    <cellStyle name="Normal 2 3 2 2 7 2 6 2" xfId="25058" xr:uid="{00000000-0005-0000-0000-00000F420000}"/>
    <cellStyle name="Normal 2 3 2 2 7 2 7" xfId="16912" xr:uid="{00000000-0005-0000-0000-000010420000}"/>
    <cellStyle name="Normal 2 3 2 2 7 3" xfId="977" xr:uid="{00000000-0005-0000-0000-000011420000}"/>
    <cellStyle name="Normal 2 3 2 2 7 3 2" xfId="2387" xr:uid="{00000000-0005-0000-0000-000012420000}"/>
    <cellStyle name="Normal 2 3 2 2 7 3 2 2" xfId="4907" xr:uid="{00000000-0005-0000-0000-000013420000}"/>
    <cellStyle name="Normal 2 3 2 2 7 3 2 2 2" xfId="13053" xr:uid="{00000000-0005-0000-0000-000014420000}"/>
    <cellStyle name="Normal 2 3 2 2 7 3 2 2 2 2" xfId="29349" xr:uid="{00000000-0005-0000-0000-000015420000}"/>
    <cellStyle name="Normal 2 3 2 2 7 3 2 2 3" xfId="21203" xr:uid="{00000000-0005-0000-0000-000016420000}"/>
    <cellStyle name="Normal 2 3 2 2 7 3 2 3" xfId="7686" xr:uid="{00000000-0005-0000-0000-000017420000}"/>
    <cellStyle name="Normal 2 3 2 2 7 3 2 3 2" xfId="15832" xr:uid="{00000000-0005-0000-0000-000018420000}"/>
    <cellStyle name="Normal 2 3 2 2 7 3 2 3 2 2" xfId="32128" xr:uid="{00000000-0005-0000-0000-000019420000}"/>
    <cellStyle name="Normal 2 3 2 2 7 3 2 3 3" xfId="23982" xr:uid="{00000000-0005-0000-0000-00001A420000}"/>
    <cellStyle name="Normal 2 3 2 2 7 3 2 4" xfId="10533" xr:uid="{00000000-0005-0000-0000-00001B420000}"/>
    <cellStyle name="Normal 2 3 2 2 7 3 2 4 2" xfId="26829" xr:uid="{00000000-0005-0000-0000-00001C420000}"/>
    <cellStyle name="Normal 2 3 2 2 7 3 2 5" xfId="18683" xr:uid="{00000000-0005-0000-0000-00001D420000}"/>
    <cellStyle name="Normal 2 3 2 2 7 3 3" xfId="3689" xr:uid="{00000000-0005-0000-0000-00001E420000}"/>
    <cellStyle name="Normal 2 3 2 2 7 3 3 2" xfId="11835" xr:uid="{00000000-0005-0000-0000-00001F420000}"/>
    <cellStyle name="Normal 2 3 2 2 7 3 3 2 2" xfId="28131" xr:uid="{00000000-0005-0000-0000-000020420000}"/>
    <cellStyle name="Normal 2 3 2 2 7 3 3 3" xfId="19985" xr:uid="{00000000-0005-0000-0000-000021420000}"/>
    <cellStyle name="Normal 2 3 2 2 7 3 4" xfId="6276" xr:uid="{00000000-0005-0000-0000-000022420000}"/>
    <cellStyle name="Normal 2 3 2 2 7 3 4 2" xfId="14422" xr:uid="{00000000-0005-0000-0000-000023420000}"/>
    <cellStyle name="Normal 2 3 2 2 7 3 4 2 2" xfId="30718" xr:uid="{00000000-0005-0000-0000-000024420000}"/>
    <cellStyle name="Normal 2 3 2 2 7 3 4 3" xfId="22572" xr:uid="{00000000-0005-0000-0000-000025420000}"/>
    <cellStyle name="Normal 2 3 2 2 7 3 5" xfId="9123" xr:uid="{00000000-0005-0000-0000-000026420000}"/>
    <cellStyle name="Normal 2 3 2 2 7 3 5 2" xfId="25419" xr:uid="{00000000-0005-0000-0000-000027420000}"/>
    <cellStyle name="Normal 2 3 2 2 7 3 6" xfId="17273" xr:uid="{00000000-0005-0000-0000-000028420000}"/>
    <cellStyle name="Normal 2 3 2 2 7 4" xfId="1682" xr:uid="{00000000-0005-0000-0000-000029420000}"/>
    <cellStyle name="Normal 2 3 2 2 7 4 2" xfId="4298" xr:uid="{00000000-0005-0000-0000-00002A420000}"/>
    <cellStyle name="Normal 2 3 2 2 7 4 2 2" xfId="12444" xr:uid="{00000000-0005-0000-0000-00002B420000}"/>
    <cellStyle name="Normal 2 3 2 2 7 4 2 2 2" xfId="28740" xr:uid="{00000000-0005-0000-0000-00002C420000}"/>
    <cellStyle name="Normal 2 3 2 2 7 4 2 3" xfId="20594" xr:uid="{00000000-0005-0000-0000-00002D420000}"/>
    <cellStyle name="Normal 2 3 2 2 7 4 3" xfId="6981" xr:uid="{00000000-0005-0000-0000-00002E420000}"/>
    <cellStyle name="Normal 2 3 2 2 7 4 3 2" xfId="15127" xr:uid="{00000000-0005-0000-0000-00002F420000}"/>
    <cellStyle name="Normal 2 3 2 2 7 4 3 2 2" xfId="31423" xr:uid="{00000000-0005-0000-0000-000030420000}"/>
    <cellStyle name="Normal 2 3 2 2 7 4 3 3" xfId="23277" xr:uid="{00000000-0005-0000-0000-000031420000}"/>
    <cellStyle name="Normal 2 3 2 2 7 4 4" xfId="9828" xr:uid="{00000000-0005-0000-0000-000032420000}"/>
    <cellStyle name="Normal 2 3 2 2 7 4 4 2" xfId="26124" xr:uid="{00000000-0005-0000-0000-000033420000}"/>
    <cellStyle name="Normal 2 3 2 2 7 4 5" xfId="17978" xr:uid="{00000000-0005-0000-0000-000034420000}"/>
    <cellStyle name="Normal 2 3 2 2 7 5" xfId="3080" xr:uid="{00000000-0005-0000-0000-000035420000}"/>
    <cellStyle name="Normal 2 3 2 2 7 5 2" xfId="11226" xr:uid="{00000000-0005-0000-0000-000036420000}"/>
    <cellStyle name="Normal 2 3 2 2 7 5 2 2" xfId="27522" xr:uid="{00000000-0005-0000-0000-000037420000}"/>
    <cellStyle name="Normal 2 3 2 2 7 5 3" xfId="19376" xr:uid="{00000000-0005-0000-0000-000038420000}"/>
    <cellStyle name="Normal 2 3 2 2 7 6" xfId="5571" xr:uid="{00000000-0005-0000-0000-000039420000}"/>
    <cellStyle name="Normal 2 3 2 2 7 6 2" xfId="13717" xr:uid="{00000000-0005-0000-0000-00003A420000}"/>
    <cellStyle name="Normal 2 3 2 2 7 6 2 2" xfId="30013" xr:uid="{00000000-0005-0000-0000-00003B420000}"/>
    <cellStyle name="Normal 2 3 2 2 7 6 3" xfId="21867" xr:uid="{00000000-0005-0000-0000-00003C420000}"/>
    <cellStyle name="Normal 2 3 2 2 7 7" xfId="8418" xr:uid="{00000000-0005-0000-0000-00003D420000}"/>
    <cellStyle name="Normal 2 3 2 2 7 7 2" xfId="24714" xr:uid="{00000000-0005-0000-0000-00003E420000}"/>
    <cellStyle name="Normal 2 3 2 2 7 8" xfId="16568" xr:uid="{00000000-0005-0000-0000-00003F420000}"/>
    <cellStyle name="Normal 2 3 2 2 8" xfId="361" xr:uid="{00000000-0005-0000-0000-000040420000}"/>
    <cellStyle name="Normal 2 3 2 2 8 2" xfId="1067" xr:uid="{00000000-0005-0000-0000-000041420000}"/>
    <cellStyle name="Normal 2 3 2 2 8 2 2" xfId="2477" xr:uid="{00000000-0005-0000-0000-000042420000}"/>
    <cellStyle name="Normal 2 3 2 2 8 2 2 2" xfId="4981" xr:uid="{00000000-0005-0000-0000-000043420000}"/>
    <cellStyle name="Normal 2 3 2 2 8 2 2 2 2" xfId="13127" xr:uid="{00000000-0005-0000-0000-000044420000}"/>
    <cellStyle name="Normal 2 3 2 2 8 2 2 2 2 2" xfId="29423" xr:uid="{00000000-0005-0000-0000-000045420000}"/>
    <cellStyle name="Normal 2 3 2 2 8 2 2 2 3" xfId="21277" xr:uid="{00000000-0005-0000-0000-000046420000}"/>
    <cellStyle name="Normal 2 3 2 2 8 2 2 3" xfId="7776" xr:uid="{00000000-0005-0000-0000-000047420000}"/>
    <cellStyle name="Normal 2 3 2 2 8 2 2 3 2" xfId="15922" xr:uid="{00000000-0005-0000-0000-000048420000}"/>
    <cellStyle name="Normal 2 3 2 2 8 2 2 3 2 2" xfId="32218" xr:uid="{00000000-0005-0000-0000-000049420000}"/>
    <cellStyle name="Normal 2 3 2 2 8 2 2 3 3" xfId="24072" xr:uid="{00000000-0005-0000-0000-00004A420000}"/>
    <cellStyle name="Normal 2 3 2 2 8 2 2 4" xfId="10623" xr:uid="{00000000-0005-0000-0000-00004B420000}"/>
    <cellStyle name="Normal 2 3 2 2 8 2 2 4 2" xfId="26919" xr:uid="{00000000-0005-0000-0000-00004C420000}"/>
    <cellStyle name="Normal 2 3 2 2 8 2 2 5" xfId="18773" xr:uid="{00000000-0005-0000-0000-00004D420000}"/>
    <cellStyle name="Normal 2 3 2 2 8 2 3" xfId="3763" xr:uid="{00000000-0005-0000-0000-00004E420000}"/>
    <cellStyle name="Normal 2 3 2 2 8 2 3 2" xfId="11909" xr:uid="{00000000-0005-0000-0000-00004F420000}"/>
    <cellStyle name="Normal 2 3 2 2 8 2 3 2 2" xfId="28205" xr:uid="{00000000-0005-0000-0000-000050420000}"/>
    <cellStyle name="Normal 2 3 2 2 8 2 3 3" xfId="20059" xr:uid="{00000000-0005-0000-0000-000051420000}"/>
    <cellStyle name="Normal 2 3 2 2 8 2 4" xfId="6366" xr:uid="{00000000-0005-0000-0000-000052420000}"/>
    <cellStyle name="Normal 2 3 2 2 8 2 4 2" xfId="14512" xr:uid="{00000000-0005-0000-0000-000053420000}"/>
    <cellStyle name="Normal 2 3 2 2 8 2 4 2 2" xfId="30808" xr:uid="{00000000-0005-0000-0000-000054420000}"/>
    <cellStyle name="Normal 2 3 2 2 8 2 4 3" xfId="22662" xr:uid="{00000000-0005-0000-0000-000055420000}"/>
    <cellStyle name="Normal 2 3 2 2 8 2 5" xfId="9213" xr:uid="{00000000-0005-0000-0000-000056420000}"/>
    <cellStyle name="Normal 2 3 2 2 8 2 5 2" xfId="25509" xr:uid="{00000000-0005-0000-0000-000057420000}"/>
    <cellStyle name="Normal 2 3 2 2 8 2 6" xfId="17363" xr:uid="{00000000-0005-0000-0000-000058420000}"/>
    <cellStyle name="Normal 2 3 2 2 8 3" xfId="1772" xr:uid="{00000000-0005-0000-0000-000059420000}"/>
    <cellStyle name="Normal 2 3 2 2 8 3 2" xfId="4372" xr:uid="{00000000-0005-0000-0000-00005A420000}"/>
    <cellStyle name="Normal 2 3 2 2 8 3 2 2" xfId="12518" xr:uid="{00000000-0005-0000-0000-00005B420000}"/>
    <cellStyle name="Normal 2 3 2 2 8 3 2 2 2" xfId="28814" xr:uid="{00000000-0005-0000-0000-00005C420000}"/>
    <cellStyle name="Normal 2 3 2 2 8 3 2 3" xfId="20668" xr:uid="{00000000-0005-0000-0000-00005D420000}"/>
    <cellStyle name="Normal 2 3 2 2 8 3 3" xfId="7071" xr:uid="{00000000-0005-0000-0000-00005E420000}"/>
    <cellStyle name="Normal 2 3 2 2 8 3 3 2" xfId="15217" xr:uid="{00000000-0005-0000-0000-00005F420000}"/>
    <cellStyle name="Normal 2 3 2 2 8 3 3 2 2" xfId="31513" xr:uid="{00000000-0005-0000-0000-000060420000}"/>
    <cellStyle name="Normal 2 3 2 2 8 3 3 3" xfId="23367" xr:uid="{00000000-0005-0000-0000-000061420000}"/>
    <cellStyle name="Normal 2 3 2 2 8 3 4" xfId="9918" xr:uid="{00000000-0005-0000-0000-000062420000}"/>
    <cellStyle name="Normal 2 3 2 2 8 3 4 2" xfId="26214" xr:uid="{00000000-0005-0000-0000-000063420000}"/>
    <cellStyle name="Normal 2 3 2 2 8 3 5" xfId="18068" xr:uid="{00000000-0005-0000-0000-000064420000}"/>
    <cellStyle name="Normal 2 3 2 2 8 4" xfId="3154" xr:uid="{00000000-0005-0000-0000-000065420000}"/>
    <cellStyle name="Normal 2 3 2 2 8 4 2" xfId="11300" xr:uid="{00000000-0005-0000-0000-000066420000}"/>
    <cellStyle name="Normal 2 3 2 2 8 4 2 2" xfId="27596" xr:uid="{00000000-0005-0000-0000-000067420000}"/>
    <cellStyle name="Normal 2 3 2 2 8 4 3" xfId="19450" xr:uid="{00000000-0005-0000-0000-000068420000}"/>
    <cellStyle name="Normal 2 3 2 2 8 5" xfId="5661" xr:uid="{00000000-0005-0000-0000-000069420000}"/>
    <cellStyle name="Normal 2 3 2 2 8 5 2" xfId="13807" xr:uid="{00000000-0005-0000-0000-00006A420000}"/>
    <cellStyle name="Normal 2 3 2 2 8 5 2 2" xfId="30103" xr:uid="{00000000-0005-0000-0000-00006B420000}"/>
    <cellStyle name="Normal 2 3 2 2 8 5 3" xfId="21957" xr:uid="{00000000-0005-0000-0000-00006C420000}"/>
    <cellStyle name="Normal 2 3 2 2 8 6" xfId="8508" xr:uid="{00000000-0005-0000-0000-00006D420000}"/>
    <cellStyle name="Normal 2 3 2 2 8 6 2" xfId="24804" xr:uid="{00000000-0005-0000-0000-00006E420000}"/>
    <cellStyle name="Normal 2 3 2 2 8 7" xfId="16658" xr:uid="{00000000-0005-0000-0000-00006F420000}"/>
    <cellStyle name="Normal 2 3 2 2 9" xfId="695" xr:uid="{00000000-0005-0000-0000-000070420000}"/>
    <cellStyle name="Normal 2 3 2 2 9 2" xfId="696" xr:uid="{00000000-0005-0000-0000-000071420000}"/>
    <cellStyle name="Normal 2 3 2 2 9 2 2" xfId="711" xr:uid="{00000000-0005-0000-0000-000072420000}"/>
    <cellStyle name="Normal 2 3 2 2 9 2 2 10" xfId="6010" xr:uid="{00000000-0005-0000-0000-000073420000}"/>
    <cellStyle name="Normal 2 3 2 2 9 2 2 10 2" xfId="14156" xr:uid="{00000000-0005-0000-0000-000074420000}"/>
    <cellStyle name="Normal 2 3 2 2 9 2 2 10 2 2" xfId="30452" xr:uid="{00000000-0005-0000-0000-000075420000}"/>
    <cellStyle name="Normal 2 3 2 2 9 2 2 10 3" xfId="22306" xr:uid="{00000000-0005-0000-0000-000076420000}"/>
    <cellStyle name="Normal 2 3 2 2 9 2 2 11" xfId="8857" xr:uid="{00000000-0005-0000-0000-000077420000}"/>
    <cellStyle name="Normal 2 3 2 2 9 2 2 11 2" xfId="25153" xr:uid="{00000000-0005-0000-0000-000078420000}"/>
    <cellStyle name="Normal 2 3 2 2 9 2 2 12" xfId="17007" xr:uid="{00000000-0005-0000-0000-000079420000}"/>
    <cellStyle name="Normal 2 3 2 2 9 2 2 2" xfId="1416" xr:uid="{00000000-0005-0000-0000-00007A420000}"/>
    <cellStyle name="Normal 2 3 2 2 9 2 2 2 2" xfId="2826" xr:uid="{00000000-0005-0000-0000-00007B420000}"/>
    <cellStyle name="Normal 2 3 2 2 9 2 2 2 2 2" xfId="5284" xr:uid="{00000000-0005-0000-0000-00007C420000}"/>
    <cellStyle name="Normal 2 3 2 2 9 2 2 2 2 2 2" xfId="13430" xr:uid="{00000000-0005-0000-0000-00007D420000}"/>
    <cellStyle name="Normal 2 3 2 2 9 2 2 2 2 2 2 2" xfId="29726" xr:uid="{00000000-0005-0000-0000-00007E420000}"/>
    <cellStyle name="Normal 2 3 2 2 9 2 2 2 2 2 3" xfId="21580" xr:uid="{00000000-0005-0000-0000-00007F420000}"/>
    <cellStyle name="Normal 2 3 2 2 9 2 2 2 2 3" xfId="8125" xr:uid="{00000000-0005-0000-0000-000080420000}"/>
    <cellStyle name="Normal 2 3 2 2 9 2 2 2 2 3 2" xfId="16271" xr:uid="{00000000-0005-0000-0000-000081420000}"/>
    <cellStyle name="Normal 2 3 2 2 9 2 2 2 2 3 2 2" xfId="32567" xr:uid="{00000000-0005-0000-0000-000082420000}"/>
    <cellStyle name="Normal 2 3 2 2 9 2 2 2 2 3 3" xfId="24421" xr:uid="{00000000-0005-0000-0000-000083420000}"/>
    <cellStyle name="Normal 2 3 2 2 9 2 2 2 2 4" xfId="10972" xr:uid="{00000000-0005-0000-0000-000084420000}"/>
    <cellStyle name="Normal 2 3 2 2 9 2 2 2 2 4 2" xfId="27268" xr:uid="{00000000-0005-0000-0000-000085420000}"/>
    <cellStyle name="Normal 2 3 2 2 9 2 2 2 2 5" xfId="19122" xr:uid="{00000000-0005-0000-0000-000086420000}"/>
    <cellStyle name="Normal 2 3 2 2 9 2 2 2 3" xfId="4066" xr:uid="{00000000-0005-0000-0000-000087420000}"/>
    <cellStyle name="Normal 2 3 2 2 9 2 2 2 3 2" xfId="12212" xr:uid="{00000000-0005-0000-0000-000088420000}"/>
    <cellStyle name="Normal 2 3 2 2 9 2 2 2 3 2 2" xfId="28508" xr:uid="{00000000-0005-0000-0000-000089420000}"/>
    <cellStyle name="Normal 2 3 2 2 9 2 2 2 3 3" xfId="20362" xr:uid="{00000000-0005-0000-0000-00008A420000}"/>
    <cellStyle name="Normal 2 3 2 2 9 2 2 2 4" xfId="6715" xr:uid="{00000000-0005-0000-0000-00008B420000}"/>
    <cellStyle name="Normal 2 3 2 2 9 2 2 2 4 2" xfId="14861" xr:uid="{00000000-0005-0000-0000-00008C420000}"/>
    <cellStyle name="Normal 2 3 2 2 9 2 2 2 4 2 2" xfId="31157" xr:uid="{00000000-0005-0000-0000-00008D420000}"/>
    <cellStyle name="Normal 2 3 2 2 9 2 2 2 4 3" xfId="23011" xr:uid="{00000000-0005-0000-0000-00008E420000}"/>
    <cellStyle name="Normal 2 3 2 2 9 2 2 2 5" xfId="9562" xr:uid="{00000000-0005-0000-0000-00008F420000}"/>
    <cellStyle name="Normal 2 3 2 2 9 2 2 2 5 2" xfId="25858" xr:uid="{00000000-0005-0000-0000-000090420000}"/>
    <cellStyle name="Normal 2 3 2 2 9 2 2 2 6" xfId="17712" xr:uid="{00000000-0005-0000-0000-000091420000}"/>
    <cellStyle name="Normal 2 3 2 2 9 2 2 3" xfId="2121" xr:uid="{00000000-0005-0000-0000-000092420000}"/>
    <cellStyle name="Normal 2 3 2 2 9 2 2 3 2" xfId="4675" xr:uid="{00000000-0005-0000-0000-000093420000}"/>
    <cellStyle name="Normal 2 3 2 2 9 2 2 3 2 2" xfId="12821" xr:uid="{00000000-0005-0000-0000-000094420000}"/>
    <cellStyle name="Normal 2 3 2 2 9 2 2 3 2 2 2" xfId="29117" xr:uid="{00000000-0005-0000-0000-000095420000}"/>
    <cellStyle name="Normal 2 3 2 2 9 2 2 3 2 3" xfId="20971" xr:uid="{00000000-0005-0000-0000-000096420000}"/>
    <cellStyle name="Normal 2 3 2 2 9 2 2 3 3" xfId="7420" xr:uid="{00000000-0005-0000-0000-000097420000}"/>
    <cellStyle name="Normal 2 3 2 2 9 2 2 3 3 2" xfId="15566" xr:uid="{00000000-0005-0000-0000-000098420000}"/>
    <cellStyle name="Normal 2 3 2 2 9 2 2 3 3 2 2" xfId="31862" xr:uid="{00000000-0005-0000-0000-000099420000}"/>
    <cellStyle name="Normal 2 3 2 2 9 2 2 3 3 3" xfId="23716" xr:uid="{00000000-0005-0000-0000-00009A420000}"/>
    <cellStyle name="Normal 2 3 2 2 9 2 2 3 4" xfId="10267" xr:uid="{00000000-0005-0000-0000-00009B420000}"/>
    <cellStyle name="Normal 2 3 2 2 9 2 2 3 4 2" xfId="26563" xr:uid="{00000000-0005-0000-0000-00009C420000}"/>
    <cellStyle name="Normal 2 3 2 2 9 2 2 3 5" xfId="18417" xr:uid="{00000000-0005-0000-0000-00009D420000}"/>
    <cellStyle name="Normal 2 3 2 2 9 2 2 4" xfId="2830" xr:uid="{00000000-0005-0000-0000-00009E420000}"/>
    <cellStyle name="Normal 2 3 2 2 9 2 2 4 2" xfId="2832" xr:uid="{00000000-0005-0000-0000-00009F420000}"/>
    <cellStyle name="Normal 2 3 2 2 9 2 2 4 2 2" xfId="5289" xr:uid="{00000000-0005-0000-0000-0000A0420000}"/>
    <cellStyle name="Normal 2 3 2 2 9 2 2 4 2 2 2" xfId="13435" xr:uid="{00000000-0005-0000-0000-0000A1420000}"/>
    <cellStyle name="Normal 2 3 2 2 9 2 2 4 2 2 2 2" xfId="29731" xr:uid="{00000000-0005-0000-0000-0000A2420000}"/>
    <cellStyle name="Normal 2 3 2 2 9 2 2 4 2 2 3" xfId="21585" xr:uid="{00000000-0005-0000-0000-0000A3420000}"/>
    <cellStyle name="Normal 2 3 2 2 9 2 2 4 2 3" xfId="8131" xr:uid="{00000000-0005-0000-0000-0000A4420000}"/>
    <cellStyle name="Normal 2 3 2 2 9 2 2 4 2 3 2" xfId="16277" xr:uid="{00000000-0005-0000-0000-0000A5420000}"/>
    <cellStyle name="Normal 2 3 2 2 9 2 2 4 2 3 2 2" xfId="32573" xr:uid="{00000000-0005-0000-0000-0000A6420000}"/>
    <cellStyle name="Normal 2 3 2 2 9 2 2 4 2 3 3" xfId="24427" xr:uid="{00000000-0005-0000-0000-0000A7420000}"/>
    <cellStyle name="Normal 2 3 2 2 9 2 2 4 2 4" xfId="10978" xr:uid="{00000000-0005-0000-0000-0000A8420000}"/>
    <cellStyle name="Normal 2 3 2 2 9 2 2 4 2 4 2" xfId="27274" xr:uid="{00000000-0005-0000-0000-0000A9420000}"/>
    <cellStyle name="Normal 2 3 2 2 9 2 2 4 2 5" xfId="19128" xr:uid="{00000000-0005-0000-0000-0000AA420000}"/>
    <cellStyle name="Normal 2 3 2 2 9 2 2 4 3" xfId="5287" xr:uid="{00000000-0005-0000-0000-0000AB420000}"/>
    <cellStyle name="Normal 2 3 2 2 9 2 2 4 3 2" xfId="13433" xr:uid="{00000000-0005-0000-0000-0000AC420000}"/>
    <cellStyle name="Normal 2 3 2 2 9 2 2 4 3 2 2" xfId="29729" xr:uid="{00000000-0005-0000-0000-0000AD420000}"/>
    <cellStyle name="Normal 2 3 2 2 9 2 2 4 3 3" xfId="21583" xr:uid="{00000000-0005-0000-0000-0000AE420000}"/>
    <cellStyle name="Normal 2 3 2 2 9 2 2 4 4" xfId="8129" xr:uid="{00000000-0005-0000-0000-0000AF420000}"/>
    <cellStyle name="Normal 2 3 2 2 9 2 2 4 4 2" xfId="16275" xr:uid="{00000000-0005-0000-0000-0000B0420000}"/>
    <cellStyle name="Normal 2 3 2 2 9 2 2 4 4 2 2" xfId="32571" xr:uid="{00000000-0005-0000-0000-0000B1420000}"/>
    <cellStyle name="Normal 2 3 2 2 9 2 2 4 4 3" xfId="24425" xr:uid="{00000000-0005-0000-0000-0000B2420000}"/>
    <cellStyle name="Normal 2 3 2 2 9 2 2 4 5" xfId="10976" xr:uid="{00000000-0005-0000-0000-0000B3420000}"/>
    <cellStyle name="Normal 2 3 2 2 9 2 2 4 5 2" xfId="27272" xr:uid="{00000000-0005-0000-0000-0000B4420000}"/>
    <cellStyle name="Normal 2 3 2 2 9 2 2 4 6" xfId="19126" xr:uid="{00000000-0005-0000-0000-0000B5420000}"/>
    <cellStyle name="Normal 2 3 2 2 9 2 2 5" xfId="2836" xr:uid="{00000000-0005-0000-0000-0000B6420000}"/>
    <cellStyle name="Normal 2 3 2 2 9 2 2 5 2" xfId="5293" xr:uid="{00000000-0005-0000-0000-0000B7420000}"/>
    <cellStyle name="Normal 2 3 2 2 9 2 2 5 2 2" xfId="13439" xr:uid="{00000000-0005-0000-0000-0000B8420000}"/>
    <cellStyle name="Normal 2 3 2 2 9 2 2 5 2 2 2" xfId="29735" xr:uid="{00000000-0005-0000-0000-0000B9420000}"/>
    <cellStyle name="Normal 2 3 2 2 9 2 2 5 2 3" xfId="21589" xr:uid="{00000000-0005-0000-0000-0000BA420000}"/>
    <cellStyle name="Normal 2 3 2 2 9 2 2 5 3" xfId="8135" xr:uid="{00000000-0005-0000-0000-0000BB420000}"/>
    <cellStyle name="Normal 2 3 2 2 9 2 2 5 3 2" xfId="16281" xr:uid="{00000000-0005-0000-0000-0000BC420000}"/>
    <cellStyle name="Normal 2 3 2 2 9 2 2 5 3 2 2" xfId="32577" xr:uid="{00000000-0005-0000-0000-0000BD420000}"/>
    <cellStyle name="Normal 2 3 2 2 9 2 2 5 3 3" xfId="24431" xr:uid="{00000000-0005-0000-0000-0000BE420000}"/>
    <cellStyle name="Normal 2 3 2 2 9 2 2 5 4" xfId="10982" xr:uid="{00000000-0005-0000-0000-0000BF420000}"/>
    <cellStyle name="Normal 2 3 2 2 9 2 2 5 4 2" xfId="27278" xr:uid="{00000000-0005-0000-0000-0000C0420000}"/>
    <cellStyle name="Normal 2 3 2 2 9 2 2 5 5" xfId="16302" xr:uid="{00000000-0005-0000-0000-0000C1420000}"/>
    <cellStyle name="Normal 2 3 2 2 9 2 2 5 5 2" xfId="32598" xr:uid="{00000000-0005-0000-0000-0000C2420000}"/>
    <cellStyle name="Normal 2 3 2 2 9 2 2 5 5 3" xfId="32600" xr:uid="{00000000-0005-0000-0000-0000C3420000}"/>
    <cellStyle name="Normal 2 3 2 2 9 2 2 5 5 3 2" xfId="32601" xr:uid="{00000000-0005-0000-0000-0000C4420000}"/>
    <cellStyle name="Normal 2 3 2 2 9 2 2 5 5 3 2 2" xfId="32609" xr:uid="{00000000-0005-0000-0000-0000C5420000}"/>
    <cellStyle name="Normal 2 3 2 2 9 2 2 5 5 3 2 2 2" xfId="32633" xr:uid="{00000000-0005-0000-0000-0000C6420000}"/>
    <cellStyle name="Normal 2 3 2 2 9 2 2 5 5 5" xfId="32615" xr:uid="{00000000-0005-0000-0000-0000C7420000}"/>
    <cellStyle name="Normal 2 3 2 2 9 2 2 5 5 5 2" xfId="32618" xr:uid="{00000000-0005-0000-0000-0000C8420000}"/>
    <cellStyle name="Normal 2 3 2 2 9 2 2 5 5 5 2 2" xfId="32621" xr:uid="{00000000-0005-0000-0000-0000C9420000}"/>
    <cellStyle name="Normal 2 3 2 2 9 2 2 5 6" xfId="19132" xr:uid="{00000000-0005-0000-0000-0000CA420000}"/>
    <cellStyle name="Normal 2 3 2 2 9 2 2 5 7" xfId="32624" xr:uid="{00000000-0005-0000-0000-0000CB420000}"/>
    <cellStyle name="Normal 2 3 2 2 9 2 2 5 7 2" xfId="32631" xr:uid="{00000000-0005-0000-0000-0000CC420000}"/>
    <cellStyle name="Normal 2 3 2 2 9 2 2 6" xfId="2838" xr:uid="{00000000-0005-0000-0000-0000CD420000}"/>
    <cellStyle name="Normal 2 3 2 2 9 2 2 6 2" xfId="2844" xr:uid="{00000000-0005-0000-0000-0000CE420000}"/>
    <cellStyle name="Normal 2 3 2 2 9 2 2 6 2 2" xfId="5301" xr:uid="{00000000-0005-0000-0000-0000CF420000}"/>
    <cellStyle name="Normal 2 3 2 2 9 2 2 6 2 2 2" xfId="13447" xr:uid="{00000000-0005-0000-0000-0000D0420000}"/>
    <cellStyle name="Normal 2 3 2 2 9 2 2 6 2 2 2 2" xfId="29743" xr:uid="{00000000-0005-0000-0000-0000D1420000}"/>
    <cellStyle name="Normal 2 3 2 2 9 2 2 6 2 2 3" xfId="21597" xr:uid="{00000000-0005-0000-0000-0000D2420000}"/>
    <cellStyle name="Normal 2 3 2 2 9 2 2 6 2 3" xfId="8143" xr:uid="{00000000-0005-0000-0000-0000D3420000}"/>
    <cellStyle name="Normal 2 3 2 2 9 2 2 6 2 3 2" xfId="16289" xr:uid="{00000000-0005-0000-0000-0000D4420000}"/>
    <cellStyle name="Normal 2 3 2 2 9 2 2 6 2 3 2 2" xfId="32585" xr:uid="{00000000-0005-0000-0000-0000D5420000}"/>
    <cellStyle name="Normal 2 3 2 2 9 2 2 6 2 3 3" xfId="24439" xr:uid="{00000000-0005-0000-0000-0000D6420000}"/>
    <cellStyle name="Normal 2 3 2 2 9 2 2 6 2 4" xfId="10990" xr:uid="{00000000-0005-0000-0000-0000D7420000}"/>
    <cellStyle name="Normal 2 3 2 2 9 2 2 6 2 4 2" xfId="27286" xr:uid="{00000000-0005-0000-0000-0000D8420000}"/>
    <cellStyle name="Normal 2 3 2 2 9 2 2 6 2 5" xfId="19140" xr:uid="{00000000-0005-0000-0000-0000D9420000}"/>
    <cellStyle name="Normal 2 3 2 2 9 2 2 6 3" xfId="5295" xr:uid="{00000000-0005-0000-0000-0000DA420000}"/>
    <cellStyle name="Normal 2 3 2 2 9 2 2 6 3 2" xfId="13441" xr:uid="{00000000-0005-0000-0000-0000DB420000}"/>
    <cellStyle name="Normal 2 3 2 2 9 2 2 6 3 2 2" xfId="29737" xr:uid="{00000000-0005-0000-0000-0000DC420000}"/>
    <cellStyle name="Normal 2 3 2 2 9 2 2 6 3 3" xfId="21591" xr:uid="{00000000-0005-0000-0000-0000DD420000}"/>
    <cellStyle name="Normal 2 3 2 2 9 2 2 6 4" xfId="8137" xr:uid="{00000000-0005-0000-0000-0000DE420000}"/>
    <cellStyle name="Normal 2 3 2 2 9 2 2 6 4 2" xfId="16283" xr:uid="{00000000-0005-0000-0000-0000DF420000}"/>
    <cellStyle name="Normal 2 3 2 2 9 2 2 6 4 2 2" xfId="32579" xr:uid="{00000000-0005-0000-0000-0000E0420000}"/>
    <cellStyle name="Normal 2 3 2 2 9 2 2 6 4 3" xfId="24433" xr:uid="{00000000-0005-0000-0000-0000E1420000}"/>
    <cellStyle name="Normal 2 3 2 2 9 2 2 6 5" xfId="10984" xr:uid="{00000000-0005-0000-0000-0000E2420000}"/>
    <cellStyle name="Normal 2 3 2 2 9 2 2 6 5 2" xfId="27280" xr:uid="{00000000-0005-0000-0000-0000E3420000}"/>
    <cellStyle name="Normal 2 3 2 2 9 2 2 6 6" xfId="19134" xr:uid="{00000000-0005-0000-0000-0000E4420000}"/>
    <cellStyle name="Normal 2 3 2 2 9 2 2 7" xfId="2846" xr:uid="{00000000-0005-0000-0000-0000E5420000}"/>
    <cellStyle name="Normal 2 3 2 2 9 2 2 7 2" xfId="5303" xr:uid="{00000000-0005-0000-0000-0000E6420000}"/>
    <cellStyle name="Normal 2 3 2 2 9 2 2 7 2 2" xfId="13449" xr:uid="{00000000-0005-0000-0000-0000E7420000}"/>
    <cellStyle name="Normal 2 3 2 2 9 2 2 7 2 2 2" xfId="29745" xr:uid="{00000000-0005-0000-0000-0000E8420000}"/>
    <cellStyle name="Normal 2 3 2 2 9 2 2 7 2 3" xfId="21599" xr:uid="{00000000-0005-0000-0000-0000E9420000}"/>
    <cellStyle name="Normal 2 3 2 2 9 2 2 7 3" xfId="8145" xr:uid="{00000000-0005-0000-0000-0000EA420000}"/>
    <cellStyle name="Normal 2 3 2 2 9 2 2 7 3 2" xfId="16291" xr:uid="{00000000-0005-0000-0000-0000EB420000}"/>
    <cellStyle name="Normal 2 3 2 2 9 2 2 7 3 2 2" xfId="32587" xr:uid="{00000000-0005-0000-0000-0000EC420000}"/>
    <cellStyle name="Normal 2 3 2 2 9 2 2 7 3 3" xfId="24441" xr:uid="{00000000-0005-0000-0000-0000ED420000}"/>
    <cellStyle name="Normal 2 3 2 2 9 2 2 7 4" xfId="10992" xr:uid="{00000000-0005-0000-0000-0000EE420000}"/>
    <cellStyle name="Normal 2 3 2 2 9 2 2 7 4 2" xfId="27288" xr:uid="{00000000-0005-0000-0000-0000EF420000}"/>
    <cellStyle name="Normal 2 3 2 2 9 2 2 7 5" xfId="19142" xr:uid="{00000000-0005-0000-0000-0000F0420000}"/>
    <cellStyle name="Normal 2 3 2 2 9 2 2 8" xfId="2848" xr:uid="{00000000-0005-0000-0000-0000F1420000}"/>
    <cellStyle name="Normal 2 3 2 2 9 2 2 8 2" xfId="5305" xr:uid="{00000000-0005-0000-0000-0000F2420000}"/>
    <cellStyle name="Normal 2 3 2 2 9 2 2 8 2 2" xfId="13451" xr:uid="{00000000-0005-0000-0000-0000F3420000}"/>
    <cellStyle name="Normal 2 3 2 2 9 2 2 8 2 2 2" xfId="29747" xr:uid="{00000000-0005-0000-0000-0000F4420000}"/>
    <cellStyle name="Normal 2 3 2 2 9 2 2 8 2 3" xfId="21601" xr:uid="{00000000-0005-0000-0000-0000F5420000}"/>
    <cellStyle name="Normal 2 3 2 2 9 2 2 8 3" xfId="8147" xr:uid="{00000000-0005-0000-0000-0000F6420000}"/>
    <cellStyle name="Normal 2 3 2 2 9 2 2 8 3 2" xfId="16293" xr:uid="{00000000-0005-0000-0000-0000F7420000}"/>
    <cellStyle name="Normal 2 3 2 2 9 2 2 8 3 2 2" xfId="32589" xr:uid="{00000000-0005-0000-0000-0000F8420000}"/>
    <cellStyle name="Normal 2 3 2 2 9 2 2 8 3 3" xfId="24443" xr:uid="{00000000-0005-0000-0000-0000F9420000}"/>
    <cellStyle name="Normal 2 3 2 2 9 2 2 8 4" xfId="8151" xr:uid="{00000000-0005-0000-0000-0000FA420000}"/>
    <cellStyle name="Normal 2 3 2 2 9 2 2 8 4 2" xfId="16297" xr:uid="{00000000-0005-0000-0000-0000FB420000}"/>
    <cellStyle name="Normal 2 3 2 2 9 2 2 8 4 2 2" xfId="32593" xr:uid="{00000000-0005-0000-0000-0000FC420000}"/>
    <cellStyle name="Normal 2 3 2 2 9 2 2 8 4 3" xfId="16301" xr:uid="{00000000-0005-0000-0000-0000FD420000}"/>
    <cellStyle name="Normal 2 3 2 2 9 2 2 8 4 3 2" xfId="32597" xr:uid="{00000000-0005-0000-0000-0000FE420000}"/>
    <cellStyle name="Normal 2 3 2 2 9 2 2 8 4 4" xfId="24447" xr:uid="{00000000-0005-0000-0000-0000FF420000}"/>
    <cellStyle name="Normal 2 3 2 2 9 2 2 8 5" xfId="10994" xr:uid="{00000000-0005-0000-0000-000000430000}"/>
    <cellStyle name="Normal 2 3 2 2 9 2 2 8 5 2" xfId="27290" xr:uid="{00000000-0005-0000-0000-000001430000}"/>
    <cellStyle name="Normal 2 3 2 2 9 2 2 8 6" xfId="19144" xr:uid="{00000000-0005-0000-0000-000002430000}"/>
    <cellStyle name="Normal 2 3 2 2 9 2 2 9" xfId="3457" xr:uid="{00000000-0005-0000-0000-000003430000}"/>
    <cellStyle name="Normal 2 3 2 2 9 2 2 9 2" xfId="11603" xr:uid="{00000000-0005-0000-0000-000004430000}"/>
    <cellStyle name="Normal 2 3 2 2 9 2 2 9 2 2" xfId="27899" xr:uid="{00000000-0005-0000-0000-000005430000}"/>
    <cellStyle name="Normal 2 3 2 2 9 2 2 9 3" xfId="19753" xr:uid="{00000000-0005-0000-0000-000006430000}"/>
    <cellStyle name="Normal 2 3 2 2 9 2 3" xfId="1402" xr:uid="{00000000-0005-0000-0000-000007430000}"/>
    <cellStyle name="Normal 2 3 2 2 9 2 3 2" xfId="2812" xr:uid="{00000000-0005-0000-0000-000008430000}"/>
    <cellStyle name="Normal 2 3 2 2 9 2 3 2 2" xfId="5270" xr:uid="{00000000-0005-0000-0000-000009430000}"/>
    <cellStyle name="Normal 2 3 2 2 9 2 3 2 2 2" xfId="13416" xr:uid="{00000000-0005-0000-0000-00000A430000}"/>
    <cellStyle name="Normal 2 3 2 2 9 2 3 2 2 2 2" xfId="29712" xr:uid="{00000000-0005-0000-0000-00000B430000}"/>
    <cellStyle name="Normal 2 3 2 2 9 2 3 2 2 3" xfId="21566" xr:uid="{00000000-0005-0000-0000-00000C430000}"/>
    <cellStyle name="Normal 2 3 2 2 9 2 3 2 3" xfId="8111" xr:uid="{00000000-0005-0000-0000-00000D430000}"/>
    <cellStyle name="Normal 2 3 2 2 9 2 3 2 3 2" xfId="16257" xr:uid="{00000000-0005-0000-0000-00000E430000}"/>
    <cellStyle name="Normal 2 3 2 2 9 2 3 2 3 2 2" xfId="32553" xr:uid="{00000000-0005-0000-0000-00000F430000}"/>
    <cellStyle name="Normal 2 3 2 2 9 2 3 2 3 3" xfId="24407" xr:uid="{00000000-0005-0000-0000-000010430000}"/>
    <cellStyle name="Normal 2 3 2 2 9 2 3 2 4" xfId="10958" xr:uid="{00000000-0005-0000-0000-000011430000}"/>
    <cellStyle name="Normal 2 3 2 2 9 2 3 2 4 2" xfId="27254" xr:uid="{00000000-0005-0000-0000-000012430000}"/>
    <cellStyle name="Normal 2 3 2 2 9 2 3 2 5" xfId="19108" xr:uid="{00000000-0005-0000-0000-000013430000}"/>
    <cellStyle name="Normal 2 3 2 2 9 2 3 3" xfId="4052" xr:uid="{00000000-0005-0000-0000-000014430000}"/>
    <cellStyle name="Normal 2 3 2 2 9 2 3 3 2" xfId="12198" xr:uid="{00000000-0005-0000-0000-000015430000}"/>
    <cellStyle name="Normal 2 3 2 2 9 2 3 3 2 2" xfId="28494" xr:uid="{00000000-0005-0000-0000-000016430000}"/>
    <cellStyle name="Normal 2 3 2 2 9 2 3 3 3" xfId="20348" xr:uid="{00000000-0005-0000-0000-000017430000}"/>
    <cellStyle name="Normal 2 3 2 2 9 2 3 4" xfId="6701" xr:uid="{00000000-0005-0000-0000-000018430000}"/>
    <cellStyle name="Normal 2 3 2 2 9 2 3 4 2" xfId="14847" xr:uid="{00000000-0005-0000-0000-000019430000}"/>
    <cellStyle name="Normal 2 3 2 2 9 2 3 4 2 2" xfId="31143" xr:uid="{00000000-0005-0000-0000-00001A430000}"/>
    <cellStyle name="Normal 2 3 2 2 9 2 3 4 3" xfId="22997" xr:uid="{00000000-0005-0000-0000-00001B430000}"/>
    <cellStyle name="Normal 2 3 2 2 9 2 3 5" xfId="9548" xr:uid="{00000000-0005-0000-0000-00001C430000}"/>
    <cellStyle name="Normal 2 3 2 2 9 2 3 5 2" xfId="25844" xr:uid="{00000000-0005-0000-0000-00001D430000}"/>
    <cellStyle name="Normal 2 3 2 2 9 2 3 6" xfId="17698" xr:uid="{00000000-0005-0000-0000-00001E430000}"/>
    <cellStyle name="Normal 2 3 2 2 9 2 4" xfId="2107" xr:uid="{00000000-0005-0000-0000-00001F430000}"/>
    <cellStyle name="Normal 2 3 2 2 9 2 4 2" xfId="4661" xr:uid="{00000000-0005-0000-0000-000020430000}"/>
    <cellStyle name="Normal 2 3 2 2 9 2 4 2 2" xfId="12807" xr:uid="{00000000-0005-0000-0000-000021430000}"/>
    <cellStyle name="Normal 2 3 2 2 9 2 4 2 2 2" xfId="29103" xr:uid="{00000000-0005-0000-0000-000022430000}"/>
    <cellStyle name="Normal 2 3 2 2 9 2 4 2 3" xfId="20957" xr:uid="{00000000-0005-0000-0000-000023430000}"/>
    <cellStyle name="Normal 2 3 2 2 9 2 4 3" xfId="7406" xr:uid="{00000000-0005-0000-0000-000024430000}"/>
    <cellStyle name="Normal 2 3 2 2 9 2 4 3 2" xfId="15552" xr:uid="{00000000-0005-0000-0000-000025430000}"/>
    <cellStyle name="Normal 2 3 2 2 9 2 4 3 2 2" xfId="31848" xr:uid="{00000000-0005-0000-0000-000026430000}"/>
    <cellStyle name="Normal 2 3 2 2 9 2 4 3 3" xfId="23702" xr:uid="{00000000-0005-0000-0000-000027430000}"/>
    <cellStyle name="Normal 2 3 2 2 9 2 4 4" xfId="10253" xr:uid="{00000000-0005-0000-0000-000028430000}"/>
    <cellStyle name="Normal 2 3 2 2 9 2 4 4 2" xfId="26549" xr:uid="{00000000-0005-0000-0000-000029430000}"/>
    <cellStyle name="Normal 2 3 2 2 9 2 4 5" xfId="18403" xr:uid="{00000000-0005-0000-0000-00002A430000}"/>
    <cellStyle name="Normal 2 3 2 2 9 2 5" xfId="3443" xr:uid="{00000000-0005-0000-0000-00002B430000}"/>
    <cellStyle name="Normal 2 3 2 2 9 2 5 2" xfId="11589" xr:uid="{00000000-0005-0000-0000-00002C430000}"/>
    <cellStyle name="Normal 2 3 2 2 9 2 5 2 2" xfId="27885" xr:uid="{00000000-0005-0000-0000-00002D430000}"/>
    <cellStyle name="Normal 2 3 2 2 9 2 5 3" xfId="19739" xr:uid="{00000000-0005-0000-0000-00002E430000}"/>
    <cellStyle name="Normal 2 3 2 2 9 2 6" xfId="5996" xr:uid="{00000000-0005-0000-0000-00002F430000}"/>
    <cellStyle name="Normal 2 3 2 2 9 2 6 2" xfId="14142" xr:uid="{00000000-0005-0000-0000-000030430000}"/>
    <cellStyle name="Normal 2 3 2 2 9 2 6 2 2" xfId="30438" xr:uid="{00000000-0005-0000-0000-000031430000}"/>
    <cellStyle name="Normal 2 3 2 2 9 2 6 3" xfId="22292" xr:uid="{00000000-0005-0000-0000-000032430000}"/>
    <cellStyle name="Normal 2 3 2 2 9 2 7" xfId="8843" xr:uid="{00000000-0005-0000-0000-000033430000}"/>
    <cellStyle name="Normal 2 3 2 2 9 2 7 2" xfId="25139" xr:uid="{00000000-0005-0000-0000-000034430000}"/>
    <cellStyle name="Normal 2 3 2 2 9 2 8" xfId="16993" xr:uid="{00000000-0005-0000-0000-000035430000}"/>
    <cellStyle name="Normal 2 3 2 2 9 3" xfId="1401" xr:uid="{00000000-0005-0000-0000-000036430000}"/>
    <cellStyle name="Normal 2 3 2 2 9 3 2" xfId="2811" xr:uid="{00000000-0005-0000-0000-000037430000}"/>
    <cellStyle name="Normal 2 3 2 2 9 3 2 2" xfId="5269" xr:uid="{00000000-0005-0000-0000-000038430000}"/>
    <cellStyle name="Normal 2 3 2 2 9 3 2 2 2" xfId="13415" xr:uid="{00000000-0005-0000-0000-000039430000}"/>
    <cellStyle name="Normal 2 3 2 2 9 3 2 2 2 2" xfId="29711" xr:uid="{00000000-0005-0000-0000-00003A430000}"/>
    <cellStyle name="Normal 2 3 2 2 9 3 2 2 3" xfId="21565" xr:uid="{00000000-0005-0000-0000-00003B430000}"/>
    <cellStyle name="Normal 2 3 2 2 9 3 2 3" xfId="8110" xr:uid="{00000000-0005-0000-0000-00003C430000}"/>
    <cellStyle name="Normal 2 3 2 2 9 3 2 3 2" xfId="16256" xr:uid="{00000000-0005-0000-0000-00003D430000}"/>
    <cellStyle name="Normal 2 3 2 2 9 3 2 3 2 2" xfId="32552" xr:uid="{00000000-0005-0000-0000-00003E430000}"/>
    <cellStyle name="Normal 2 3 2 2 9 3 2 3 3" xfId="24406" xr:uid="{00000000-0005-0000-0000-00003F430000}"/>
    <cellStyle name="Normal 2 3 2 2 9 3 2 4" xfId="10957" xr:uid="{00000000-0005-0000-0000-000040430000}"/>
    <cellStyle name="Normal 2 3 2 2 9 3 2 4 2" xfId="27253" xr:uid="{00000000-0005-0000-0000-000041430000}"/>
    <cellStyle name="Normal 2 3 2 2 9 3 2 5" xfId="19107" xr:uid="{00000000-0005-0000-0000-000042430000}"/>
    <cellStyle name="Normal 2 3 2 2 9 3 3" xfId="4051" xr:uid="{00000000-0005-0000-0000-000043430000}"/>
    <cellStyle name="Normal 2 3 2 2 9 3 3 2" xfId="12197" xr:uid="{00000000-0005-0000-0000-000044430000}"/>
    <cellStyle name="Normal 2 3 2 2 9 3 3 2 2" xfId="28493" xr:uid="{00000000-0005-0000-0000-000045430000}"/>
    <cellStyle name="Normal 2 3 2 2 9 3 3 3" xfId="20347" xr:uid="{00000000-0005-0000-0000-000046430000}"/>
    <cellStyle name="Normal 2 3 2 2 9 3 4" xfId="6700" xr:uid="{00000000-0005-0000-0000-000047430000}"/>
    <cellStyle name="Normal 2 3 2 2 9 3 4 2" xfId="14846" xr:uid="{00000000-0005-0000-0000-000048430000}"/>
    <cellStyle name="Normal 2 3 2 2 9 3 4 2 2" xfId="31142" xr:uid="{00000000-0005-0000-0000-000049430000}"/>
    <cellStyle name="Normal 2 3 2 2 9 3 4 3" xfId="22996" xr:uid="{00000000-0005-0000-0000-00004A430000}"/>
    <cellStyle name="Normal 2 3 2 2 9 3 5" xfId="9547" xr:uid="{00000000-0005-0000-0000-00004B430000}"/>
    <cellStyle name="Normal 2 3 2 2 9 3 5 2" xfId="25843" xr:uid="{00000000-0005-0000-0000-00004C430000}"/>
    <cellStyle name="Normal 2 3 2 2 9 3 6" xfId="17697" xr:uid="{00000000-0005-0000-0000-00004D430000}"/>
    <cellStyle name="Normal 2 3 2 2 9 4" xfId="2106" xr:uid="{00000000-0005-0000-0000-00004E430000}"/>
    <cellStyle name="Normal 2 3 2 2 9 4 2" xfId="4660" xr:uid="{00000000-0005-0000-0000-00004F430000}"/>
    <cellStyle name="Normal 2 3 2 2 9 4 2 2" xfId="12806" xr:uid="{00000000-0005-0000-0000-000050430000}"/>
    <cellStyle name="Normal 2 3 2 2 9 4 2 2 2" xfId="29102" xr:uid="{00000000-0005-0000-0000-000051430000}"/>
    <cellStyle name="Normal 2 3 2 2 9 4 2 3" xfId="20956" xr:uid="{00000000-0005-0000-0000-000052430000}"/>
    <cellStyle name="Normal 2 3 2 2 9 4 3" xfId="7405" xr:uid="{00000000-0005-0000-0000-000053430000}"/>
    <cellStyle name="Normal 2 3 2 2 9 4 3 2" xfId="15551" xr:uid="{00000000-0005-0000-0000-000054430000}"/>
    <cellStyle name="Normal 2 3 2 2 9 4 3 2 2" xfId="31847" xr:uid="{00000000-0005-0000-0000-000055430000}"/>
    <cellStyle name="Normal 2 3 2 2 9 4 3 3" xfId="23701" xr:uid="{00000000-0005-0000-0000-000056430000}"/>
    <cellStyle name="Normal 2 3 2 2 9 4 4" xfId="10252" xr:uid="{00000000-0005-0000-0000-000057430000}"/>
    <cellStyle name="Normal 2 3 2 2 9 4 4 2" xfId="26548" xr:uid="{00000000-0005-0000-0000-000058430000}"/>
    <cellStyle name="Normal 2 3 2 2 9 4 5" xfId="18402" xr:uid="{00000000-0005-0000-0000-000059430000}"/>
    <cellStyle name="Normal 2 3 2 2 9 5" xfId="3442" xr:uid="{00000000-0005-0000-0000-00005A430000}"/>
    <cellStyle name="Normal 2 3 2 2 9 5 2" xfId="11588" xr:uid="{00000000-0005-0000-0000-00005B430000}"/>
    <cellStyle name="Normal 2 3 2 2 9 5 2 2" xfId="27884" xr:uid="{00000000-0005-0000-0000-00005C430000}"/>
    <cellStyle name="Normal 2 3 2 2 9 5 3" xfId="19738" xr:uid="{00000000-0005-0000-0000-00005D430000}"/>
    <cellStyle name="Normal 2 3 2 2 9 6" xfId="5995" xr:uid="{00000000-0005-0000-0000-00005E430000}"/>
    <cellStyle name="Normal 2 3 2 2 9 6 2" xfId="14141" xr:uid="{00000000-0005-0000-0000-00005F430000}"/>
    <cellStyle name="Normal 2 3 2 2 9 6 2 2" xfId="30437" xr:uid="{00000000-0005-0000-0000-000060430000}"/>
    <cellStyle name="Normal 2 3 2 2 9 6 3" xfId="22291" xr:uid="{00000000-0005-0000-0000-000061430000}"/>
    <cellStyle name="Normal 2 3 2 2 9 7" xfId="8842" xr:uid="{00000000-0005-0000-0000-000062430000}"/>
    <cellStyle name="Normal 2 3 2 2 9 7 2" xfId="25138" xr:uid="{00000000-0005-0000-0000-000063430000}"/>
    <cellStyle name="Normal 2 3 2 2 9 8" xfId="16992" xr:uid="{00000000-0005-0000-0000-000064430000}"/>
    <cellStyle name="Normal 2 3 2 3" xfId="24" xr:uid="{00000000-0005-0000-0000-000065430000}"/>
    <cellStyle name="Normal 2 3 2 3 10" xfId="2864" xr:uid="{00000000-0005-0000-0000-000066430000}"/>
    <cellStyle name="Normal 2 3 2 3 10 2" xfId="11010" xr:uid="{00000000-0005-0000-0000-000067430000}"/>
    <cellStyle name="Normal 2 3 2 3 10 2 2" xfId="27306" xr:uid="{00000000-0005-0000-0000-000068430000}"/>
    <cellStyle name="Normal 2 3 2 3 10 3" xfId="19160" xr:uid="{00000000-0005-0000-0000-000069430000}"/>
    <cellStyle name="Normal 2 3 2 3 11" xfId="5324" xr:uid="{00000000-0005-0000-0000-00006A430000}"/>
    <cellStyle name="Normal 2 3 2 3 11 2" xfId="13470" xr:uid="{00000000-0005-0000-0000-00006B430000}"/>
    <cellStyle name="Normal 2 3 2 3 11 2 2" xfId="29766" xr:uid="{00000000-0005-0000-0000-00006C430000}"/>
    <cellStyle name="Normal 2 3 2 3 11 3" xfId="21620" xr:uid="{00000000-0005-0000-0000-00006D430000}"/>
    <cellStyle name="Normal 2 3 2 3 12" xfId="8171" xr:uid="{00000000-0005-0000-0000-00006E430000}"/>
    <cellStyle name="Normal 2 3 2 3 12 2" xfId="24467" xr:uid="{00000000-0005-0000-0000-00006F430000}"/>
    <cellStyle name="Normal 2 3 2 3 13" xfId="16321" xr:uid="{00000000-0005-0000-0000-000070430000}"/>
    <cellStyle name="Normal 2 3 2 3 2" xfId="46" xr:uid="{00000000-0005-0000-0000-000071430000}"/>
    <cellStyle name="Normal 2 3 2 3 2 10" xfId="5346" xr:uid="{00000000-0005-0000-0000-000072430000}"/>
    <cellStyle name="Normal 2 3 2 3 2 10 2" xfId="13492" xr:uid="{00000000-0005-0000-0000-000073430000}"/>
    <cellStyle name="Normal 2 3 2 3 2 10 2 2" xfId="29788" xr:uid="{00000000-0005-0000-0000-000074430000}"/>
    <cellStyle name="Normal 2 3 2 3 2 10 3" xfId="21642" xr:uid="{00000000-0005-0000-0000-000075430000}"/>
    <cellStyle name="Normal 2 3 2 3 2 11" xfId="8193" xr:uid="{00000000-0005-0000-0000-000076430000}"/>
    <cellStyle name="Normal 2 3 2 3 2 11 2" xfId="24489" xr:uid="{00000000-0005-0000-0000-000077430000}"/>
    <cellStyle name="Normal 2 3 2 3 2 12" xfId="16343" xr:uid="{00000000-0005-0000-0000-000078430000}"/>
    <cellStyle name="Normal 2 3 2 3 2 2" xfId="90" xr:uid="{00000000-0005-0000-0000-000079430000}"/>
    <cellStyle name="Normal 2 3 2 3 2 2 10" xfId="8237" xr:uid="{00000000-0005-0000-0000-00007A430000}"/>
    <cellStyle name="Normal 2 3 2 3 2 2 10 2" xfId="24533" xr:uid="{00000000-0005-0000-0000-00007B430000}"/>
    <cellStyle name="Normal 2 3 2 3 2 2 11" xfId="16387" xr:uid="{00000000-0005-0000-0000-00007C430000}"/>
    <cellStyle name="Normal 2 3 2 3 2 2 2" xfId="180" xr:uid="{00000000-0005-0000-0000-00007D430000}"/>
    <cellStyle name="Normal 2 3 2 3 2 2 2 2" xfId="524" xr:uid="{00000000-0005-0000-0000-00007E430000}"/>
    <cellStyle name="Normal 2 3 2 3 2 2 2 2 2" xfId="1230" xr:uid="{00000000-0005-0000-0000-00007F430000}"/>
    <cellStyle name="Normal 2 3 2 3 2 2 2 2 2 2" xfId="2640" xr:uid="{00000000-0005-0000-0000-000080430000}"/>
    <cellStyle name="Normal 2 3 2 3 2 2 2 2 2 2 2" xfId="5115" xr:uid="{00000000-0005-0000-0000-000081430000}"/>
    <cellStyle name="Normal 2 3 2 3 2 2 2 2 2 2 2 2" xfId="13261" xr:uid="{00000000-0005-0000-0000-000082430000}"/>
    <cellStyle name="Normal 2 3 2 3 2 2 2 2 2 2 2 2 2" xfId="29557" xr:uid="{00000000-0005-0000-0000-000083430000}"/>
    <cellStyle name="Normal 2 3 2 3 2 2 2 2 2 2 2 3" xfId="21411" xr:uid="{00000000-0005-0000-0000-000084430000}"/>
    <cellStyle name="Normal 2 3 2 3 2 2 2 2 2 2 3" xfId="7939" xr:uid="{00000000-0005-0000-0000-000085430000}"/>
    <cellStyle name="Normal 2 3 2 3 2 2 2 2 2 2 3 2" xfId="16085" xr:uid="{00000000-0005-0000-0000-000086430000}"/>
    <cellStyle name="Normal 2 3 2 3 2 2 2 2 2 2 3 2 2" xfId="32381" xr:uid="{00000000-0005-0000-0000-000087430000}"/>
    <cellStyle name="Normal 2 3 2 3 2 2 2 2 2 2 3 3" xfId="24235" xr:uid="{00000000-0005-0000-0000-000088430000}"/>
    <cellStyle name="Normal 2 3 2 3 2 2 2 2 2 2 4" xfId="10786" xr:uid="{00000000-0005-0000-0000-000089430000}"/>
    <cellStyle name="Normal 2 3 2 3 2 2 2 2 2 2 4 2" xfId="27082" xr:uid="{00000000-0005-0000-0000-00008A430000}"/>
    <cellStyle name="Normal 2 3 2 3 2 2 2 2 2 2 5" xfId="18936" xr:uid="{00000000-0005-0000-0000-00008B430000}"/>
    <cellStyle name="Normal 2 3 2 3 2 2 2 2 2 3" xfId="3897" xr:uid="{00000000-0005-0000-0000-00008C430000}"/>
    <cellStyle name="Normal 2 3 2 3 2 2 2 2 2 3 2" xfId="12043" xr:uid="{00000000-0005-0000-0000-00008D430000}"/>
    <cellStyle name="Normal 2 3 2 3 2 2 2 2 2 3 2 2" xfId="28339" xr:uid="{00000000-0005-0000-0000-00008E430000}"/>
    <cellStyle name="Normal 2 3 2 3 2 2 2 2 2 3 3" xfId="20193" xr:uid="{00000000-0005-0000-0000-00008F430000}"/>
    <cellStyle name="Normal 2 3 2 3 2 2 2 2 2 4" xfId="6529" xr:uid="{00000000-0005-0000-0000-000090430000}"/>
    <cellStyle name="Normal 2 3 2 3 2 2 2 2 2 4 2" xfId="14675" xr:uid="{00000000-0005-0000-0000-000091430000}"/>
    <cellStyle name="Normal 2 3 2 3 2 2 2 2 2 4 2 2" xfId="30971" xr:uid="{00000000-0005-0000-0000-000092430000}"/>
    <cellStyle name="Normal 2 3 2 3 2 2 2 2 2 4 3" xfId="22825" xr:uid="{00000000-0005-0000-0000-000093430000}"/>
    <cellStyle name="Normal 2 3 2 3 2 2 2 2 2 5" xfId="9376" xr:uid="{00000000-0005-0000-0000-000094430000}"/>
    <cellStyle name="Normal 2 3 2 3 2 2 2 2 2 5 2" xfId="25672" xr:uid="{00000000-0005-0000-0000-000095430000}"/>
    <cellStyle name="Normal 2 3 2 3 2 2 2 2 2 6" xfId="17526" xr:uid="{00000000-0005-0000-0000-000096430000}"/>
    <cellStyle name="Normal 2 3 2 3 2 2 2 2 3" xfId="1935" xr:uid="{00000000-0005-0000-0000-000097430000}"/>
    <cellStyle name="Normal 2 3 2 3 2 2 2 2 3 2" xfId="4506" xr:uid="{00000000-0005-0000-0000-000098430000}"/>
    <cellStyle name="Normal 2 3 2 3 2 2 2 2 3 2 2" xfId="12652" xr:uid="{00000000-0005-0000-0000-000099430000}"/>
    <cellStyle name="Normal 2 3 2 3 2 2 2 2 3 2 2 2" xfId="28948" xr:uid="{00000000-0005-0000-0000-00009A430000}"/>
    <cellStyle name="Normal 2 3 2 3 2 2 2 2 3 2 3" xfId="20802" xr:uid="{00000000-0005-0000-0000-00009B430000}"/>
    <cellStyle name="Normal 2 3 2 3 2 2 2 2 3 3" xfId="7234" xr:uid="{00000000-0005-0000-0000-00009C430000}"/>
    <cellStyle name="Normal 2 3 2 3 2 2 2 2 3 3 2" xfId="15380" xr:uid="{00000000-0005-0000-0000-00009D430000}"/>
    <cellStyle name="Normal 2 3 2 3 2 2 2 2 3 3 2 2" xfId="31676" xr:uid="{00000000-0005-0000-0000-00009E430000}"/>
    <cellStyle name="Normal 2 3 2 3 2 2 2 2 3 3 3" xfId="23530" xr:uid="{00000000-0005-0000-0000-00009F430000}"/>
    <cellStyle name="Normal 2 3 2 3 2 2 2 2 3 4" xfId="10081" xr:uid="{00000000-0005-0000-0000-0000A0430000}"/>
    <cellStyle name="Normal 2 3 2 3 2 2 2 2 3 4 2" xfId="26377" xr:uid="{00000000-0005-0000-0000-0000A1430000}"/>
    <cellStyle name="Normal 2 3 2 3 2 2 2 2 3 5" xfId="18231" xr:uid="{00000000-0005-0000-0000-0000A2430000}"/>
    <cellStyle name="Normal 2 3 2 3 2 2 2 2 4" xfId="3288" xr:uid="{00000000-0005-0000-0000-0000A3430000}"/>
    <cellStyle name="Normal 2 3 2 3 2 2 2 2 4 2" xfId="11434" xr:uid="{00000000-0005-0000-0000-0000A4430000}"/>
    <cellStyle name="Normal 2 3 2 3 2 2 2 2 4 2 2" xfId="27730" xr:uid="{00000000-0005-0000-0000-0000A5430000}"/>
    <cellStyle name="Normal 2 3 2 3 2 2 2 2 4 3" xfId="19584" xr:uid="{00000000-0005-0000-0000-0000A6430000}"/>
    <cellStyle name="Normal 2 3 2 3 2 2 2 2 5" xfId="5824" xr:uid="{00000000-0005-0000-0000-0000A7430000}"/>
    <cellStyle name="Normal 2 3 2 3 2 2 2 2 5 2" xfId="13970" xr:uid="{00000000-0005-0000-0000-0000A8430000}"/>
    <cellStyle name="Normal 2 3 2 3 2 2 2 2 5 2 2" xfId="30266" xr:uid="{00000000-0005-0000-0000-0000A9430000}"/>
    <cellStyle name="Normal 2 3 2 3 2 2 2 2 5 3" xfId="22120" xr:uid="{00000000-0005-0000-0000-0000AA430000}"/>
    <cellStyle name="Normal 2 3 2 3 2 2 2 2 6" xfId="8671" xr:uid="{00000000-0005-0000-0000-0000AB430000}"/>
    <cellStyle name="Normal 2 3 2 3 2 2 2 2 6 2" xfId="24967" xr:uid="{00000000-0005-0000-0000-0000AC430000}"/>
    <cellStyle name="Normal 2 3 2 3 2 2 2 2 7" xfId="16821" xr:uid="{00000000-0005-0000-0000-0000AD430000}"/>
    <cellStyle name="Normal 2 3 2 3 2 2 2 3" xfId="886" xr:uid="{00000000-0005-0000-0000-0000AE430000}"/>
    <cellStyle name="Normal 2 3 2 3 2 2 2 3 2" xfId="2296" xr:uid="{00000000-0005-0000-0000-0000AF430000}"/>
    <cellStyle name="Normal 2 3 2 3 2 2 2 3 2 2" xfId="4819" xr:uid="{00000000-0005-0000-0000-0000B0430000}"/>
    <cellStyle name="Normal 2 3 2 3 2 2 2 3 2 2 2" xfId="12965" xr:uid="{00000000-0005-0000-0000-0000B1430000}"/>
    <cellStyle name="Normal 2 3 2 3 2 2 2 3 2 2 2 2" xfId="29261" xr:uid="{00000000-0005-0000-0000-0000B2430000}"/>
    <cellStyle name="Normal 2 3 2 3 2 2 2 3 2 2 3" xfId="21115" xr:uid="{00000000-0005-0000-0000-0000B3430000}"/>
    <cellStyle name="Normal 2 3 2 3 2 2 2 3 2 3" xfId="7595" xr:uid="{00000000-0005-0000-0000-0000B4430000}"/>
    <cellStyle name="Normal 2 3 2 3 2 2 2 3 2 3 2" xfId="15741" xr:uid="{00000000-0005-0000-0000-0000B5430000}"/>
    <cellStyle name="Normal 2 3 2 3 2 2 2 3 2 3 2 2" xfId="32037" xr:uid="{00000000-0005-0000-0000-0000B6430000}"/>
    <cellStyle name="Normal 2 3 2 3 2 2 2 3 2 3 3" xfId="23891" xr:uid="{00000000-0005-0000-0000-0000B7430000}"/>
    <cellStyle name="Normal 2 3 2 3 2 2 2 3 2 4" xfId="10442" xr:uid="{00000000-0005-0000-0000-0000B8430000}"/>
    <cellStyle name="Normal 2 3 2 3 2 2 2 3 2 4 2" xfId="26738" xr:uid="{00000000-0005-0000-0000-0000B9430000}"/>
    <cellStyle name="Normal 2 3 2 3 2 2 2 3 2 5" xfId="18592" xr:uid="{00000000-0005-0000-0000-0000BA430000}"/>
    <cellStyle name="Normal 2 3 2 3 2 2 2 3 3" xfId="3601" xr:uid="{00000000-0005-0000-0000-0000BB430000}"/>
    <cellStyle name="Normal 2 3 2 3 2 2 2 3 3 2" xfId="11747" xr:uid="{00000000-0005-0000-0000-0000BC430000}"/>
    <cellStyle name="Normal 2 3 2 3 2 2 2 3 3 2 2" xfId="28043" xr:uid="{00000000-0005-0000-0000-0000BD430000}"/>
    <cellStyle name="Normal 2 3 2 3 2 2 2 3 3 3" xfId="19897" xr:uid="{00000000-0005-0000-0000-0000BE430000}"/>
    <cellStyle name="Normal 2 3 2 3 2 2 2 3 4" xfId="6185" xr:uid="{00000000-0005-0000-0000-0000BF430000}"/>
    <cellStyle name="Normal 2 3 2 3 2 2 2 3 4 2" xfId="14331" xr:uid="{00000000-0005-0000-0000-0000C0430000}"/>
    <cellStyle name="Normal 2 3 2 3 2 2 2 3 4 2 2" xfId="30627" xr:uid="{00000000-0005-0000-0000-0000C1430000}"/>
    <cellStyle name="Normal 2 3 2 3 2 2 2 3 4 3" xfId="22481" xr:uid="{00000000-0005-0000-0000-0000C2430000}"/>
    <cellStyle name="Normal 2 3 2 3 2 2 2 3 5" xfId="9032" xr:uid="{00000000-0005-0000-0000-0000C3430000}"/>
    <cellStyle name="Normal 2 3 2 3 2 2 2 3 5 2" xfId="25328" xr:uid="{00000000-0005-0000-0000-0000C4430000}"/>
    <cellStyle name="Normal 2 3 2 3 2 2 2 3 6" xfId="17182" xr:uid="{00000000-0005-0000-0000-0000C5430000}"/>
    <cellStyle name="Normal 2 3 2 3 2 2 2 4" xfId="1591" xr:uid="{00000000-0005-0000-0000-0000C6430000}"/>
    <cellStyle name="Normal 2 3 2 3 2 2 2 4 2" xfId="4210" xr:uid="{00000000-0005-0000-0000-0000C7430000}"/>
    <cellStyle name="Normal 2 3 2 3 2 2 2 4 2 2" xfId="12356" xr:uid="{00000000-0005-0000-0000-0000C8430000}"/>
    <cellStyle name="Normal 2 3 2 3 2 2 2 4 2 2 2" xfId="28652" xr:uid="{00000000-0005-0000-0000-0000C9430000}"/>
    <cellStyle name="Normal 2 3 2 3 2 2 2 4 2 3" xfId="20506" xr:uid="{00000000-0005-0000-0000-0000CA430000}"/>
    <cellStyle name="Normal 2 3 2 3 2 2 2 4 3" xfId="6890" xr:uid="{00000000-0005-0000-0000-0000CB430000}"/>
    <cellStyle name="Normal 2 3 2 3 2 2 2 4 3 2" xfId="15036" xr:uid="{00000000-0005-0000-0000-0000CC430000}"/>
    <cellStyle name="Normal 2 3 2 3 2 2 2 4 3 2 2" xfId="31332" xr:uid="{00000000-0005-0000-0000-0000CD430000}"/>
    <cellStyle name="Normal 2 3 2 3 2 2 2 4 3 3" xfId="23186" xr:uid="{00000000-0005-0000-0000-0000CE430000}"/>
    <cellStyle name="Normal 2 3 2 3 2 2 2 4 4" xfId="9737" xr:uid="{00000000-0005-0000-0000-0000CF430000}"/>
    <cellStyle name="Normal 2 3 2 3 2 2 2 4 4 2" xfId="26033" xr:uid="{00000000-0005-0000-0000-0000D0430000}"/>
    <cellStyle name="Normal 2 3 2 3 2 2 2 4 5" xfId="17887" xr:uid="{00000000-0005-0000-0000-0000D1430000}"/>
    <cellStyle name="Normal 2 3 2 3 2 2 2 5" xfId="2992" xr:uid="{00000000-0005-0000-0000-0000D2430000}"/>
    <cellStyle name="Normal 2 3 2 3 2 2 2 5 2" xfId="11138" xr:uid="{00000000-0005-0000-0000-0000D3430000}"/>
    <cellStyle name="Normal 2 3 2 3 2 2 2 5 2 2" xfId="27434" xr:uid="{00000000-0005-0000-0000-0000D4430000}"/>
    <cellStyle name="Normal 2 3 2 3 2 2 2 5 3" xfId="19288" xr:uid="{00000000-0005-0000-0000-0000D5430000}"/>
    <cellStyle name="Normal 2 3 2 3 2 2 2 6" xfId="5480" xr:uid="{00000000-0005-0000-0000-0000D6430000}"/>
    <cellStyle name="Normal 2 3 2 3 2 2 2 6 2" xfId="13626" xr:uid="{00000000-0005-0000-0000-0000D7430000}"/>
    <cellStyle name="Normal 2 3 2 3 2 2 2 6 2 2" xfId="29922" xr:uid="{00000000-0005-0000-0000-0000D8430000}"/>
    <cellStyle name="Normal 2 3 2 3 2 2 2 6 3" xfId="21776" xr:uid="{00000000-0005-0000-0000-0000D9430000}"/>
    <cellStyle name="Normal 2 3 2 3 2 2 2 7" xfId="8327" xr:uid="{00000000-0005-0000-0000-0000DA430000}"/>
    <cellStyle name="Normal 2 3 2 3 2 2 2 7 2" xfId="24623" xr:uid="{00000000-0005-0000-0000-0000DB430000}"/>
    <cellStyle name="Normal 2 3 2 3 2 2 2 8" xfId="16477" xr:uid="{00000000-0005-0000-0000-0000DC430000}"/>
    <cellStyle name="Normal 2 3 2 3 2 2 3" xfId="255" xr:uid="{00000000-0005-0000-0000-0000DD430000}"/>
    <cellStyle name="Normal 2 3 2 3 2 2 3 2" xfId="599" xr:uid="{00000000-0005-0000-0000-0000DE430000}"/>
    <cellStyle name="Normal 2 3 2 3 2 2 3 2 2" xfId="1305" xr:uid="{00000000-0005-0000-0000-0000DF430000}"/>
    <cellStyle name="Normal 2 3 2 3 2 2 3 2 2 2" xfId="2715" xr:uid="{00000000-0005-0000-0000-0000E0430000}"/>
    <cellStyle name="Normal 2 3 2 3 2 2 3 2 2 2 2" xfId="5189" xr:uid="{00000000-0005-0000-0000-0000E1430000}"/>
    <cellStyle name="Normal 2 3 2 3 2 2 3 2 2 2 2 2" xfId="13335" xr:uid="{00000000-0005-0000-0000-0000E2430000}"/>
    <cellStyle name="Normal 2 3 2 3 2 2 3 2 2 2 2 2 2" xfId="29631" xr:uid="{00000000-0005-0000-0000-0000E3430000}"/>
    <cellStyle name="Normal 2 3 2 3 2 2 3 2 2 2 2 3" xfId="21485" xr:uid="{00000000-0005-0000-0000-0000E4430000}"/>
    <cellStyle name="Normal 2 3 2 3 2 2 3 2 2 2 3" xfId="8014" xr:uid="{00000000-0005-0000-0000-0000E5430000}"/>
    <cellStyle name="Normal 2 3 2 3 2 2 3 2 2 2 3 2" xfId="16160" xr:uid="{00000000-0005-0000-0000-0000E6430000}"/>
    <cellStyle name="Normal 2 3 2 3 2 2 3 2 2 2 3 2 2" xfId="32456" xr:uid="{00000000-0005-0000-0000-0000E7430000}"/>
    <cellStyle name="Normal 2 3 2 3 2 2 3 2 2 2 3 3" xfId="24310" xr:uid="{00000000-0005-0000-0000-0000E8430000}"/>
    <cellStyle name="Normal 2 3 2 3 2 2 3 2 2 2 4" xfId="10861" xr:uid="{00000000-0005-0000-0000-0000E9430000}"/>
    <cellStyle name="Normal 2 3 2 3 2 2 3 2 2 2 4 2" xfId="27157" xr:uid="{00000000-0005-0000-0000-0000EA430000}"/>
    <cellStyle name="Normal 2 3 2 3 2 2 3 2 2 2 5" xfId="19011" xr:uid="{00000000-0005-0000-0000-0000EB430000}"/>
    <cellStyle name="Normal 2 3 2 3 2 2 3 2 2 3" xfId="3971" xr:uid="{00000000-0005-0000-0000-0000EC430000}"/>
    <cellStyle name="Normal 2 3 2 3 2 2 3 2 2 3 2" xfId="12117" xr:uid="{00000000-0005-0000-0000-0000ED430000}"/>
    <cellStyle name="Normal 2 3 2 3 2 2 3 2 2 3 2 2" xfId="28413" xr:uid="{00000000-0005-0000-0000-0000EE430000}"/>
    <cellStyle name="Normal 2 3 2 3 2 2 3 2 2 3 3" xfId="20267" xr:uid="{00000000-0005-0000-0000-0000EF430000}"/>
    <cellStyle name="Normal 2 3 2 3 2 2 3 2 2 4" xfId="6604" xr:uid="{00000000-0005-0000-0000-0000F0430000}"/>
    <cellStyle name="Normal 2 3 2 3 2 2 3 2 2 4 2" xfId="14750" xr:uid="{00000000-0005-0000-0000-0000F1430000}"/>
    <cellStyle name="Normal 2 3 2 3 2 2 3 2 2 4 2 2" xfId="31046" xr:uid="{00000000-0005-0000-0000-0000F2430000}"/>
    <cellStyle name="Normal 2 3 2 3 2 2 3 2 2 4 3" xfId="22900" xr:uid="{00000000-0005-0000-0000-0000F3430000}"/>
    <cellStyle name="Normal 2 3 2 3 2 2 3 2 2 5" xfId="9451" xr:uid="{00000000-0005-0000-0000-0000F4430000}"/>
    <cellStyle name="Normal 2 3 2 3 2 2 3 2 2 5 2" xfId="25747" xr:uid="{00000000-0005-0000-0000-0000F5430000}"/>
    <cellStyle name="Normal 2 3 2 3 2 2 3 2 2 6" xfId="17601" xr:uid="{00000000-0005-0000-0000-0000F6430000}"/>
    <cellStyle name="Normal 2 3 2 3 2 2 3 2 3" xfId="2010" xr:uid="{00000000-0005-0000-0000-0000F7430000}"/>
    <cellStyle name="Normal 2 3 2 3 2 2 3 2 3 2" xfId="4580" xr:uid="{00000000-0005-0000-0000-0000F8430000}"/>
    <cellStyle name="Normal 2 3 2 3 2 2 3 2 3 2 2" xfId="12726" xr:uid="{00000000-0005-0000-0000-0000F9430000}"/>
    <cellStyle name="Normal 2 3 2 3 2 2 3 2 3 2 2 2" xfId="29022" xr:uid="{00000000-0005-0000-0000-0000FA430000}"/>
    <cellStyle name="Normal 2 3 2 3 2 2 3 2 3 2 3" xfId="20876" xr:uid="{00000000-0005-0000-0000-0000FB430000}"/>
    <cellStyle name="Normal 2 3 2 3 2 2 3 2 3 3" xfId="7309" xr:uid="{00000000-0005-0000-0000-0000FC430000}"/>
    <cellStyle name="Normal 2 3 2 3 2 2 3 2 3 3 2" xfId="15455" xr:uid="{00000000-0005-0000-0000-0000FD430000}"/>
    <cellStyle name="Normal 2 3 2 3 2 2 3 2 3 3 2 2" xfId="31751" xr:uid="{00000000-0005-0000-0000-0000FE430000}"/>
    <cellStyle name="Normal 2 3 2 3 2 2 3 2 3 3 3" xfId="23605" xr:uid="{00000000-0005-0000-0000-0000FF430000}"/>
    <cellStyle name="Normal 2 3 2 3 2 2 3 2 3 4" xfId="10156" xr:uid="{00000000-0005-0000-0000-000000440000}"/>
    <cellStyle name="Normal 2 3 2 3 2 2 3 2 3 4 2" xfId="26452" xr:uid="{00000000-0005-0000-0000-000001440000}"/>
    <cellStyle name="Normal 2 3 2 3 2 2 3 2 3 5" xfId="18306" xr:uid="{00000000-0005-0000-0000-000002440000}"/>
    <cellStyle name="Normal 2 3 2 3 2 2 3 2 4" xfId="3362" xr:uid="{00000000-0005-0000-0000-000003440000}"/>
    <cellStyle name="Normal 2 3 2 3 2 2 3 2 4 2" xfId="11508" xr:uid="{00000000-0005-0000-0000-000004440000}"/>
    <cellStyle name="Normal 2 3 2 3 2 2 3 2 4 2 2" xfId="27804" xr:uid="{00000000-0005-0000-0000-000005440000}"/>
    <cellStyle name="Normal 2 3 2 3 2 2 3 2 4 3" xfId="19658" xr:uid="{00000000-0005-0000-0000-000006440000}"/>
    <cellStyle name="Normal 2 3 2 3 2 2 3 2 5" xfId="5899" xr:uid="{00000000-0005-0000-0000-000007440000}"/>
    <cellStyle name="Normal 2 3 2 3 2 2 3 2 5 2" xfId="14045" xr:uid="{00000000-0005-0000-0000-000008440000}"/>
    <cellStyle name="Normal 2 3 2 3 2 2 3 2 5 2 2" xfId="30341" xr:uid="{00000000-0005-0000-0000-000009440000}"/>
    <cellStyle name="Normal 2 3 2 3 2 2 3 2 5 3" xfId="22195" xr:uid="{00000000-0005-0000-0000-00000A440000}"/>
    <cellStyle name="Normal 2 3 2 3 2 2 3 2 6" xfId="8746" xr:uid="{00000000-0005-0000-0000-00000B440000}"/>
    <cellStyle name="Normal 2 3 2 3 2 2 3 2 6 2" xfId="25042" xr:uid="{00000000-0005-0000-0000-00000C440000}"/>
    <cellStyle name="Normal 2 3 2 3 2 2 3 2 7" xfId="16896" xr:uid="{00000000-0005-0000-0000-00000D440000}"/>
    <cellStyle name="Normal 2 3 2 3 2 2 3 3" xfId="961" xr:uid="{00000000-0005-0000-0000-00000E440000}"/>
    <cellStyle name="Normal 2 3 2 3 2 2 3 3 2" xfId="2371" xr:uid="{00000000-0005-0000-0000-00000F440000}"/>
    <cellStyle name="Normal 2 3 2 3 2 2 3 3 2 2" xfId="4893" xr:uid="{00000000-0005-0000-0000-000010440000}"/>
    <cellStyle name="Normal 2 3 2 3 2 2 3 3 2 2 2" xfId="13039" xr:uid="{00000000-0005-0000-0000-000011440000}"/>
    <cellStyle name="Normal 2 3 2 3 2 2 3 3 2 2 2 2" xfId="29335" xr:uid="{00000000-0005-0000-0000-000012440000}"/>
    <cellStyle name="Normal 2 3 2 3 2 2 3 3 2 2 3" xfId="21189" xr:uid="{00000000-0005-0000-0000-000013440000}"/>
    <cellStyle name="Normal 2 3 2 3 2 2 3 3 2 3" xfId="7670" xr:uid="{00000000-0005-0000-0000-000014440000}"/>
    <cellStyle name="Normal 2 3 2 3 2 2 3 3 2 3 2" xfId="15816" xr:uid="{00000000-0005-0000-0000-000015440000}"/>
    <cellStyle name="Normal 2 3 2 3 2 2 3 3 2 3 2 2" xfId="32112" xr:uid="{00000000-0005-0000-0000-000016440000}"/>
    <cellStyle name="Normal 2 3 2 3 2 2 3 3 2 3 3" xfId="23966" xr:uid="{00000000-0005-0000-0000-000017440000}"/>
    <cellStyle name="Normal 2 3 2 3 2 2 3 3 2 4" xfId="10517" xr:uid="{00000000-0005-0000-0000-000018440000}"/>
    <cellStyle name="Normal 2 3 2 3 2 2 3 3 2 4 2" xfId="26813" xr:uid="{00000000-0005-0000-0000-000019440000}"/>
    <cellStyle name="Normal 2 3 2 3 2 2 3 3 2 5" xfId="18667" xr:uid="{00000000-0005-0000-0000-00001A440000}"/>
    <cellStyle name="Normal 2 3 2 3 2 2 3 3 3" xfId="3675" xr:uid="{00000000-0005-0000-0000-00001B440000}"/>
    <cellStyle name="Normal 2 3 2 3 2 2 3 3 3 2" xfId="11821" xr:uid="{00000000-0005-0000-0000-00001C440000}"/>
    <cellStyle name="Normal 2 3 2 3 2 2 3 3 3 2 2" xfId="28117" xr:uid="{00000000-0005-0000-0000-00001D440000}"/>
    <cellStyle name="Normal 2 3 2 3 2 2 3 3 3 3" xfId="19971" xr:uid="{00000000-0005-0000-0000-00001E440000}"/>
    <cellStyle name="Normal 2 3 2 3 2 2 3 3 4" xfId="6260" xr:uid="{00000000-0005-0000-0000-00001F440000}"/>
    <cellStyle name="Normal 2 3 2 3 2 2 3 3 4 2" xfId="14406" xr:uid="{00000000-0005-0000-0000-000020440000}"/>
    <cellStyle name="Normal 2 3 2 3 2 2 3 3 4 2 2" xfId="30702" xr:uid="{00000000-0005-0000-0000-000021440000}"/>
    <cellStyle name="Normal 2 3 2 3 2 2 3 3 4 3" xfId="22556" xr:uid="{00000000-0005-0000-0000-000022440000}"/>
    <cellStyle name="Normal 2 3 2 3 2 2 3 3 5" xfId="9107" xr:uid="{00000000-0005-0000-0000-000023440000}"/>
    <cellStyle name="Normal 2 3 2 3 2 2 3 3 5 2" xfId="25403" xr:uid="{00000000-0005-0000-0000-000024440000}"/>
    <cellStyle name="Normal 2 3 2 3 2 2 3 3 6" xfId="17257" xr:uid="{00000000-0005-0000-0000-000025440000}"/>
    <cellStyle name="Normal 2 3 2 3 2 2 3 4" xfId="1666" xr:uid="{00000000-0005-0000-0000-000026440000}"/>
    <cellStyle name="Normal 2 3 2 3 2 2 3 4 2" xfId="4284" xr:uid="{00000000-0005-0000-0000-000027440000}"/>
    <cellStyle name="Normal 2 3 2 3 2 2 3 4 2 2" xfId="12430" xr:uid="{00000000-0005-0000-0000-000028440000}"/>
    <cellStyle name="Normal 2 3 2 3 2 2 3 4 2 2 2" xfId="28726" xr:uid="{00000000-0005-0000-0000-000029440000}"/>
    <cellStyle name="Normal 2 3 2 3 2 2 3 4 2 3" xfId="20580" xr:uid="{00000000-0005-0000-0000-00002A440000}"/>
    <cellStyle name="Normal 2 3 2 3 2 2 3 4 3" xfId="6965" xr:uid="{00000000-0005-0000-0000-00002B440000}"/>
    <cellStyle name="Normal 2 3 2 3 2 2 3 4 3 2" xfId="15111" xr:uid="{00000000-0005-0000-0000-00002C440000}"/>
    <cellStyle name="Normal 2 3 2 3 2 2 3 4 3 2 2" xfId="31407" xr:uid="{00000000-0005-0000-0000-00002D440000}"/>
    <cellStyle name="Normal 2 3 2 3 2 2 3 4 3 3" xfId="23261" xr:uid="{00000000-0005-0000-0000-00002E440000}"/>
    <cellStyle name="Normal 2 3 2 3 2 2 3 4 4" xfId="9812" xr:uid="{00000000-0005-0000-0000-00002F440000}"/>
    <cellStyle name="Normal 2 3 2 3 2 2 3 4 4 2" xfId="26108" xr:uid="{00000000-0005-0000-0000-000030440000}"/>
    <cellStyle name="Normal 2 3 2 3 2 2 3 4 5" xfId="17962" xr:uid="{00000000-0005-0000-0000-000031440000}"/>
    <cellStyle name="Normal 2 3 2 3 2 2 3 5" xfId="3066" xr:uid="{00000000-0005-0000-0000-000032440000}"/>
    <cellStyle name="Normal 2 3 2 3 2 2 3 5 2" xfId="11212" xr:uid="{00000000-0005-0000-0000-000033440000}"/>
    <cellStyle name="Normal 2 3 2 3 2 2 3 5 2 2" xfId="27508" xr:uid="{00000000-0005-0000-0000-000034440000}"/>
    <cellStyle name="Normal 2 3 2 3 2 2 3 5 3" xfId="19362" xr:uid="{00000000-0005-0000-0000-000035440000}"/>
    <cellStyle name="Normal 2 3 2 3 2 2 3 6" xfId="5555" xr:uid="{00000000-0005-0000-0000-000036440000}"/>
    <cellStyle name="Normal 2 3 2 3 2 2 3 6 2" xfId="13701" xr:uid="{00000000-0005-0000-0000-000037440000}"/>
    <cellStyle name="Normal 2 3 2 3 2 2 3 6 2 2" xfId="29997" xr:uid="{00000000-0005-0000-0000-000038440000}"/>
    <cellStyle name="Normal 2 3 2 3 2 2 3 6 3" xfId="21851" xr:uid="{00000000-0005-0000-0000-000039440000}"/>
    <cellStyle name="Normal 2 3 2 3 2 2 3 7" xfId="8402" xr:uid="{00000000-0005-0000-0000-00003A440000}"/>
    <cellStyle name="Normal 2 3 2 3 2 2 3 7 2" xfId="24698" xr:uid="{00000000-0005-0000-0000-00003B440000}"/>
    <cellStyle name="Normal 2 3 2 3 2 2 3 8" xfId="16552" xr:uid="{00000000-0005-0000-0000-00003C440000}"/>
    <cellStyle name="Normal 2 3 2 3 2 2 4" xfId="344" xr:uid="{00000000-0005-0000-0000-00003D440000}"/>
    <cellStyle name="Normal 2 3 2 3 2 2 4 2" xfId="688" xr:uid="{00000000-0005-0000-0000-00003E440000}"/>
    <cellStyle name="Normal 2 3 2 3 2 2 4 2 2" xfId="1394" xr:uid="{00000000-0005-0000-0000-00003F440000}"/>
    <cellStyle name="Normal 2 3 2 3 2 2 4 2 2 2" xfId="2804" xr:uid="{00000000-0005-0000-0000-000040440000}"/>
    <cellStyle name="Normal 2 3 2 3 2 2 4 2 2 2 2" xfId="5263" xr:uid="{00000000-0005-0000-0000-000041440000}"/>
    <cellStyle name="Normal 2 3 2 3 2 2 4 2 2 2 2 2" xfId="13409" xr:uid="{00000000-0005-0000-0000-000042440000}"/>
    <cellStyle name="Normal 2 3 2 3 2 2 4 2 2 2 2 2 2" xfId="29705" xr:uid="{00000000-0005-0000-0000-000043440000}"/>
    <cellStyle name="Normal 2 3 2 3 2 2 4 2 2 2 2 3" xfId="21559" xr:uid="{00000000-0005-0000-0000-000044440000}"/>
    <cellStyle name="Normal 2 3 2 3 2 2 4 2 2 2 3" xfId="8103" xr:uid="{00000000-0005-0000-0000-000045440000}"/>
    <cellStyle name="Normal 2 3 2 3 2 2 4 2 2 2 3 2" xfId="16249" xr:uid="{00000000-0005-0000-0000-000046440000}"/>
    <cellStyle name="Normal 2 3 2 3 2 2 4 2 2 2 3 2 2" xfId="32545" xr:uid="{00000000-0005-0000-0000-000047440000}"/>
    <cellStyle name="Normal 2 3 2 3 2 2 4 2 2 2 3 3" xfId="24399" xr:uid="{00000000-0005-0000-0000-000048440000}"/>
    <cellStyle name="Normal 2 3 2 3 2 2 4 2 2 2 4" xfId="10950" xr:uid="{00000000-0005-0000-0000-000049440000}"/>
    <cellStyle name="Normal 2 3 2 3 2 2 4 2 2 2 4 2" xfId="27246" xr:uid="{00000000-0005-0000-0000-00004A440000}"/>
    <cellStyle name="Normal 2 3 2 3 2 2 4 2 2 2 5" xfId="19100" xr:uid="{00000000-0005-0000-0000-00004B440000}"/>
    <cellStyle name="Normal 2 3 2 3 2 2 4 2 2 3" xfId="4045" xr:uid="{00000000-0005-0000-0000-00004C440000}"/>
    <cellStyle name="Normal 2 3 2 3 2 2 4 2 2 3 2" xfId="12191" xr:uid="{00000000-0005-0000-0000-00004D440000}"/>
    <cellStyle name="Normal 2 3 2 3 2 2 4 2 2 3 2 2" xfId="28487" xr:uid="{00000000-0005-0000-0000-00004E440000}"/>
    <cellStyle name="Normal 2 3 2 3 2 2 4 2 2 3 3" xfId="20341" xr:uid="{00000000-0005-0000-0000-00004F440000}"/>
    <cellStyle name="Normal 2 3 2 3 2 2 4 2 2 4" xfId="6693" xr:uid="{00000000-0005-0000-0000-000050440000}"/>
    <cellStyle name="Normal 2 3 2 3 2 2 4 2 2 4 2" xfId="14839" xr:uid="{00000000-0005-0000-0000-000051440000}"/>
    <cellStyle name="Normal 2 3 2 3 2 2 4 2 2 4 2 2" xfId="31135" xr:uid="{00000000-0005-0000-0000-000052440000}"/>
    <cellStyle name="Normal 2 3 2 3 2 2 4 2 2 4 3" xfId="22989" xr:uid="{00000000-0005-0000-0000-000053440000}"/>
    <cellStyle name="Normal 2 3 2 3 2 2 4 2 2 5" xfId="9540" xr:uid="{00000000-0005-0000-0000-000054440000}"/>
    <cellStyle name="Normal 2 3 2 3 2 2 4 2 2 5 2" xfId="25836" xr:uid="{00000000-0005-0000-0000-000055440000}"/>
    <cellStyle name="Normal 2 3 2 3 2 2 4 2 2 6" xfId="17690" xr:uid="{00000000-0005-0000-0000-000056440000}"/>
    <cellStyle name="Normal 2 3 2 3 2 2 4 2 3" xfId="2099" xr:uid="{00000000-0005-0000-0000-000057440000}"/>
    <cellStyle name="Normal 2 3 2 3 2 2 4 2 3 2" xfId="4654" xr:uid="{00000000-0005-0000-0000-000058440000}"/>
    <cellStyle name="Normal 2 3 2 3 2 2 4 2 3 2 2" xfId="12800" xr:uid="{00000000-0005-0000-0000-000059440000}"/>
    <cellStyle name="Normal 2 3 2 3 2 2 4 2 3 2 2 2" xfId="29096" xr:uid="{00000000-0005-0000-0000-00005A440000}"/>
    <cellStyle name="Normal 2 3 2 3 2 2 4 2 3 2 3" xfId="20950" xr:uid="{00000000-0005-0000-0000-00005B440000}"/>
    <cellStyle name="Normal 2 3 2 3 2 2 4 2 3 3" xfId="7398" xr:uid="{00000000-0005-0000-0000-00005C440000}"/>
    <cellStyle name="Normal 2 3 2 3 2 2 4 2 3 3 2" xfId="15544" xr:uid="{00000000-0005-0000-0000-00005D440000}"/>
    <cellStyle name="Normal 2 3 2 3 2 2 4 2 3 3 2 2" xfId="31840" xr:uid="{00000000-0005-0000-0000-00005E440000}"/>
    <cellStyle name="Normal 2 3 2 3 2 2 4 2 3 3 3" xfId="23694" xr:uid="{00000000-0005-0000-0000-00005F440000}"/>
    <cellStyle name="Normal 2 3 2 3 2 2 4 2 3 4" xfId="10245" xr:uid="{00000000-0005-0000-0000-000060440000}"/>
    <cellStyle name="Normal 2 3 2 3 2 2 4 2 3 4 2" xfId="26541" xr:uid="{00000000-0005-0000-0000-000061440000}"/>
    <cellStyle name="Normal 2 3 2 3 2 2 4 2 3 5" xfId="18395" xr:uid="{00000000-0005-0000-0000-000062440000}"/>
    <cellStyle name="Normal 2 3 2 3 2 2 4 2 4" xfId="3436" xr:uid="{00000000-0005-0000-0000-000063440000}"/>
    <cellStyle name="Normal 2 3 2 3 2 2 4 2 4 2" xfId="11582" xr:uid="{00000000-0005-0000-0000-000064440000}"/>
    <cellStyle name="Normal 2 3 2 3 2 2 4 2 4 2 2" xfId="27878" xr:uid="{00000000-0005-0000-0000-000065440000}"/>
    <cellStyle name="Normal 2 3 2 3 2 2 4 2 4 3" xfId="19732" xr:uid="{00000000-0005-0000-0000-000066440000}"/>
    <cellStyle name="Normal 2 3 2 3 2 2 4 2 5" xfId="5988" xr:uid="{00000000-0005-0000-0000-000067440000}"/>
    <cellStyle name="Normal 2 3 2 3 2 2 4 2 5 2" xfId="14134" xr:uid="{00000000-0005-0000-0000-000068440000}"/>
    <cellStyle name="Normal 2 3 2 3 2 2 4 2 5 2 2" xfId="30430" xr:uid="{00000000-0005-0000-0000-000069440000}"/>
    <cellStyle name="Normal 2 3 2 3 2 2 4 2 5 3" xfId="22284" xr:uid="{00000000-0005-0000-0000-00006A440000}"/>
    <cellStyle name="Normal 2 3 2 3 2 2 4 2 6" xfId="8835" xr:uid="{00000000-0005-0000-0000-00006B440000}"/>
    <cellStyle name="Normal 2 3 2 3 2 2 4 2 6 2" xfId="25131" xr:uid="{00000000-0005-0000-0000-00006C440000}"/>
    <cellStyle name="Normal 2 3 2 3 2 2 4 2 7" xfId="16985" xr:uid="{00000000-0005-0000-0000-00006D440000}"/>
    <cellStyle name="Normal 2 3 2 3 2 2 4 3" xfId="1050" xr:uid="{00000000-0005-0000-0000-00006E440000}"/>
    <cellStyle name="Normal 2 3 2 3 2 2 4 3 2" xfId="2460" xr:uid="{00000000-0005-0000-0000-00006F440000}"/>
    <cellStyle name="Normal 2 3 2 3 2 2 4 3 2 2" xfId="4967" xr:uid="{00000000-0005-0000-0000-000070440000}"/>
    <cellStyle name="Normal 2 3 2 3 2 2 4 3 2 2 2" xfId="13113" xr:uid="{00000000-0005-0000-0000-000071440000}"/>
    <cellStyle name="Normal 2 3 2 3 2 2 4 3 2 2 2 2" xfId="29409" xr:uid="{00000000-0005-0000-0000-000072440000}"/>
    <cellStyle name="Normal 2 3 2 3 2 2 4 3 2 2 3" xfId="21263" xr:uid="{00000000-0005-0000-0000-000073440000}"/>
    <cellStyle name="Normal 2 3 2 3 2 2 4 3 2 3" xfId="7759" xr:uid="{00000000-0005-0000-0000-000074440000}"/>
    <cellStyle name="Normal 2 3 2 3 2 2 4 3 2 3 2" xfId="15905" xr:uid="{00000000-0005-0000-0000-000075440000}"/>
    <cellStyle name="Normal 2 3 2 3 2 2 4 3 2 3 2 2" xfId="32201" xr:uid="{00000000-0005-0000-0000-000076440000}"/>
    <cellStyle name="Normal 2 3 2 3 2 2 4 3 2 3 3" xfId="24055" xr:uid="{00000000-0005-0000-0000-000077440000}"/>
    <cellStyle name="Normal 2 3 2 3 2 2 4 3 2 4" xfId="10606" xr:uid="{00000000-0005-0000-0000-000078440000}"/>
    <cellStyle name="Normal 2 3 2 3 2 2 4 3 2 4 2" xfId="26902" xr:uid="{00000000-0005-0000-0000-000079440000}"/>
    <cellStyle name="Normal 2 3 2 3 2 2 4 3 2 5" xfId="18756" xr:uid="{00000000-0005-0000-0000-00007A440000}"/>
    <cellStyle name="Normal 2 3 2 3 2 2 4 3 3" xfId="3749" xr:uid="{00000000-0005-0000-0000-00007B440000}"/>
    <cellStyle name="Normal 2 3 2 3 2 2 4 3 3 2" xfId="11895" xr:uid="{00000000-0005-0000-0000-00007C440000}"/>
    <cellStyle name="Normal 2 3 2 3 2 2 4 3 3 2 2" xfId="28191" xr:uid="{00000000-0005-0000-0000-00007D440000}"/>
    <cellStyle name="Normal 2 3 2 3 2 2 4 3 3 3" xfId="20045" xr:uid="{00000000-0005-0000-0000-00007E440000}"/>
    <cellStyle name="Normal 2 3 2 3 2 2 4 3 4" xfId="6349" xr:uid="{00000000-0005-0000-0000-00007F440000}"/>
    <cellStyle name="Normal 2 3 2 3 2 2 4 3 4 2" xfId="14495" xr:uid="{00000000-0005-0000-0000-000080440000}"/>
    <cellStyle name="Normal 2 3 2 3 2 2 4 3 4 2 2" xfId="30791" xr:uid="{00000000-0005-0000-0000-000081440000}"/>
    <cellStyle name="Normal 2 3 2 3 2 2 4 3 4 3" xfId="22645" xr:uid="{00000000-0005-0000-0000-000082440000}"/>
    <cellStyle name="Normal 2 3 2 3 2 2 4 3 5" xfId="9196" xr:uid="{00000000-0005-0000-0000-000083440000}"/>
    <cellStyle name="Normal 2 3 2 3 2 2 4 3 5 2" xfId="25492" xr:uid="{00000000-0005-0000-0000-000084440000}"/>
    <cellStyle name="Normal 2 3 2 3 2 2 4 3 6" xfId="17346" xr:uid="{00000000-0005-0000-0000-000085440000}"/>
    <cellStyle name="Normal 2 3 2 3 2 2 4 4" xfId="1755" xr:uid="{00000000-0005-0000-0000-000086440000}"/>
    <cellStyle name="Normal 2 3 2 3 2 2 4 4 2" xfId="4358" xr:uid="{00000000-0005-0000-0000-000087440000}"/>
    <cellStyle name="Normal 2 3 2 3 2 2 4 4 2 2" xfId="12504" xr:uid="{00000000-0005-0000-0000-000088440000}"/>
    <cellStyle name="Normal 2 3 2 3 2 2 4 4 2 2 2" xfId="28800" xr:uid="{00000000-0005-0000-0000-000089440000}"/>
    <cellStyle name="Normal 2 3 2 3 2 2 4 4 2 3" xfId="20654" xr:uid="{00000000-0005-0000-0000-00008A440000}"/>
    <cellStyle name="Normal 2 3 2 3 2 2 4 4 3" xfId="7054" xr:uid="{00000000-0005-0000-0000-00008B440000}"/>
    <cellStyle name="Normal 2 3 2 3 2 2 4 4 3 2" xfId="15200" xr:uid="{00000000-0005-0000-0000-00008C440000}"/>
    <cellStyle name="Normal 2 3 2 3 2 2 4 4 3 2 2" xfId="31496" xr:uid="{00000000-0005-0000-0000-00008D440000}"/>
    <cellStyle name="Normal 2 3 2 3 2 2 4 4 3 3" xfId="23350" xr:uid="{00000000-0005-0000-0000-00008E440000}"/>
    <cellStyle name="Normal 2 3 2 3 2 2 4 4 4" xfId="9901" xr:uid="{00000000-0005-0000-0000-00008F440000}"/>
    <cellStyle name="Normal 2 3 2 3 2 2 4 4 4 2" xfId="26197" xr:uid="{00000000-0005-0000-0000-000090440000}"/>
    <cellStyle name="Normal 2 3 2 3 2 2 4 4 5" xfId="18051" xr:uid="{00000000-0005-0000-0000-000091440000}"/>
    <cellStyle name="Normal 2 3 2 3 2 2 4 5" xfId="3140" xr:uid="{00000000-0005-0000-0000-000092440000}"/>
    <cellStyle name="Normal 2 3 2 3 2 2 4 5 2" xfId="11286" xr:uid="{00000000-0005-0000-0000-000093440000}"/>
    <cellStyle name="Normal 2 3 2 3 2 2 4 5 2 2" xfId="27582" xr:uid="{00000000-0005-0000-0000-000094440000}"/>
    <cellStyle name="Normal 2 3 2 3 2 2 4 5 3" xfId="19436" xr:uid="{00000000-0005-0000-0000-000095440000}"/>
    <cellStyle name="Normal 2 3 2 3 2 2 4 6" xfId="5644" xr:uid="{00000000-0005-0000-0000-000096440000}"/>
    <cellStyle name="Normal 2 3 2 3 2 2 4 6 2" xfId="13790" xr:uid="{00000000-0005-0000-0000-000097440000}"/>
    <cellStyle name="Normal 2 3 2 3 2 2 4 6 2 2" xfId="30086" xr:uid="{00000000-0005-0000-0000-000098440000}"/>
    <cellStyle name="Normal 2 3 2 3 2 2 4 6 3" xfId="21940" xr:uid="{00000000-0005-0000-0000-000099440000}"/>
    <cellStyle name="Normal 2 3 2 3 2 2 4 7" xfId="8491" xr:uid="{00000000-0005-0000-0000-00009A440000}"/>
    <cellStyle name="Normal 2 3 2 3 2 2 4 7 2" xfId="24787" xr:uid="{00000000-0005-0000-0000-00009B440000}"/>
    <cellStyle name="Normal 2 3 2 3 2 2 4 8" xfId="16641" xr:uid="{00000000-0005-0000-0000-00009C440000}"/>
    <cellStyle name="Normal 2 3 2 3 2 2 5" xfId="434" xr:uid="{00000000-0005-0000-0000-00009D440000}"/>
    <cellStyle name="Normal 2 3 2 3 2 2 5 2" xfId="1140" xr:uid="{00000000-0005-0000-0000-00009E440000}"/>
    <cellStyle name="Normal 2 3 2 3 2 2 5 2 2" xfId="2550" xr:uid="{00000000-0005-0000-0000-00009F440000}"/>
    <cellStyle name="Normal 2 3 2 3 2 2 5 2 2 2" xfId="5041" xr:uid="{00000000-0005-0000-0000-0000A0440000}"/>
    <cellStyle name="Normal 2 3 2 3 2 2 5 2 2 2 2" xfId="13187" xr:uid="{00000000-0005-0000-0000-0000A1440000}"/>
    <cellStyle name="Normal 2 3 2 3 2 2 5 2 2 2 2 2" xfId="29483" xr:uid="{00000000-0005-0000-0000-0000A2440000}"/>
    <cellStyle name="Normal 2 3 2 3 2 2 5 2 2 2 3" xfId="21337" xr:uid="{00000000-0005-0000-0000-0000A3440000}"/>
    <cellStyle name="Normal 2 3 2 3 2 2 5 2 2 3" xfId="7849" xr:uid="{00000000-0005-0000-0000-0000A4440000}"/>
    <cellStyle name="Normal 2 3 2 3 2 2 5 2 2 3 2" xfId="15995" xr:uid="{00000000-0005-0000-0000-0000A5440000}"/>
    <cellStyle name="Normal 2 3 2 3 2 2 5 2 2 3 2 2" xfId="32291" xr:uid="{00000000-0005-0000-0000-0000A6440000}"/>
    <cellStyle name="Normal 2 3 2 3 2 2 5 2 2 3 3" xfId="24145" xr:uid="{00000000-0005-0000-0000-0000A7440000}"/>
    <cellStyle name="Normal 2 3 2 3 2 2 5 2 2 4" xfId="10696" xr:uid="{00000000-0005-0000-0000-0000A8440000}"/>
    <cellStyle name="Normal 2 3 2 3 2 2 5 2 2 4 2" xfId="26992" xr:uid="{00000000-0005-0000-0000-0000A9440000}"/>
    <cellStyle name="Normal 2 3 2 3 2 2 5 2 2 5" xfId="18846" xr:uid="{00000000-0005-0000-0000-0000AA440000}"/>
    <cellStyle name="Normal 2 3 2 3 2 2 5 2 3" xfId="3823" xr:uid="{00000000-0005-0000-0000-0000AB440000}"/>
    <cellStyle name="Normal 2 3 2 3 2 2 5 2 3 2" xfId="11969" xr:uid="{00000000-0005-0000-0000-0000AC440000}"/>
    <cellStyle name="Normal 2 3 2 3 2 2 5 2 3 2 2" xfId="28265" xr:uid="{00000000-0005-0000-0000-0000AD440000}"/>
    <cellStyle name="Normal 2 3 2 3 2 2 5 2 3 3" xfId="20119" xr:uid="{00000000-0005-0000-0000-0000AE440000}"/>
    <cellStyle name="Normal 2 3 2 3 2 2 5 2 4" xfId="6439" xr:uid="{00000000-0005-0000-0000-0000AF440000}"/>
    <cellStyle name="Normal 2 3 2 3 2 2 5 2 4 2" xfId="14585" xr:uid="{00000000-0005-0000-0000-0000B0440000}"/>
    <cellStyle name="Normal 2 3 2 3 2 2 5 2 4 2 2" xfId="30881" xr:uid="{00000000-0005-0000-0000-0000B1440000}"/>
    <cellStyle name="Normal 2 3 2 3 2 2 5 2 4 3" xfId="22735" xr:uid="{00000000-0005-0000-0000-0000B2440000}"/>
    <cellStyle name="Normal 2 3 2 3 2 2 5 2 5" xfId="9286" xr:uid="{00000000-0005-0000-0000-0000B3440000}"/>
    <cellStyle name="Normal 2 3 2 3 2 2 5 2 5 2" xfId="25582" xr:uid="{00000000-0005-0000-0000-0000B4440000}"/>
    <cellStyle name="Normal 2 3 2 3 2 2 5 2 6" xfId="17436" xr:uid="{00000000-0005-0000-0000-0000B5440000}"/>
    <cellStyle name="Normal 2 3 2 3 2 2 5 3" xfId="1845" xr:uid="{00000000-0005-0000-0000-0000B6440000}"/>
    <cellStyle name="Normal 2 3 2 3 2 2 5 3 2" xfId="4432" xr:uid="{00000000-0005-0000-0000-0000B7440000}"/>
    <cellStyle name="Normal 2 3 2 3 2 2 5 3 2 2" xfId="12578" xr:uid="{00000000-0005-0000-0000-0000B8440000}"/>
    <cellStyle name="Normal 2 3 2 3 2 2 5 3 2 2 2" xfId="28874" xr:uid="{00000000-0005-0000-0000-0000B9440000}"/>
    <cellStyle name="Normal 2 3 2 3 2 2 5 3 2 3" xfId="20728" xr:uid="{00000000-0005-0000-0000-0000BA440000}"/>
    <cellStyle name="Normal 2 3 2 3 2 2 5 3 3" xfId="7144" xr:uid="{00000000-0005-0000-0000-0000BB440000}"/>
    <cellStyle name="Normal 2 3 2 3 2 2 5 3 3 2" xfId="15290" xr:uid="{00000000-0005-0000-0000-0000BC440000}"/>
    <cellStyle name="Normal 2 3 2 3 2 2 5 3 3 2 2" xfId="31586" xr:uid="{00000000-0005-0000-0000-0000BD440000}"/>
    <cellStyle name="Normal 2 3 2 3 2 2 5 3 3 3" xfId="23440" xr:uid="{00000000-0005-0000-0000-0000BE440000}"/>
    <cellStyle name="Normal 2 3 2 3 2 2 5 3 4" xfId="9991" xr:uid="{00000000-0005-0000-0000-0000BF440000}"/>
    <cellStyle name="Normal 2 3 2 3 2 2 5 3 4 2" xfId="26287" xr:uid="{00000000-0005-0000-0000-0000C0440000}"/>
    <cellStyle name="Normal 2 3 2 3 2 2 5 3 5" xfId="18141" xr:uid="{00000000-0005-0000-0000-0000C1440000}"/>
    <cellStyle name="Normal 2 3 2 3 2 2 5 4" xfId="3214" xr:uid="{00000000-0005-0000-0000-0000C2440000}"/>
    <cellStyle name="Normal 2 3 2 3 2 2 5 4 2" xfId="11360" xr:uid="{00000000-0005-0000-0000-0000C3440000}"/>
    <cellStyle name="Normal 2 3 2 3 2 2 5 4 2 2" xfId="27656" xr:uid="{00000000-0005-0000-0000-0000C4440000}"/>
    <cellStyle name="Normal 2 3 2 3 2 2 5 4 3" xfId="19510" xr:uid="{00000000-0005-0000-0000-0000C5440000}"/>
    <cellStyle name="Normal 2 3 2 3 2 2 5 5" xfId="5734" xr:uid="{00000000-0005-0000-0000-0000C6440000}"/>
    <cellStyle name="Normal 2 3 2 3 2 2 5 5 2" xfId="13880" xr:uid="{00000000-0005-0000-0000-0000C7440000}"/>
    <cellStyle name="Normal 2 3 2 3 2 2 5 5 2 2" xfId="30176" xr:uid="{00000000-0005-0000-0000-0000C8440000}"/>
    <cellStyle name="Normal 2 3 2 3 2 2 5 5 3" xfId="22030" xr:uid="{00000000-0005-0000-0000-0000C9440000}"/>
    <cellStyle name="Normal 2 3 2 3 2 2 5 6" xfId="8581" xr:uid="{00000000-0005-0000-0000-0000CA440000}"/>
    <cellStyle name="Normal 2 3 2 3 2 2 5 6 2" xfId="24877" xr:uid="{00000000-0005-0000-0000-0000CB440000}"/>
    <cellStyle name="Normal 2 3 2 3 2 2 5 7" xfId="16731" xr:uid="{00000000-0005-0000-0000-0000CC440000}"/>
    <cellStyle name="Normal 2 3 2 3 2 2 6" xfId="796" xr:uid="{00000000-0005-0000-0000-0000CD440000}"/>
    <cellStyle name="Normal 2 3 2 3 2 2 6 2" xfId="2206" xr:uid="{00000000-0005-0000-0000-0000CE440000}"/>
    <cellStyle name="Normal 2 3 2 3 2 2 6 2 2" xfId="4745" xr:uid="{00000000-0005-0000-0000-0000CF440000}"/>
    <cellStyle name="Normal 2 3 2 3 2 2 6 2 2 2" xfId="12891" xr:uid="{00000000-0005-0000-0000-0000D0440000}"/>
    <cellStyle name="Normal 2 3 2 3 2 2 6 2 2 2 2" xfId="29187" xr:uid="{00000000-0005-0000-0000-0000D1440000}"/>
    <cellStyle name="Normal 2 3 2 3 2 2 6 2 2 3" xfId="21041" xr:uid="{00000000-0005-0000-0000-0000D2440000}"/>
    <cellStyle name="Normal 2 3 2 3 2 2 6 2 3" xfId="7505" xr:uid="{00000000-0005-0000-0000-0000D3440000}"/>
    <cellStyle name="Normal 2 3 2 3 2 2 6 2 3 2" xfId="15651" xr:uid="{00000000-0005-0000-0000-0000D4440000}"/>
    <cellStyle name="Normal 2 3 2 3 2 2 6 2 3 2 2" xfId="31947" xr:uid="{00000000-0005-0000-0000-0000D5440000}"/>
    <cellStyle name="Normal 2 3 2 3 2 2 6 2 3 3" xfId="23801" xr:uid="{00000000-0005-0000-0000-0000D6440000}"/>
    <cellStyle name="Normal 2 3 2 3 2 2 6 2 4" xfId="10352" xr:uid="{00000000-0005-0000-0000-0000D7440000}"/>
    <cellStyle name="Normal 2 3 2 3 2 2 6 2 4 2" xfId="26648" xr:uid="{00000000-0005-0000-0000-0000D8440000}"/>
    <cellStyle name="Normal 2 3 2 3 2 2 6 2 5" xfId="18502" xr:uid="{00000000-0005-0000-0000-0000D9440000}"/>
    <cellStyle name="Normal 2 3 2 3 2 2 6 3" xfId="3527" xr:uid="{00000000-0005-0000-0000-0000DA440000}"/>
    <cellStyle name="Normal 2 3 2 3 2 2 6 3 2" xfId="11673" xr:uid="{00000000-0005-0000-0000-0000DB440000}"/>
    <cellStyle name="Normal 2 3 2 3 2 2 6 3 2 2" xfId="27969" xr:uid="{00000000-0005-0000-0000-0000DC440000}"/>
    <cellStyle name="Normal 2 3 2 3 2 2 6 3 3" xfId="19823" xr:uid="{00000000-0005-0000-0000-0000DD440000}"/>
    <cellStyle name="Normal 2 3 2 3 2 2 6 4" xfId="6095" xr:uid="{00000000-0005-0000-0000-0000DE440000}"/>
    <cellStyle name="Normal 2 3 2 3 2 2 6 4 2" xfId="14241" xr:uid="{00000000-0005-0000-0000-0000DF440000}"/>
    <cellStyle name="Normal 2 3 2 3 2 2 6 4 2 2" xfId="30537" xr:uid="{00000000-0005-0000-0000-0000E0440000}"/>
    <cellStyle name="Normal 2 3 2 3 2 2 6 4 3" xfId="22391" xr:uid="{00000000-0005-0000-0000-0000E1440000}"/>
    <cellStyle name="Normal 2 3 2 3 2 2 6 5" xfId="8942" xr:uid="{00000000-0005-0000-0000-0000E2440000}"/>
    <cellStyle name="Normal 2 3 2 3 2 2 6 5 2" xfId="25238" xr:uid="{00000000-0005-0000-0000-0000E3440000}"/>
    <cellStyle name="Normal 2 3 2 3 2 2 6 6" xfId="17092" xr:uid="{00000000-0005-0000-0000-0000E4440000}"/>
    <cellStyle name="Normal 2 3 2 3 2 2 7" xfId="1501" xr:uid="{00000000-0005-0000-0000-0000E5440000}"/>
    <cellStyle name="Normal 2 3 2 3 2 2 7 2" xfId="4136" xr:uid="{00000000-0005-0000-0000-0000E6440000}"/>
    <cellStyle name="Normal 2 3 2 3 2 2 7 2 2" xfId="12282" xr:uid="{00000000-0005-0000-0000-0000E7440000}"/>
    <cellStyle name="Normal 2 3 2 3 2 2 7 2 2 2" xfId="28578" xr:uid="{00000000-0005-0000-0000-0000E8440000}"/>
    <cellStyle name="Normal 2 3 2 3 2 2 7 2 3" xfId="20432" xr:uid="{00000000-0005-0000-0000-0000E9440000}"/>
    <cellStyle name="Normal 2 3 2 3 2 2 7 3" xfId="6800" xr:uid="{00000000-0005-0000-0000-0000EA440000}"/>
    <cellStyle name="Normal 2 3 2 3 2 2 7 3 2" xfId="14946" xr:uid="{00000000-0005-0000-0000-0000EB440000}"/>
    <cellStyle name="Normal 2 3 2 3 2 2 7 3 2 2" xfId="31242" xr:uid="{00000000-0005-0000-0000-0000EC440000}"/>
    <cellStyle name="Normal 2 3 2 3 2 2 7 3 3" xfId="23096" xr:uid="{00000000-0005-0000-0000-0000ED440000}"/>
    <cellStyle name="Normal 2 3 2 3 2 2 7 4" xfId="9647" xr:uid="{00000000-0005-0000-0000-0000EE440000}"/>
    <cellStyle name="Normal 2 3 2 3 2 2 7 4 2" xfId="25943" xr:uid="{00000000-0005-0000-0000-0000EF440000}"/>
    <cellStyle name="Normal 2 3 2 3 2 2 7 5" xfId="17797" xr:uid="{00000000-0005-0000-0000-0000F0440000}"/>
    <cellStyle name="Normal 2 3 2 3 2 2 8" xfId="2918" xr:uid="{00000000-0005-0000-0000-0000F1440000}"/>
    <cellStyle name="Normal 2 3 2 3 2 2 8 2" xfId="11064" xr:uid="{00000000-0005-0000-0000-0000F2440000}"/>
    <cellStyle name="Normal 2 3 2 3 2 2 8 2 2" xfId="27360" xr:uid="{00000000-0005-0000-0000-0000F3440000}"/>
    <cellStyle name="Normal 2 3 2 3 2 2 8 3" xfId="19214" xr:uid="{00000000-0005-0000-0000-0000F4440000}"/>
    <cellStyle name="Normal 2 3 2 3 2 2 9" xfId="5390" xr:uid="{00000000-0005-0000-0000-0000F5440000}"/>
    <cellStyle name="Normal 2 3 2 3 2 2 9 2" xfId="13536" xr:uid="{00000000-0005-0000-0000-0000F6440000}"/>
    <cellStyle name="Normal 2 3 2 3 2 2 9 2 2" xfId="29832" xr:uid="{00000000-0005-0000-0000-0000F7440000}"/>
    <cellStyle name="Normal 2 3 2 3 2 2 9 3" xfId="21686" xr:uid="{00000000-0005-0000-0000-0000F8440000}"/>
    <cellStyle name="Normal 2 3 2 3 2 3" xfId="136" xr:uid="{00000000-0005-0000-0000-0000F9440000}"/>
    <cellStyle name="Normal 2 3 2 3 2 3 2" xfId="480" xr:uid="{00000000-0005-0000-0000-0000FA440000}"/>
    <cellStyle name="Normal 2 3 2 3 2 3 2 2" xfId="1186" xr:uid="{00000000-0005-0000-0000-0000FB440000}"/>
    <cellStyle name="Normal 2 3 2 3 2 3 2 2 2" xfId="2596" xr:uid="{00000000-0005-0000-0000-0000FC440000}"/>
    <cellStyle name="Normal 2 3 2 3 2 3 2 2 2 2" xfId="5079" xr:uid="{00000000-0005-0000-0000-0000FD440000}"/>
    <cellStyle name="Normal 2 3 2 3 2 3 2 2 2 2 2" xfId="13225" xr:uid="{00000000-0005-0000-0000-0000FE440000}"/>
    <cellStyle name="Normal 2 3 2 3 2 3 2 2 2 2 2 2" xfId="29521" xr:uid="{00000000-0005-0000-0000-0000FF440000}"/>
    <cellStyle name="Normal 2 3 2 3 2 3 2 2 2 2 3" xfId="21375" xr:uid="{00000000-0005-0000-0000-000000450000}"/>
    <cellStyle name="Normal 2 3 2 3 2 3 2 2 2 3" xfId="7895" xr:uid="{00000000-0005-0000-0000-000001450000}"/>
    <cellStyle name="Normal 2 3 2 3 2 3 2 2 2 3 2" xfId="16041" xr:uid="{00000000-0005-0000-0000-000002450000}"/>
    <cellStyle name="Normal 2 3 2 3 2 3 2 2 2 3 2 2" xfId="32337" xr:uid="{00000000-0005-0000-0000-000003450000}"/>
    <cellStyle name="Normal 2 3 2 3 2 3 2 2 2 3 3" xfId="24191" xr:uid="{00000000-0005-0000-0000-000004450000}"/>
    <cellStyle name="Normal 2 3 2 3 2 3 2 2 2 4" xfId="10742" xr:uid="{00000000-0005-0000-0000-000005450000}"/>
    <cellStyle name="Normal 2 3 2 3 2 3 2 2 2 4 2" xfId="27038" xr:uid="{00000000-0005-0000-0000-000006450000}"/>
    <cellStyle name="Normal 2 3 2 3 2 3 2 2 2 5" xfId="18892" xr:uid="{00000000-0005-0000-0000-000007450000}"/>
    <cellStyle name="Normal 2 3 2 3 2 3 2 2 3" xfId="3861" xr:uid="{00000000-0005-0000-0000-000008450000}"/>
    <cellStyle name="Normal 2 3 2 3 2 3 2 2 3 2" xfId="12007" xr:uid="{00000000-0005-0000-0000-000009450000}"/>
    <cellStyle name="Normal 2 3 2 3 2 3 2 2 3 2 2" xfId="28303" xr:uid="{00000000-0005-0000-0000-00000A450000}"/>
    <cellStyle name="Normal 2 3 2 3 2 3 2 2 3 3" xfId="20157" xr:uid="{00000000-0005-0000-0000-00000B450000}"/>
    <cellStyle name="Normal 2 3 2 3 2 3 2 2 4" xfId="6485" xr:uid="{00000000-0005-0000-0000-00000C450000}"/>
    <cellStyle name="Normal 2 3 2 3 2 3 2 2 4 2" xfId="14631" xr:uid="{00000000-0005-0000-0000-00000D450000}"/>
    <cellStyle name="Normal 2 3 2 3 2 3 2 2 4 2 2" xfId="30927" xr:uid="{00000000-0005-0000-0000-00000E450000}"/>
    <cellStyle name="Normal 2 3 2 3 2 3 2 2 4 3" xfId="22781" xr:uid="{00000000-0005-0000-0000-00000F450000}"/>
    <cellStyle name="Normal 2 3 2 3 2 3 2 2 5" xfId="9332" xr:uid="{00000000-0005-0000-0000-000010450000}"/>
    <cellStyle name="Normal 2 3 2 3 2 3 2 2 5 2" xfId="25628" xr:uid="{00000000-0005-0000-0000-000011450000}"/>
    <cellStyle name="Normal 2 3 2 3 2 3 2 2 6" xfId="17482" xr:uid="{00000000-0005-0000-0000-000012450000}"/>
    <cellStyle name="Normal 2 3 2 3 2 3 2 3" xfId="1891" xr:uid="{00000000-0005-0000-0000-000013450000}"/>
    <cellStyle name="Normal 2 3 2 3 2 3 2 3 2" xfId="4470" xr:uid="{00000000-0005-0000-0000-000014450000}"/>
    <cellStyle name="Normal 2 3 2 3 2 3 2 3 2 2" xfId="12616" xr:uid="{00000000-0005-0000-0000-000015450000}"/>
    <cellStyle name="Normal 2 3 2 3 2 3 2 3 2 2 2" xfId="28912" xr:uid="{00000000-0005-0000-0000-000016450000}"/>
    <cellStyle name="Normal 2 3 2 3 2 3 2 3 2 3" xfId="20766" xr:uid="{00000000-0005-0000-0000-000017450000}"/>
    <cellStyle name="Normal 2 3 2 3 2 3 2 3 3" xfId="7190" xr:uid="{00000000-0005-0000-0000-000018450000}"/>
    <cellStyle name="Normal 2 3 2 3 2 3 2 3 3 2" xfId="15336" xr:uid="{00000000-0005-0000-0000-000019450000}"/>
    <cellStyle name="Normal 2 3 2 3 2 3 2 3 3 2 2" xfId="31632" xr:uid="{00000000-0005-0000-0000-00001A450000}"/>
    <cellStyle name="Normal 2 3 2 3 2 3 2 3 3 3" xfId="23486" xr:uid="{00000000-0005-0000-0000-00001B450000}"/>
    <cellStyle name="Normal 2 3 2 3 2 3 2 3 4" xfId="10037" xr:uid="{00000000-0005-0000-0000-00001C450000}"/>
    <cellStyle name="Normal 2 3 2 3 2 3 2 3 4 2" xfId="26333" xr:uid="{00000000-0005-0000-0000-00001D450000}"/>
    <cellStyle name="Normal 2 3 2 3 2 3 2 3 5" xfId="18187" xr:uid="{00000000-0005-0000-0000-00001E450000}"/>
    <cellStyle name="Normal 2 3 2 3 2 3 2 4" xfId="3252" xr:uid="{00000000-0005-0000-0000-00001F450000}"/>
    <cellStyle name="Normal 2 3 2 3 2 3 2 4 2" xfId="11398" xr:uid="{00000000-0005-0000-0000-000020450000}"/>
    <cellStyle name="Normal 2 3 2 3 2 3 2 4 2 2" xfId="27694" xr:uid="{00000000-0005-0000-0000-000021450000}"/>
    <cellStyle name="Normal 2 3 2 3 2 3 2 4 3" xfId="19548" xr:uid="{00000000-0005-0000-0000-000022450000}"/>
    <cellStyle name="Normal 2 3 2 3 2 3 2 5" xfId="5780" xr:uid="{00000000-0005-0000-0000-000023450000}"/>
    <cellStyle name="Normal 2 3 2 3 2 3 2 5 2" xfId="13926" xr:uid="{00000000-0005-0000-0000-000024450000}"/>
    <cellStyle name="Normal 2 3 2 3 2 3 2 5 2 2" xfId="30222" xr:uid="{00000000-0005-0000-0000-000025450000}"/>
    <cellStyle name="Normal 2 3 2 3 2 3 2 5 3" xfId="22076" xr:uid="{00000000-0005-0000-0000-000026450000}"/>
    <cellStyle name="Normal 2 3 2 3 2 3 2 6" xfId="8627" xr:uid="{00000000-0005-0000-0000-000027450000}"/>
    <cellStyle name="Normal 2 3 2 3 2 3 2 6 2" xfId="24923" xr:uid="{00000000-0005-0000-0000-000028450000}"/>
    <cellStyle name="Normal 2 3 2 3 2 3 2 7" xfId="16777" xr:uid="{00000000-0005-0000-0000-000029450000}"/>
    <cellStyle name="Normal 2 3 2 3 2 3 3" xfId="842" xr:uid="{00000000-0005-0000-0000-00002A450000}"/>
    <cellStyle name="Normal 2 3 2 3 2 3 3 2" xfId="2252" xr:uid="{00000000-0005-0000-0000-00002B450000}"/>
    <cellStyle name="Normal 2 3 2 3 2 3 3 2 2" xfId="4783" xr:uid="{00000000-0005-0000-0000-00002C450000}"/>
    <cellStyle name="Normal 2 3 2 3 2 3 3 2 2 2" xfId="12929" xr:uid="{00000000-0005-0000-0000-00002D450000}"/>
    <cellStyle name="Normal 2 3 2 3 2 3 3 2 2 2 2" xfId="29225" xr:uid="{00000000-0005-0000-0000-00002E450000}"/>
    <cellStyle name="Normal 2 3 2 3 2 3 3 2 2 3" xfId="21079" xr:uid="{00000000-0005-0000-0000-00002F450000}"/>
    <cellStyle name="Normal 2 3 2 3 2 3 3 2 3" xfId="7551" xr:uid="{00000000-0005-0000-0000-000030450000}"/>
    <cellStyle name="Normal 2 3 2 3 2 3 3 2 3 2" xfId="15697" xr:uid="{00000000-0005-0000-0000-000031450000}"/>
    <cellStyle name="Normal 2 3 2 3 2 3 3 2 3 2 2" xfId="31993" xr:uid="{00000000-0005-0000-0000-000032450000}"/>
    <cellStyle name="Normal 2 3 2 3 2 3 3 2 3 3" xfId="23847" xr:uid="{00000000-0005-0000-0000-000033450000}"/>
    <cellStyle name="Normal 2 3 2 3 2 3 3 2 4" xfId="10398" xr:uid="{00000000-0005-0000-0000-000034450000}"/>
    <cellStyle name="Normal 2 3 2 3 2 3 3 2 4 2" xfId="26694" xr:uid="{00000000-0005-0000-0000-000035450000}"/>
    <cellStyle name="Normal 2 3 2 3 2 3 3 2 5" xfId="18548" xr:uid="{00000000-0005-0000-0000-000036450000}"/>
    <cellStyle name="Normal 2 3 2 3 2 3 3 3" xfId="3565" xr:uid="{00000000-0005-0000-0000-000037450000}"/>
    <cellStyle name="Normal 2 3 2 3 2 3 3 3 2" xfId="11711" xr:uid="{00000000-0005-0000-0000-000038450000}"/>
    <cellStyle name="Normal 2 3 2 3 2 3 3 3 2 2" xfId="28007" xr:uid="{00000000-0005-0000-0000-000039450000}"/>
    <cellStyle name="Normal 2 3 2 3 2 3 3 3 3" xfId="19861" xr:uid="{00000000-0005-0000-0000-00003A450000}"/>
    <cellStyle name="Normal 2 3 2 3 2 3 3 4" xfId="6141" xr:uid="{00000000-0005-0000-0000-00003B450000}"/>
    <cellStyle name="Normal 2 3 2 3 2 3 3 4 2" xfId="14287" xr:uid="{00000000-0005-0000-0000-00003C450000}"/>
    <cellStyle name="Normal 2 3 2 3 2 3 3 4 2 2" xfId="30583" xr:uid="{00000000-0005-0000-0000-00003D450000}"/>
    <cellStyle name="Normal 2 3 2 3 2 3 3 4 3" xfId="22437" xr:uid="{00000000-0005-0000-0000-00003E450000}"/>
    <cellStyle name="Normal 2 3 2 3 2 3 3 5" xfId="8988" xr:uid="{00000000-0005-0000-0000-00003F450000}"/>
    <cellStyle name="Normal 2 3 2 3 2 3 3 5 2" xfId="25284" xr:uid="{00000000-0005-0000-0000-000040450000}"/>
    <cellStyle name="Normal 2 3 2 3 2 3 3 6" xfId="17138" xr:uid="{00000000-0005-0000-0000-000041450000}"/>
    <cellStyle name="Normal 2 3 2 3 2 3 4" xfId="1547" xr:uid="{00000000-0005-0000-0000-000042450000}"/>
    <cellStyle name="Normal 2 3 2 3 2 3 4 2" xfId="4174" xr:uid="{00000000-0005-0000-0000-000043450000}"/>
    <cellStyle name="Normal 2 3 2 3 2 3 4 2 2" xfId="12320" xr:uid="{00000000-0005-0000-0000-000044450000}"/>
    <cellStyle name="Normal 2 3 2 3 2 3 4 2 2 2" xfId="28616" xr:uid="{00000000-0005-0000-0000-000045450000}"/>
    <cellStyle name="Normal 2 3 2 3 2 3 4 2 3" xfId="20470" xr:uid="{00000000-0005-0000-0000-000046450000}"/>
    <cellStyle name="Normal 2 3 2 3 2 3 4 3" xfId="6846" xr:uid="{00000000-0005-0000-0000-000047450000}"/>
    <cellStyle name="Normal 2 3 2 3 2 3 4 3 2" xfId="14992" xr:uid="{00000000-0005-0000-0000-000048450000}"/>
    <cellStyle name="Normal 2 3 2 3 2 3 4 3 2 2" xfId="31288" xr:uid="{00000000-0005-0000-0000-000049450000}"/>
    <cellStyle name="Normal 2 3 2 3 2 3 4 3 3" xfId="23142" xr:uid="{00000000-0005-0000-0000-00004A450000}"/>
    <cellStyle name="Normal 2 3 2 3 2 3 4 4" xfId="9693" xr:uid="{00000000-0005-0000-0000-00004B450000}"/>
    <cellStyle name="Normal 2 3 2 3 2 3 4 4 2" xfId="25989" xr:uid="{00000000-0005-0000-0000-00004C450000}"/>
    <cellStyle name="Normal 2 3 2 3 2 3 4 5" xfId="17843" xr:uid="{00000000-0005-0000-0000-00004D450000}"/>
    <cellStyle name="Normal 2 3 2 3 2 3 5" xfId="2956" xr:uid="{00000000-0005-0000-0000-00004E450000}"/>
    <cellStyle name="Normal 2 3 2 3 2 3 5 2" xfId="11102" xr:uid="{00000000-0005-0000-0000-00004F450000}"/>
    <cellStyle name="Normal 2 3 2 3 2 3 5 2 2" xfId="27398" xr:uid="{00000000-0005-0000-0000-000050450000}"/>
    <cellStyle name="Normal 2 3 2 3 2 3 5 3" xfId="19252" xr:uid="{00000000-0005-0000-0000-000051450000}"/>
    <cellStyle name="Normal 2 3 2 3 2 3 6" xfId="5436" xr:uid="{00000000-0005-0000-0000-000052450000}"/>
    <cellStyle name="Normal 2 3 2 3 2 3 6 2" xfId="13582" xr:uid="{00000000-0005-0000-0000-000053450000}"/>
    <cellStyle name="Normal 2 3 2 3 2 3 6 2 2" xfId="29878" xr:uid="{00000000-0005-0000-0000-000054450000}"/>
    <cellStyle name="Normal 2 3 2 3 2 3 6 3" xfId="21732" xr:uid="{00000000-0005-0000-0000-000055450000}"/>
    <cellStyle name="Normal 2 3 2 3 2 3 7" xfId="8283" xr:uid="{00000000-0005-0000-0000-000056450000}"/>
    <cellStyle name="Normal 2 3 2 3 2 3 7 2" xfId="24579" xr:uid="{00000000-0005-0000-0000-000057450000}"/>
    <cellStyle name="Normal 2 3 2 3 2 3 8" xfId="16433" xr:uid="{00000000-0005-0000-0000-000058450000}"/>
    <cellStyle name="Normal 2 3 2 3 2 4" xfId="219" xr:uid="{00000000-0005-0000-0000-000059450000}"/>
    <cellStyle name="Normal 2 3 2 3 2 4 2" xfId="563" xr:uid="{00000000-0005-0000-0000-00005A450000}"/>
    <cellStyle name="Normal 2 3 2 3 2 4 2 2" xfId="1269" xr:uid="{00000000-0005-0000-0000-00005B450000}"/>
    <cellStyle name="Normal 2 3 2 3 2 4 2 2 2" xfId="2679" xr:uid="{00000000-0005-0000-0000-00005C450000}"/>
    <cellStyle name="Normal 2 3 2 3 2 4 2 2 2 2" xfId="5153" xr:uid="{00000000-0005-0000-0000-00005D450000}"/>
    <cellStyle name="Normal 2 3 2 3 2 4 2 2 2 2 2" xfId="13299" xr:uid="{00000000-0005-0000-0000-00005E450000}"/>
    <cellStyle name="Normal 2 3 2 3 2 4 2 2 2 2 2 2" xfId="29595" xr:uid="{00000000-0005-0000-0000-00005F450000}"/>
    <cellStyle name="Normal 2 3 2 3 2 4 2 2 2 2 3" xfId="21449" xr:uid="{00000000-0005-0000-0000-000060450000}"/>
    <cellStyle name="Normal 2 3 2 3 2 4 2 2 2 3" xfId="7978" xr:uid="{00000000-0005-0000-0000-000061450000}"/>
    <cellStyle name="Normal 2 3 2 3 2 4 2 2 2 3 2" xfId="16124" xr:uid="{00000000-0005-0000-0000-000062450000}"/>
    <cellStyle name="Normal 2 3 2 3 2 4 2 2 2 3 2 2" xfId="32420" xr:uid="{00000000-0005-0000-0000-000063450000}"/>
    <cellStyle name="Normal 2 3 2 3 2 4 2 2 2 3 3" xfId="24274" xr:uid="{00000000-0005-0000-0000-000064450000}"/>
    <cellStyle name="Normal 2 3 2 3 2 4 2 2 2 4" xfId="10825" xr:uid="{00000000-0005-0000-0000-000065450000}"/>
    <cellStyle name="Normal 2 3 2 3 2 4 2 2 2 4 2" xfId="27121" xr:uid="{00000000-0005-0000-0000-000066450000}"/>
    <cellStyle name="Normal 2 3 2 3 2 4 2 2 2 5" xfId="18975" xr:uid="{00000000-0005-0000-0000-000067450000}"/>
    <cellStyle name="Normal 2 3 2 3 2 4 2 2 3" xfId="3935" xr:uid="{00000000-0005-0000-0000-000068450000}"/>
    <cellStyle name="Normal 2 3 2 3 2 4 2 2 3 2" xfId="12081" xr:uid="{00000000-0005-0000-0000-000069450000}"/>
    <cellStyle name="Normal 2 3 2 3 2 4 2 2 3 2 2" xfId="28377" xr:uid="{00000000-0005-0000-0000-00006A450000}"/>
    <cellStyle name="Normal 2 3 2 3 2 4 2 2 3 3" xfId="20231" xr:uid="{00000000-0005-0000-0000-00006B450000}"/>
    <cellStyle name="Normal 2 3 2 3 2 4 2 2 4" xfId="6568" xr:uid="{00000000-0005-0000-0000-00006C450000}"/>
    <cellStyle name="Normal 2 3 2 3 2 4 2 2 4 2" xfId="14714" xr:uid="{00000000-0005-0000-0000-00006D450000}"/>
    <cellStyle name="Normal 2 3 2 3 2 4 2 2 4 2 2" xfId="31010" xr:uid="{00000000-0005-0000-0000-00006E450000}"/>
    <cellStyle name="Normal 2 3 2 3 2 4 2 2 4 3" xfId="22864" xr:uid="{00000000-0005-0000-0000-00006F450000}"/>
    <cellStyle name="Normal 2 3 2 3 2 4 2 2 5" xfId="9415" xr:uid="{00000000-0005-0000-0000-000070450000}"/>
    <cellStyle name="Normal 2 3 2 3 2 4 2 2 5 2" xfId="25711" xr:uid="{00000000-0005-0000-0000-000071450000}"/>
    <cellStyle name="Normal 2 3 2 3 2 4 2 2 6" xfId="17565" xr:uid="{00000000-0005-0000-0000-000072450000}"/>
    <cellStyle name="Normal 2 3 2 3 2 4 2 3" xfId="1974" xr:uid="{00000000-0005-0000-0000-000073450000}"/>
    <cellStyle name="Normal 2 3 2 3 2 4 2 3 2" xfId="4544" xr:uid="{00000000-0005-0000-0000-000074450000}"/>
    <cellStyle name="Normal 2 3 2 3 2 4 2 3 2 2" xfId="12690" xr:uid="{00000000-0005-0000-0000-000075450000}"/>
    <cellStyle name="Normal 2 3 2 3 2 4 2 3 2 2 2" xfId="28986" xr:uid="{00000000-0005-0000-0000-000076450000}"/>
    <cellStyle name="Normal 2 3 2 3 2 4 2 3 2 3" xfId="20840" xr:uid="{00000000-0005-0000-0000-000077450000}"/>
    <cellStyle name="Normal 2 3 2 3 2 4 2 3 3" xfId="7273" xr:uid="{00000000-0005-0000-0000-000078450000}"/>
    <cellStyle name="Normal 2 3 2 3 2 4 2 3 3 2" xfId="15419" xr:uid="{00000000-0005-0000-0000-000079450000}"/>
    <cellStyle name="Normal 2 3 2 3 2 4 2 3 3 2 2" xfId="31715" xr:uid="{00000000-0005-0000-0000-00007A450000}"/>
    <cellStyle name="Normal 2 3 2 3 2 4 2 3 3 3" xfId="23569" xr:uid="{00000000-0005-0000-0000-00007B450000}"/>
    <cellStyle name="Normal 2 3 2 3 2 4 2 3 4" xfId="10120" xr:uid="{00000000-0005-0000-0000-00007C450000}"/>
    <cellStyle name="Normal 2 3 2 3 2 4 2 3 4 2" xfId="26416" xr:uid="{00000000-0005-0000-0000-00007D450000}"/>
    <cellStyle name="Normal 2 3 2 3 2 4 2 3 5" xfId="18270" xr:uid="{00000000-0005-0000-0000-00007E450000}"/>
    <cellStyle name="Normal 2 3 2 3 2 4 2 4" xfId="3326" xr:uid="{00000000-0005-0000-0000-00007F450000}"/>
    <cellStyle name="Normal 2 3 2 3 2 4 2 4 2" xfId="11472" xr:uid="{00000000-0005-0000-0000-000080450000}"/>
    <cellStyle name="Normal 2 3 2 3 2 4 2 4 2 2" xfId="27768" xr:uid="{00000000-0005-0000-0000-000081450000}"/>
    <cellStyle name="Normal 2 3 2 3 2 4 2 4 3" xfId="19622" xr:uid="{00000000-0005-0000-0000-000082450000}"/>
    <cellStyle name="Normal 2 3 2 3 2 4 2 5" xfId="5863" xr:uid="{00000000-0005-0000-0000-000083450000}"/>
    <cellStyle name="Normal 2 3 2 3 2 4 2 5 2" xfId="14009" xr:uid="{00000000-0005-0000-0000-000084450000}"/>
    <cellStyle name="Normal 2 3 2 3 2 4 2 5 2 2" xfId="30305" xr:uid="{00000000-0005-0000-0000-000085450000}"/>
    <cellStyle name="Normal 2 3 2 3 2 4 2 5 3" xfId="22159" xr:uid="{00000000-0005-0000-0000-000086450000}"/>
    <cellStyle name="Normal 2 3 2 3 2 4 2 6" xfId="8710" xr:uid="{00000000-0005-0000-0000-000087450000}"/>
    <cellStyle name="Normal 2 3 2 3 2 4 2 6 2" xfId="25006" xr:uid="{00000000-0005-0000-0000-000088450000}"/>
    <cellStyle name="Normal 2 3 2 3 2 4 2 7" xfId="16860" xr:uid="{00000000-0005-0000-0000-000089450000}"/>
    <cellStyle name="Normal 2 3 2 3 2 4 3" xfId="925" xr:uid="{00000000-0005-0000-0000-00008A450000}"/>
    <cellStyle name="Normal 2 3 2 3 2 4 3 2" xfId="2335" xr:uid="{00000000-0005-0000-0000-00008B450000}"/>
    <cellStyle name="Normal 2 3 2 3 2 4 3 2 2" xfId="4857" xr:uid="{00000000-0005-0000-0000-00008C450000}"/>
    <cellStyle name="Normal 2 3 2 3 2 4 3 2 2 2" xfId="13003" xr:uid="{00000000-0005-0000-0000-00008D450000}"/>
    <cellStyle name="Normal 2 3 2 3 2 4 3 2 2 2 2" xfId="29299" xr:uid="{00000000-0005-0000-0000-00008E450000}"/>
    <cellStyle name="Normal 2 3 2 3 2 4 3 2 2 3" xfId="21153" xr:uid="{00000000-0005-0000-0000-00008F450000}"/>
    <cellStyle name="Normal 2 3 2 3 2 4 3 2 3" xfId="7634" xr:uid="{00000000-0005-0000-0000-000090450000}"/>
    <cellStyle name="Normal 2 3 2 3 2 4 3 2 3 2" xfId="15780" xr:uid="{00000000-0005-0000-0000-000091450000}"/>
    <cellStyle name="Normal 2 3 2 3 2 4 3 2 3 2 2" xfId="32076" xr:uid="{00000000-0005-0000-0000-000092450000}"/>
    <cellStyle name="Normal 2 3 2 3 2 4 3 2 3 3" xfId="23930" xr:uid="{00000000-0005-0000-0000-000093450000}"/>
    <cellStyle name="Normal 2 3 2 3 2 4 3 2 4" xfId="10481" xr:uid="{00000000-0005-0000-0000-000094450000}"/>
    <cellStyle name="Normal 2 3 2 3 2 4 3 2 4 2" xfId="26777" xr:uid="{00000000-0005-0000-0000-000095450000}"/>
    <cellStyle name="Normal 2 3 2 3 2 4 3 2 5" xfId="18631" xr:uid="{00000000-0005-0000-0000-000096450000}"/>
    <cellStyle name="Normal 2 3 2 3 2 4 3 3" xfId="3639" xr:uid="{00000000-0005-0000-0000-000097450000}"/>
    <cellStyle name="Normal 2 3 2 3 2 4 3 3 2" xfId="11785" xr:uid="{00000000-0005-0000-0000-000098450000}"/>
    <cellStyle name="Normal 2 3 2 3 2 4 3 3 2 2" xfId="28081" xr:uid="{00000000-0005-0000-0000-000099450000}"/>
    <cellStyle name="Normal 2 3 2 3 2 4 3 3 3" xfId="19935" xr:uid="{00000000-0005-0000-0000-00009A450000}"/>
    <cellStyle name="Normal 2 3 2 3 2 4 3 4" xfId="6224" xr:uid="{00000000-0005-0000-0000-00009B450000}"/>
    <cellStyle name="Normal 2 3 2 3 2 4 3 4 2" xfId="14370" xr:uid="{00000000-0005-0000-0000-00009C450000}"/>
    <cellStyle name="Normal 2 3 2 3 2 4 3 4 2 2" xfId="30666" xr:uid="{00000000-0005-0000-0000-00009D450000}"/>
    <cellStyle name="Normal 2 3 2 3 2 4 3 4 3" xfId="22520" xr:uid="{00000000-0005-0000-0000-00009E450000}"/>
    <cellStyle name="Normal 2 3 2 3 2 4 3 5" xfId="9071" xr:uid="{00000000-0005-0000-0000-00009F450000}"/>
    <cellStyle name="Normal 2 3 2 3 2 4 3 5 2" xfId="25367" xr:uid="{00000000-0005-0000-0000-0000A0450000}"/>
    <cellStyle name="Normal 2 3 2 3 2 4 3 6" xfId="17221" xr:uid="{00000000-0005-0000-0000-0000A1450000}"/>
    <cellStyle name="Normal 2 3 2 3 2 4 4" xfId="1630" xr:uid="{00000000-0005-0000-0000-0000A2450000}"/>
    <cellStyle name="Normal 2 3 2 3 2 4 4 2" xfId="4248" xr:uid="{00000000-0005-0000-0000-0000A3450000}"/>
    <cellStyle name="Normal 2 3 2 3 2 4 4 2 2" xfId="12394" xr:uid="{00000000-0005-0000-0000-0000A4450000}"/>
    <cellStyle name="Normal 2 3 2 3 2 4 4 2 2 2" xfId="28690" xr:uid="{00000000-0005-0000-0000-0000A5450000}"/>
    <cellStyle name="Normal 2 3 2 3 2 4 4 2 3" xfId="20544" xr:uid="{00000000-0005-0000-0000-0000A6450000}"/>
    <cellStyle name="Normal 2 3 2 3 2 4 4 3" xfId="6929" xr:uid="{00000000-0005-0000-0000-0000A7450000}"/>
    <cellStyle name="Normal 2 3 2 3 2 4 4 3 2" xfId="15075" xr:uid="{00000000-0005-0000-0000-0000A8450000}"/>
    <cellStyle name="Normal 2 3 2 3 2 4 4 3 2 2" xfId="31371" xr:uid="{00000000-0005-0000-0000-0000A9450000}"/>
    <cellStyle name="Normal 2 3 2 3 2 4 4 3 3" xfId="23225" xr:uid="{00000000-0005-0000-0000-0000AA450000}"/>
    <cellStyle name="Normal 2 3 2 3 2 4 4 4" xfId="9776" xr:uid="{00000000-0005-0000-0000-0000AB450000}"/>
    <cellStyle name="Normal 2 3 2 3 2 4 4 4 2" xfId="26072" xr:uid="{00000000-0005-0000-0000-0000AC450000}"/>
    <cellStyle name="Normal 2 3 2 3 2 4 4 5" xfId="17926" xr:uid="{00000000-0005-0000-0000-0000AD450000}"/>
    <cellStyle name="Normal 2 3 2 3 2 4 5" xfId="3030" xr:uid="{00000000-0005-0000-0000-0000AE450000}"/>
    <cellStyle name="Normal 2 3 2 3 2 4 5 2" xfId="11176" xr:uid="{00000000-0005-0000-0000-0000AF450000}"/>
    <cellStyle name="Normal 2 3 2 3 2 4 5 2 2" xfId="27472" xr:uid="{00000000-0005-0000-0000-0000B0450000}"/>
    <cellStyle name="Normal 2 3 2 3 2 4 5 3" xfId="19326" xr:uid="{00000000-0005-0000-0000-0000B1450000}"/>
    <cellStyle name="Normal 2 3 2 3 2 4 6" xfId="5519" xr:uid="{00000000-0005-0000-0000-0000B2450000}"/>
    <cellStyle name="Normal 2 3 2 3 2 4 6 2" xfId="13665" xr:uid="{00000000-0005-0000-0000-0000B3450000}"/>
    <cellStyle name="Normal 2 3 2 3 2 4 6 2 2" xfId="29961" xr:uid="{00000000-0005-0000-0000-0000B4450000}"/>
    <cellStyle name="Normal 2 3 2 3 2 4 6 3" xfId="21815" xr:uid="{00000000-0005-0000-0000-0000B5450000}"/>
    <cellStyle name="Normal 2 3 2 3 2 4 7" xfId="8366" xr:uid="{00000000-0005-0000-0000-0000B6450000}"/>
    <cellStyle name="Normal 2 3 2 3 2 4 7 2" xfId="24662" xr:uid="{00000000-0005-0000-0000-0000B7450000}"/>
    <cellStyle name="Normal 2 3 2 3 2 4 8" xfId="16516" xr:uid="{00000000-0005-0000-0000-0000B8450000}"/>
    <cellStyle name="Normal 2 3 2 3 2 5" xfId="300" xr:uid="{00000000-0005-0000-0000-0000B9450000}"/>
    <cellStyle name="Normal 2 3 2 3 2 5 2" xfId="644" xr:uid="{00000000-0005-0000-0000-0000BA450000}"/>
    <cellStyle name="Normal 2 3 2 3 2 5 2 2" xfId="1350" xr:uid="{00000000-0005-0000-0000-0000BB450000}"/>
    <cellStyle name="Normal 2 3 2 3 2 5 2 2 2" xfId="2760" xr:uid="{00000000-0005-0000-0000-0000BC450000}"/>
    <cellStyle name="Normal 2 3 2 3 2 5 2 2 2 2" xfId="5227" xr:uid="{00000000-0005-0000-0000-0000BD450000}"/>
    <cellStyle name="Normal 2 3 2 3 2 5 2 2 2 2 2" xfId="13373" xr:uid="{00000000-0005-0000-0000-0000BE450000}"/>
    <cellStyle name="Normal 2 3 2 3 2 5 2 2 2 2 2 2" xfId="29669" xr:uid="{00000000-0005-0000-0000-0000BF450000}"/>
    <cellStyle name="Normal 2 3 2 3 2 5 2 2 2 2 3" xfId="21523" xr:uid="{00000000-0005-0000-0000-0000C0450000}"/>
    <cellStyle name="Normal 2 3 2 3 2 5 2 2 2 3" xfId="8059" xr:uid="{00000000-0005-0000-0000-0000C1450000}"/>
    <cellStyle name="Normal 2 3 2 3 2 5 2 2 2 3 2" xfId="16205" xr:uid="{00000000-0005-0000-0000-0000C2450000}"/>
    <cellStyle name="Normal 2 3 2 3 2 5 2 2 2 3 2 2" xfId="32501" xr:uid="{00000000-0005-0000-0000-0000C3450000}"/>
    <cellStyle name="Normal 2 3 2 3 2 5 2 2 2 3 3" xfId="24355" xr:uid="{00000000-0005-0000-0000-0000C4450000}"/>
    <cellStyle name="Normal 2 3 2 3 2 5 2 2 2 4" xfId="10906" xr:uid="{00000000-0005-0000-0000-0000C5450000}"/>
    <cellStyle name="Normal 2 3 2 3 2 5 2 2 2 4 2" xfId="27202" xr:uid="{00000000-0005-0000-0000-0000C6450000}"/>
    <cellStyle name="Normal 2 3 2 3 2 5 2 2 2 5" xfId="19056" xr:uid="{00000000-0005-0000-0000-0000C7450000}"/>
    <cellStyle name="Normal 2 3 2 3 2 5 2 2 3" xfId="4009" xr:uid="{00000000-0005-0000-0000-0000C8450000}"/>
    <cellStyle name="Normal 2 3 2 3 2 5 2 2 3 2" xfId="12155" xr:uid="{00000000-0005-0000-0000-0000C9450000}"/>
    <cellStyle name="Normal 2 3 2 3 2 5 2 2 3 2 2" xfId="28451" xr:uid="{00000000-0005-0000-0000-0000CA450000}"/>
    <cellStyle name="Normal 2 3 2 3 2 5 2 2 3 3" xfId="20305" xr:uid="{00000000-0005-0000-0000-0000CB450000}"/>
    <cellStyle name="Normal 2 3 2 3 2 5 2 2 4" xfId="6649" xr:uid="{00000000-0005-0000-0000-0000CC450000}"/>
    <cellStyle name="Normal 2 3 2 3 2 5 2 2 4 2" xfId="14795" xr:uid="{00000000-0005-0000-0000-0000CD450000}"/>
    <cellStyle name="Normal 2 3 2 3 2 5 2 2 4 2 2" xfId="31091" xr:uid="{00000000-0005-0000-0000-0000CE450000}"/>
    <cellStyle name="Normal 2 3 2 3 2 5 2 2 4 3" xfId="22945" xr:uid="{00000000-0005-0000-0000-0000CF450000}"/>
    <cellStyle name="Normal 2 3 2 3 2 5 2 2 5" xfId="9496" xr:uid="{00000000-0005-0000-0000-0000D0450000}"/>
    <cellStyle name="Normal 2 3 2 3 2 5 2 2 5 2" xfId="25792" xr:uid="{00000000-0005-0000-0000-0000D1450000}"/>
    <cellStyle name="Normal 2 3 2 3 2 5 2 2 6" xfId="17646" xr:uid="{00000000-0005-0000-0000-0000D2450000}"/>
    <cellStyle name="Normal 2 3 2 3 2 5 2 3" xfId="2055" xr:uid="{00000000-0005-0000-0000-0000D3450000}"/>
    <cellStyle name="Normal 2 3 2 3 2 5 2 3 2" xfId="4618" xr:uid="{00000000-0005-0000-0000-0000D4450000}"/>
    <cellStyle name="Normal 2 3 2 3 2 5 2 3 2 2" xfId="12764" xr:uid="{00000000-0005-0000-0000-0000D5450000}"/>
    <cellStyle name="Normal 2 3 2 3 2 5 2 3 2 2 2" xfId="29060" xr:uid="{00000000-0005-0000-0000-0000D6450000}"/>
    <cellStyle name="Normal 2 3 2 3 2 5 2 3 2 3" xfId="20914" xr:uid="{00000000-0005-0000-0000-0000D7450000}"/>
    <cellStyle name="Normal 2 3 2 3 2 5 2 3 3" xfId="7354" xr:uid="{00000000-0005-0000-0000-0000D8450000}"/>
    <cellStyle name="Normal 2 3 2 3 2 5 2 3 3 2" xfId="15500" xr:uid="{00000000-0005-0000-0000-0000D9450000}"/>
    <cellStyle name="Normal 2 3 2 3 2 5 2 3 3 2 2" xfId="31796" xr:uid="{00000000-0005-0000-0000-0000DA450000}"/>
    <cellStyle name="Normal 2 3 2 3 2 5 2 3 3 3" xfId="23650" xr:uid="{00000000-0005-0000-0000-0000DB450000}"/>
    <cellStyle name="Normal 2 3 2 3 2 5 2 3 4" xfId="10201" xr:uid="{00000000-0005-0000-0000-0000DC450000}"/>
    <cellStyle name="Normal 2 3 2 3 2 5 2 3 4 2" xfId="26497" xr:uid="{00000000-0005-0000-0000-0000DD450000}"/>
    <cellStyle name="Normal 2 3 2 3 2 5 2 3 5" xfId="18351" xr:uid="{00000000-0005-0000-0000-0000DE450000}"/>
    <cellStyle name="Normal 2 3 2 3 2 5 2 4" xfId="3400" xr:uid="{00000000-0005-0000-0000-0000DF450000}"/>
    <cellStyle name="Normal 2 3 2 3 2 5 2 4 2" xfId="11546" xr:uid="{00000000-0005-0000-0000-0000E0450000}"/>
    <cellStyle name="Normal 2 3 2 3 2 5 2 4 2 2" xfId="27842" xr:uid="{00000000-0005-0000-0000-0000E1450000}"/>
    <cellStyle name="Normal 2 3 2 3 2 5 2 4 3" xfId="19696" xr:uid="{00000000-0005-0000-0000-0000E2450000}"/>
    <cellStyle name="Normal 2 3 2 3 2 5 2 5" xfId="5944" xr:uid="{00000000-0005-0000-0000-0000E3450000}"/>
    <cellStyle name="Normal 2 3 2 3 2 5 2 5 2" xfId="14090" xr:uid="{00000000-0005-0000-0000-0000E4450000}"/>
    <cellStyle name="Normal 2 3 2 3 2 5 2 5 2 2" xfId="30386" xr:uid="{00000000-0005-0000-0000-0000E5450000}"/>
    <cellStyle name="Normal 2 3 2 3 2 5 2 5 3" xfId="22240" xr:uid="{00000000-0005-0000-0000-0000E6450000}"/>
    <cellStyle name="Normal 2 3 2 3 2 5 2 6" xfId="8791" xr:uid="{00000000-0005-0000-0000-0000E7450000}"/>
    <cellStyle name="Normal 2 3 2 3 2 5 2 6 2" xfId="25087" xr:uid="{00000000-0005-0000-0000-0000E8450000}"/>
    <cellStyle name="Normal 2 3 2 3 2 5 2 7" xfId="16941" xr:uid="{00000000-0005-0000-0000-0000E9450000}"/>
    <cellStyle name="Normal 2 3 2 3 2 5 3" xfId="1006" xr:uid="{00000000-0005-0000-0000-0000EA450000}"/>
    <cellStyle name="Normal 2 3 2 3 2 5 3 2" xfId="2416" xr:uid="{00000000-0005-0000-0000-0000EB450000}"/>
    <cellStyle name="Normal 2 3 2 3 2 5 3 2 2" xfId="4931" xr:uid="{00000000-0005-0000-0000-0000EC450000}"/>
    <cellStyle name="Normal 2 3 2 3 2 5 3 2 2 2" xfId="13077" xr:uid="{00000000-0005-0000-0000-0000ED450000}"/>
    <cellStyle name="Normal 2 3 2 3 2 5 3 2 2 2 2" xfId="29373" xr:uid="{00000000-0005-0000-0000-0000EE450000}"/>
    <cellStyle name="Normal 2 3 2 3 2 5 3 2 2 3" xfId="21227" xr:uid="{00000000-0005-0000-0000-0000EF450000}"/>
    <cellStyle name="Normal 2 3 2 3 2 5 3 2 3" xfId="7715" xr:uid="{00000000-0005-0000-0000-0000F0450000}"/>
    <cellStyle name="Normal 2 3 2 3 2 5 3 2 3 2" xfId="15861" xr:uid="{00000000-0005-0000-0000-0000F1450000}"/>
    <cellStyle name="Normal 2 3 2 3 2 5 3 2 3 2 2" xfId="32157" xr:uid="{00000000-0005-0000-0000-0000F2450000}"/>
    <cellStyle name="Normal 2 3 2 3 2 5 3 2 3 3" xfId="24011" xr:uid="{00000000-0005-0000-0000-0000F3450000}"/>
    <cellStyle name="Normal 2 3 2 3 2 5 3 2 4" xfId="10562" xr:uid="{00000000-0005-0000-0000-0000F4450000}"/>
    <cellStyle name="Normal 2 3 2 3 2 5 3 2 4 2" xfId="26858" xr:uid="{00000000-0005-0000-0000-0000F5450000}"/>
    <cellStyle name="Normal 2 3 2 3 2 5 3 2 5" xfId="18712" xr:uid="{00000000-0005-0000-0000-0000F6450000}"/>
    <cellStyle name="Normal 2 3 2 3 2 5 3 3" xfId="3713" xr:uid="{00000000-0005-0000-0000-0000F7450000}"/>
    <cellStyle name="Normal 2 3 2 3 2 5 3 3 2" xfId="11859" xr:uid="{00000000-0005-0000-0000-0000F8450000}"/>
    <cellStyle name="Normal 2 3 2 3 2 5 3 3 2 2" xfId="28155" xr:uid="{00000000-0005-0000-0000-0000F9450000}"/>
    <cellStyle name="Normal 2 3 2 3 2 5 3 3 3" xfId="20009" xr:uid="{00000000-0005-0000-0000-0000FA450000}"/>
    <cellStyle name="Normal 2 3 2 3 2 5 3 4" xfId="6305" xr:uid="{00000000-0005-0000-0000-0000FB450000}"/>
    <cellStyle name="Normal 2 3 2 3 2 5 3 4 2" xfId="14451" xr:uid="{00000000-0005-0000-0000-0000FC450000}"/>
    <cellStyle name="Normal 2 3 2 3 2 5 3 4 2 2" xfId="30747" xr:uid="{00000000-0005-0000-0000-0000FD450000}"/>
    <cellStyle name="Normal 2 3 2 3 2 5 3 4 3" xfId="22601" xr:uid="{00000000-0005-0000-0000-0000FE450000}"/>
    <cellStyle name="Normal 2 3 2 3 2 5 3 5" xfId="9152" xr:uid="{00000000-0005-0000-0000-0000FF450000}"/>
    <cellStyle name="Normal 2 3 2 3 2 5 3 5 2" xfId="25448" xr:uid="{00000000-0005-0000-0000-000000460000}"/>
    <cellStyle name="Normal 2 3 2 3 2 5 3 6" xfId="17302" xr:uid="{00000000-0005-0000-0000-000001460000}"/>
    <cellStyle name="Normal 2 3 2 3 2 5 4" xfId="1711" xr:uid="{00000000-0005-0000-0000-000002460000}"/>
    <cellStyle name="Normal 2 3 2 3 2 5 4 2" xfId="4322" xr:uid="{00000000-0005-0000-0000-000003460000}"/>
    <cellStyle name="Normal 2 3 2 3 2 5 4 2 2" xfId="12468" xr:uid="{00000000-0005-0000-0000-000004460000}"/>
    <cellStyle name="Normal 2 3 2 3 2 5 4 2 2 2" xfId="28764" xr:uid="{00000000-0005-0000-0000-000005460000}"/>
    <cellStyle name="Normal 2 3 2 3 2 5 4 2 3" xfId="20618" xr:uid="{00000000-0005-0000-0000-000006460000}"/>
    <cellStyle name="Normal 2 3 2 3 2 5 4 3" xfId="7010" xr:uid="{00000000-0005-0000-0000-000007460000}"/>
    <cellStyle name="Normal 2 3 2 3 2 5 4 3 2" xfId="15156" xr:uid="{00000000-0005-0000-0000-000008460000}"/>
    <cellStyle name="Normal 2 3 2 3 2 5 4 3 2 2" xfId="31452" xr:uid="{00000000-0005-0000-0000-000009460000}"/>
    <cellStyle name="Normal 2 3 2 3 2 5 4 3 3" xfId="23306" xr:uid="{00000000-0005-0000-0000-00000A460000}"/>
    <cellStyle name="Normal 2 3 2 3 2 5 4 4" xfId="9857" xr:uid="{00000000-0005-0000-0000-00000B460000}"/>
    <cellStyle name="Normal 2 3 2 3 2 5 4 4 2" xfId="26153" xr:uid="{00000000-0005-0000-0000-00000C460000}"/>
    <cellStyle name="Normal 2 3 2 3 2 5 4 5" xfId="18007" xr:uid="{00000000-0005-0000-0000-00000D460000}"/>
    <cellStyle name="Normal 2 3 2 3 2 5 5" xfId="3104" xr:uid="{00000000-0005-0000-0000-00000E460000}"/>
    <cellStyle name="Normal 2 3 2 3 2 5 5 2" xfId="11250" xr:uid="{00000000-0005-0000-0000-00000F460000}"/>
    <cellStyle name="Normal 2 3 2 3 2 5 5 2 2" xfId="27546" xr:uid="{00000000-0005-0000-0000-000010460000}"/>
    <cellStyle name="Normal 2 3 2 3 2 5 5 3" xfId="19400" xr:uid="{00000000-0005-0000-0000-000011460000}"/>
    <cellStyle name="Normal 2 3 2 3 2 5 6" xfId="5600" xr:uid="{00000000-0005-0000-0000-000012460000}"/>
    <cellStyle name="Normal 2 3 2 3 2 5 6 2" xfId="13746" xr:uid="{00000000-0005-0000-0000-000013460000}"/>
    <cellStyle name="Normal 2 3 2 3 2 5 6 2 2" xfId="30042" xr:uid="{00000000-0005-0000-0000-000014460000}"/>
    <cellStyle name="Normal 2 3 2 3 2 5 6 3" xfId="21896" xr:uid="{00000000-0005-0000-0000-000015460000}"/>
    <cellStyle name="Normal 2 3 2 3 2 5 7" xfId="8447" xr:uid="{00000000-0005-0000-0000-000016460000}"/>
    <cellStyle name="Normal 2 3 2 3 2 5 7 2" xfId="24743" xr:uid="{00000000-0005-0000-0000-000017460000}"/>
    <cellStyle name="Normal 2 3 2 3 2 5 8" xfId="16597" xr:uid="{00000000-0005-0000-0000-000018460000}"/>
    <cellStyle name="Normal 2 3 2 3 2 6" xfId="390" xr:uid="{00000000-0005-0000-0000-000019460000}"/>
    <cellStyle name="Normal 2 3 2 3 2 6 2" xfId="1096" xr:uid="{00000000-0005-0000-0000-00001A460000}"/>
    <cellStyle name="Normal 2 3 2 3 2 6 2 2" xfId="2506" xr:uid="{00000000-0005-0000-0000-00001B460000}"/>
    <cellStyle name="Normal 2 3 2 3 2 6 2 2 2" xfId="5005" xr:uid="{00000000-0005-0000-0000-00001C460000}"/>
    <cellStyle name="Normal 2 3 2 3 2 6 2 2 2 2" xfId="13151" xr:uid="{00000000-0005-0000-0000-00001D460000}"/>
    <cellStyle name="Normal 2 3 2 3 2 6 2 2 2 2 2" xfId="29447" xr:uid="{00000000-0005-0000-0000-00001E460000}"/>
    <cellStyle name="Normal 2 3 2 3 2 6 2 2 2 3" xfId="21301" xr:uid="{00000000-0005-0000-0000-00001F460000}"/>
    <cellStyle name="Normal 2 3 2 3 2 6 2 2 3" xfId="7805" xr:uid="{00000000-0005-0000-0000-000020460000}"/>
    <cellStyle name="Normal 2 3 2 3 2 6 2 2 3 2" xfId="15951" xr:uid="{00000000-0005-0000-0000-000021460000}"/>
    <cellStyle name="Normal 2 3 2 3 2 6 2 2 3 2 2" xfId="32247" xr:uid="{00000000-0005-0000-0000-000022460000}"/>
    <cellStyle name="Normal 2 3 2 3 2 6 2 2 3 3" xfId="24101" xr:uid="{00000000-0005-0000-0000-000023460000}"/>
    <cellStyle name="Normal 2 3 2 3 2 6 2 2 4" xfId="10652" xr:uid="{00000000-0005-0000-0000-000024460000}"/>
    <cellStyle name="Normal 2 3 2 3 2 6 2 2 4 2" xfId="26948" xr:uid="{00000000-0005-0000-0000-000025460000}"/>
    <cellStyle name="Normal 2 3 2 3 2 6 2 2 5" xfId="18802" xr:uid="{00000000-0005-0000-0000-000026460000}"/>
    <cellStyle name="Normal 2 3 2 3 2 6 2 3" xfId="3787" xr:uid="{00000000-0005-0000-0000-000027460000}"/>
    <cellStyle name="Normal 2 3 2 3 2 6 2 3 2" xfId="11933" xr:uid="{00000000-0005-0000-0000-000028460000}"/>
    <cellStyle name="Normal 2 3 2 3 2 6 2 3 2 2" xfId="28229" xr:uid="{00000000-0005-0000-0000-000029460000}"/>
    <cellStyle name="Normal 2 3 2 3 2 6 2 3 3" xfId="20083" xr:uid="{00000000-0005-0000-0000-00002A460000}"/>
    <cellStyle name="Normal 2 3 2 3 2 6 2 4" xfId="6395" xr:uid="{00000000-0005-0000-0000-00002B460000}"/>
    <cellStyle name="Normal 2 3 2 3 2 6 2 4 2" xfId="14541" xr:uid="{00000000-0005-0000-0000-00002C460000}"/>
    <cellStyle name="Normal 2 3 2 3 2 6 2 4 2 2" xfId="30837" xr:uid="{00000000-0005-0000-0000-00002D460000}"/>
    <cellStyle name="Normal 2 3 2 3 2 6 2 4 3" xfId="22691" xr:uid="{00000000-0005-0000-0000-00002E460000}"/>
    <cellStyle name="Normal 2 3 2 3 2 6 2 5" xfId="9242" xr:uid="{00000000-0005-0000-0000-00002F460000}"/>
    <cellStyle name="Normal 2 3 2 3 2 6 2 5 2" xfId="25538" xr:uid="{00000000-0005-0000-0000-000030460000}"/>
    <cellStyle name="Normal 2 3 2 3 2 6 2 6" xfId="17392" xr:uid="{00000000-0005-0000-0000-000031460000}"/>
    <cellStyle name="Normal 2 3 2 3 2 6 3" xfId="1801" xr:uid="{00000000-0005-0000-0000-000032460000}"/>
    <cellStyle name="Normal 2 3 2 3 2 6 3 2" xfId="4396" xr:uid="{00000000-0005-0000-0000-000033460000}"/>
    <cellStyle name="Normal 2 3 2 3 2 6 3 2 2" xfId="12542" xr:uid="{00000000-0005-0000-0000-000034460000}"/>
    <cellStyle name="Normal 2 3 2 3 2 6 3 2 2 2" xfId="28838" xr:uid="{00000000-0005-0000-0000-000035460000}"/>
    <cellStyle name="Normal 2 3 2 3 2 6 3 2 3" xfId="20692" xr:uid="{00000000-0005-0000-0000-000036460000}"/>
    <cellStyle name="Normal 2 3 2 3 2 6 3 3" xfId="7100" xr:uid="{00000000-0005-0000-0000-000037460000}"/>
    <cellStyle name="Normal 2 3 2 3 2 6 3 3 2" xfId="15246" xr:uid="{00000000-0005-0000-0000-000038460000}"/>
    <cellStyle name="Normal 2 3 2 3 2 6 3 3 2 2" xfId="31542" xr:uid="{00000000-0005-0000-0000-000039460000}"/>
    <cellStyle name="Normal 2 3 2 3 2 6 3 3 3" xfId="23396" xr:uid="{00000000-0005-0000-0000-00003A460000}"/>
    <cellStyle name="Normal 2 3 2 3 2 6 3 4" xfId="9947" xr:uid="{00000000-0005-0000-0000-00003B460000}"/>
    <cellStyle name="Normal 2 3 2 3 2 6 3 4 2" xfId="26243" xr:uid="{00000000-0005-0000-0000-00003C460000}"/>
    <cellStyle name="Normal 2 3 2 3 2 6 3 5" xfId="18097" xr:uid="{00000000-0005-0000-0000-00003D460000}"/>
    <cellStyle name="Normal 2 3 2 3 2 6 4" xfId="3178" xr:uid="{00000000-0005-0000-0000-00003E460000}"/>
    <cellStyle name="Normal 2 3 2 3 2 6 4 2" xfId="11324" xr:uid="{00000000-0005-0000-0000-00003F460000}"/>
    <cellStyle name="Normal 2 3 2 3 2 6 4 2 2" xfId="27620" xr:uid="{00000000-0005-0000-0000-000040460000}"/>
    <cellStyle name="Normal 2 3 2 3 2 6 4 3" xfId="19474" xr:uid="{00000000-0005-0000-0000-000041460000}"/>
    <cellStyle name="Normal 2 3 2 3 2 6 5" xfId="5690" xr:uid="{00000000-0005-0000-0000-000042460000}"/>
    <cellStyle name="Normal 2 3 2 3 2 6 5 2" xfId="13836" xr:uid="{00000000-0005-0000-0000-000043460000}"/>
    <cellStyle name="Normal 2 3 2 3 2 6 5 2 2" xfId="30132" xr:uid="{00000000-0005-0000-0000-000044460000}"/>
    <cellStyle name="Normal 2 3 2 3 2 6 5 3" xfId="21986" xr:uid="{00000000-0005-0000-0000-000045460000}"/>
    <cellStyle name="Normal 2 3 2 3 2 6 6" xfId="8537" xr:uid="{00000000-0005-0000-0000-000046460000}"/>
    <cellStyle name="Normal 2 3 2 3 2 6 6 2" xfId="24833" xr:uid="{00000000-0005-0000-0000-000047460000}"/>
    <cellStyle name="Normal 2 3 2 3 2 6 7" xfId="16687" xr:uid="{00000000-0005-0000-0000-000048460000}"/>
    <cellStyle name="Normal 2 3 2 3 2 7" xfId="752" xr:uid="{00000000-0005-0000-0000-000049460000}"/>
    <cellStyle name="Normal 2 3 2 3 2 7 2" xfId="2162" xr:uid="{00000000-0005-0000-0000-00004A460000}"/>
    <cellStyle name="Normal 2 3 2 3 2 7 2 2" xfId="4709" xr:uid="{00000000-0005-0000-0000-00004B460000}"/>
    <cellStyle name="Normal 2 3 2 3 2 7 2 2 2" xfId="12855" xr:uid="{00000000-0005-0000-0000-00004C460000}"/>
    <cellStyle name="Normal 2 3 2 3 2 7 2 2 2 2" xfId="29151" xr:uid="{00000000-0005-0000-0000-00004D460000}"/>
    <cellStyle name="Normal 2 3 2 3 2 7 2 2 3" xfId="21005" xr:uid="{00000000-0005-0000-0000-00004E460000}"/>
    <cellStyle name="Normal 2 3 2 3 2 7 2 3" xfId="7461" xr:uid="{00000000-0005-0000-0000-00004F460000}"/>
    <cellStyle name="Normal 2 3 2 3 2 7 2 3 2" xfId="15607" xr:uid="{00000000-0005-0000-0000-000050460000}"/>
    <cellStyle name="Normal 2 3 2 3 2 7 2 3 2 2" xfId="31903" xr:uid="{00000000-0005-0000-0000-000051460000}"/>
    <cellStyle name="Normal 2 3 2 3 2 7 2 3 3" xfId="23757" xr:uid="{00000000-0005-0000-0000-000052460000}"/>
    <cellStyle name="Normal 2 3 2 3 2 7 2 4" xfId="10308" xr:uid="{00000000-0005-0000-0000-000053460000}"/>
    <cellStyle name="Normal 2 3 2 3 2 7 2 4 2" xfId="26604" xr:uid="{00000000-0005-0000-0000-000054460000}"/>
    <cellStyle name="Normal 2 3 2 3 2 7 2 5" xfId="18458" xr:uid="{00000000-0005-0000-0000-000055460000}"/>
    <cellStyle name="Normal 2 3 2 3 2 7 3" xfId="3491" xr:uid="{00000000-0005-0000-0000-000056460000}"/>
    <cellStyle name="Normal 2 3 2 3 2 7 3 2" xfId="11637" xr:uid="{00000000-0005-0000-0000-000057460000}"/>
    <cellStyle name="Normal 2 3 2 3 2 7 3 2 2" xfId="27933" xr:uid="{00000000-0005-0000-0000-000058460000}"/>
    <cellStyle name="Normal 2 3 2 3 2 7 3 3" xfId="19787" xr:uid="{00000000-0005-0000-0000-000059460000}"/>
    <cellStyle name="Normal 2 3 2 3 2 7 4" xfId="6051" xr:uid="{00000000-0005-0000-0000-00005A460000}"/>
    <cellStyle name="Normal 2 3 2 3 2 7 4 2" xfId="14197" xr:uid="{00000000-0005-0000-0000-00005B460000}"/>
    <cellStyle name="Normal 2 3 2 3 2 7 4 2 2" xfId="30493" xr:uid="{00000000-0005-0000-0000-00005C460000}"/>
    <cellStyle name="Normal 2 3 2 3 2 7 4 3" xfId="22347" xr:uid="{00000000-0005-0000-0000-00005D460000}"/>
    <cellStyle name="Normal 2 3 2 3 2 7 5" xfId="8898" xr:uid="{00000000-0005-0000-0000-00005E460000}"/>
    <cellStyle name="Normal 2 3 2 3 2 7 5 2" xfId="25194" xr:uid="{00000000-0005-0000-0000-00005F460000}"/>
    <cellStyle name="Normal 2 3 2 3 2 7 6" xfId="17048" xr:uid="{00000000-0005-0000-0000-000060460000}"/>
    <cellStyle name="Normal 2 3 2 3 2 8" xfId="1457" xr:uid="{00000000-0005-0000-0000-000061460000}"/>
    <cellStyle name="Normal 2 3 2 3 2 8 2" xfId="4100" xr:uid="{00000000-0005-0000-0000-000062460000}"/>
    <cellStyle name="Normal 2 3 2 3 2 8 2 2" xfId="12246" xr:uid="{00000000-0005-0000-0000-000063460000}"/>
    <cellStyle name="Normal 2 3 2 3 2 8 2 2 2" xfId="28542" xr:uid="{00000000-0005-0000-0000-000064460000}"/>
    <cellStyle name="Normal 2 3 2 3 2 8 2 3" xfId="20396" xr:uid="{00000000-0005-0000-0000-000065460000}"/>
    <cellStyle name="Normal 2 3 2 3 2 8 3" xfId="6756" xr:uid="{00000000-0005-0000-0000-000066460000}"/>
    <cellStyle name="Normal 2 3 2 3 2 8 3 2" xfId="14902" xr:uid="{00000000-0005-0000-0000-000067460000}"/>
    <cellStyle name="Normal 2 3 2 3 2 8 3 2 2" xfId="31198" xr:uid="{00000000-0005-0000-0000-000068460000}"/>
    <cellStyle name="Normal 2 3 2 3 2 8 3 3" xfId="23052" xr:uid="{00000000-0005-0000-0000-000069460000}"/>
    <cellStyle name="Normal 2 3 2 3 2 8 4" xfId="9603" xr:uid="{00000000-0005-0000-0000-00006A460000}"/>
    <cellStyle name="Normal 2 3 2 3 2 8 4 2" xfId="25899" xr:uid="{00000000-0005-0000-0000-00006B460000}"/>
    <cellStyle name="Normal 2 3 2 3 2 8 5" xfId="17753" xr:uid="{00000000-0005-0000-0000-00006C460000}"/>
    <cellStyle name="Normal 2 3 2 3 2 9" xfId="2882" xr:uid="{00000000-0005-0000-0000-00006D460000}"/>
    <cellStyle name="Normal 2 3 2 3 2 9 2" xfId="11028" xr:uid="{00000000-0005-0000-0000-00006E460000}"/>
    <cellStyle name="Normal 2 3 2 3 2 9 2 2" xfId="27324" xr:uid="{00000000-0005-0000-0000-00006F460000}"/>
    <cellStyle name="Normal 2 3 2 3 2 9 3" xfId="19178" xr:uid="{00000000-0005-0000-0000-000070460000}"/>
    <cellStyle name="Normal 2 3 2 3 3" xfId="68" xr:uid="{00000000-0005-0000-0000-000071460000}"/>
    <cellStyle name="Normal 2 3 2 3 3 10" xfId="8215" xr:uid="{00000000-0005-0000-0000-000072460000}"/>
    <cellStyle name="Normal 2 3 2 3 3 10 2" xfId="24511" xr:uid="{00000000-0005-0000-0000-000073460000}"/>
    <cellStyle name="Normal 2 3 2 3 3 11" xfId="16365" xr:uid="{00000000-0005-0000-0000-000074460000}"/>
    <cellStyle name="Normal 2 3 2 3 3 2" xfId="158" xr:uid="{00000000-0005-0000-0000-000075460000}"/>
    <cellStyle name="Normal 2 3 2 3 3 2 2" xfId="502" xr:uid="{00000000-0005-0000-0000-000076460000}"/>
    <cellStyle name="Normal 2 3 2 3 3 2 2 2" xfId="1208" xr:uid="{00000000-0005-0000-0000-000077460000}"/>
    <cellStyle name="Normal 2 3 2 3 3 2 2 2 2" xfId="2618" xr:uid="{00000000-0005-0000-0000-000078460000}"/>
    <cellStyle name="Normal 2 3 2 3 3 2 2 2 2 2" xfId="5097" xr:uid="{00000000-0005-0000-0000-000079460000}"/>
    <cellStyle name="Normal 2 3 2 3 3 2 2 2 2 2 2" xfId="13243" xr:uid="{00000000-0005-0000-0000-00007A460000}"/>
    <cellStyle name="Normal 2 3 2 3 3 2 2 2 2 2 2 2" xfId="29539" xr:uid="{00000000-0005-0000-0000-00007B460000}"/>
    <cellStyle name="Normal 2 3 2 3 3 2 2 2 2 2 3" xfId="21393" xr:uid="{00000000-0005-0000-0000-00007C460000}"/>
    <cellStyle name="Normal 2 3 2 3 3 2 2 2 2 3" xfId="7917" xr:uid="{00000000-0005-0000-0000-00007D460000}"/>
    <cellStyle name="Normal 2 3 2 3 3 2 2 2 2 3 2" xfId="16063" xr:uid="{00000000-0005-0000-0000-00007E460000}"/>
    <cellStyle name="Normal 2 3 2 3 3 2 2 2 2 3 2 2" xfId="32359" xr:uid="{00000000-0005-0000-0000-00007F460000}"/>
    <cellStyle name="Normal 2 3 2 3 3 2 2 2 2 3 3" xfId="24213" xr:uid="{00000000-0005-0000-0000-000080460000}"/>
    <cellStyle name="Normal 2 3 2 3 3 2 2 2 2 4" xfId="10764" xr:uid="{00000000-0005-0000-0000-000081460000}"/>
    <cellStyle name="Normal 2 3 2 3 3 2 2 2 2 4 2" xfId="27060" xr:uid="{00000000-0005-0000-0000-000082460000}"/>
    <cellStyle name="Normal 2 3 2 3 3 2 2 2 2 5" xfId="18914" xr:uid="{00000000-0005-0000-0000-000083460000}"/>
    <cellStyle name="Normal 2 3 2 3 3 2 2 2 3" xfId="3879" xr:uid="{00000000-0005-0000-0000-000084460000}"/>
    <cellStyle name="Normal 2 3 2 3 3 2 2 2 3 2" xfId="12025" xr:uid="{00000000-0005-0000-0000-000085460000}"/>
    <cellStyle name="Normal 2 3 2 3 3 2 2 2 3 2 2" xfId="28321" xr:uid="{00000000-0005-0000-0000-000086460000}"/>
    <cellStyle name="Normal 2 3 2 3 3 2 2 2 3 3" xfId="20175" xr:uid="{00000000-0005-0000-0000-000087460000}"/>
    <cellStyle name="Normal 2 3 2 3 3 2 2 2 4" xfId="6507" xr:uid="{00000000-0005-0000-0000-000088460000}"/>
    <cellStyle name="Normal 2 3 2 3 3 2 2 2 4 2" xfId="14653" xr:uid="{00000000-0005-0000-0000-000089460000}"/>
    <cellStyle name="Normal 2 3 2 3 3 2 2 2 4 2 2" xfId="30949" xr:uid="{00000000-0005-0000-0000-00008A460000}"/>
    <cellStyle name="Normal 2 3 2 3 3 2 2 2 4 3" xfId="22803" xr:uid="{00000000-0005-0000-0000-00008B460000}"/>
    <cellStyle name="Normal 2 3 2 3 3 2 2 2 5" xfId="9354" xr:uid="{00000000-0005-0000-0000-00008C460000}"/>
    <cellStyle name="Normal 2 3 2 3 3 2 2 2 5 2" xfId="25650" xr:uid="{00000000-0005-0000-0000-00008D460000}"/>
    <cellStyle name="Normal 2 3 2 3 3 2 2 2 6" xfId="17504" xr:uid="{00000000-0005-0000-0000-00008E460000}"/>
    <cellStyle name="Normal 2 3 2 3 3 2 2 3" xfId="1913" xr:uid="{00000000-0005-0000-0000-00008F460000}"/>
    <cellStyle name="Normal 2 3 2 3 3 2 2 3 2" xfId="4488" xr:uid="{00000000-0005-0000-0000-000090460000}"/>
    <cellStyle name="Normal 2 3 2 3 3 2 2 3 2 2" xfId="12634" xr:uid="{00000000-0005-0000-0000-000091460000}"/>
    <cellStyle name="Normal 2 3 2 3 3 2 2 3 2 2 2" xfId="28930" xr:uid="{00000000-0005-0000-0000-000092460000}"/>
    <cellStyle name="Normal 2 3 2 3 3 2 2 3 2 3" xfId="20784" xr:uid="{00000000-0005-0000-0000-000093460000}"/>
    <cellStyle name="Normal 2 3 2 3 3 2 2 3 3" xfId="7212" xr:uid="{00000000-0005-0000-0000-000094460000}"/>
    <cellStyle name="Normal 2 3 2 3 3 2 2 3 3 2" xfId="15358" xr:uid="{00000000-0005-0000-0000-000095460000}"/>
    <cellStyle name="Normal 2 3 2 3 3 2 2 3 3 2 2" xfId="31654" xr:uid="{00000000-0005-0000-0000-000096460000}"/>
    <cellStyle name="Normal 2 3 2 3 3 2 2 3 3 3" xfId="23508" xr:uid="{00000000-0005-0000-0000-000097460000}"/>
    <cellStyle name="Normal 2 3 2 3 3 2 2 3 4" xfId="10059" xr:uid="{00000000-0005-0000-0000-000098460000}"/>
    <cellStyle name="Normal 2 3 2 3 3 2 2 3 4 2" xfId="26355" xr:uid="{00000000-0005-0000-0000-000099460000}"/>
    <cellStyle name="Normal 2 3 2 3 3 2 2 3 5" xfId="18209" xr:uid="{00000000-0005-0000-0000-00009A460000}"/>
    <cellStyle name="Normal 2 3 2 3 3 2 2 4" xfId="3270" xr:uid="{00000000-0005-0000-0000-00009B460000}"/>
    <cellStyle name="Normal 2 3 2 3 3 2 2 4 2" xfId="11416" xr:uid="{00000000-0005-0000-0000-00009C460000}"/>
    <cellStyle name="Normal 2 3 2 3 3 2 2 4 2 2" xfId="27712" xr:uid="{00000000-0005-0000-0000-00009D460000}"/>
    <cellStyle name="Normal 2 3 2 3 3 2 2 4 3" xfId="19566" xr:uid="{00000000-0005-0000-0000-00009E460000}"/>
    <cellStyle name="Normal 2 3 2 3 3 2 2 5" xfId="5802" xr:uid="{00000000-0005-0000-0000-00009F460000}"/>
    <cellStyle name="Normal 2 3 2 3 3 2 2 5 2" xfId="13948" xr:uid="{00000000-0005-0000-0000-0000A0460000}"/>
    <cellStyle name="Normal 2 3 2 3 3 2 2 5 2 2" xfId="30244" xr:uid="{00000000-0005-0000-0000-0000A1460000}"/>
    <cellStyle name="Normal 2 3 2 3 3 2 2 5 3" xfId="22098" xr:uid="{00000000-0005-0000-0000-0000A2460000}"/>
    <cellStyle name="Normal 2 3 2 3 3 2 2 6" xfId="8649" xr:uid="{00000000-0005-0000-0000-0000A3460000}"/>
    <cellStyle name="Normal 2 3 2 3 3 2 2 6 2" xfId="24945" xr:uid="{00000000-0005-0000-0000-0000A4460000}"/>
    <cellStyle name="Normal 2 3 2 3 3 2 2 7" xfId="16799" xr:uid="{00000000-0005-0000-0000-0000A5460000}"/>
    <cellStyle name="Normal 2 3 2 3 3 2 3" xfId="864" xr:uid="{00000000-0005-0000-0000-0000A6460000}"/>
    <cellStyle name="Normal 2 3 2 3 3 2 3 2" xfId="2274" xr:uid="{00000000-0005-0000-0000-0000A7460000}"/>
    <cellStyle name="Normal 2 3 2 3 3 2 3 2 2" xfId="4801" xr:uid="{00000000-0005-0000-0000-0000A8460000}"/>
    <cellStyle name="Normal 2 3 2 3 3 2 3 2 2 2" xfId="12947" xr:uid="{00000000-0005-0000-0000-0000A9460000}"/>
    <cellStyle name="Normal 2 3 2 3 3 2 3 2 2 2 2" xfId="29243" xr:uid="{00000000-0005-0000-0000-0000AA460000}"/>
    <cellStyle name="Normal 2 3 2 3 3 2 3 2 2 3" xfId="21097" xr:uid="{00000000-0005-0000-0000-0000AB460000}"/>
    <cellStyle name="Normal 2 3 2 3 3 2 3 2 3" xfId="7573" xr:uid="{00000000-0005-0000-0000-0000AC460000}"/>
    <cellStyle name="Normal 2 3 2 3 3 2 3 2 3 2" xfId="15719" xr:uid="{00000000-0005-0000-0000-0000AD460000}"/>
    <cellStyle name="Normal 2 3 2 3 3 2 3 2 3 2 2" xfId="32015" xr:uid="{00000000-0005-0000-0000-0000AE460000}"/>
    <cellStyle name="Normal 2 3 2 3 3 2 3 2 3 3" xfId="23869" xr:uid="{00000000-0005-0000-0000-0000AF460000}"/>
    <cellStyle name="Normal 2 3 2 3 3 2 3 2 4" xfId="10420" xr:uid="{00000000-0005-0000-0000-0000B0460000}"/>
    <cellStyle name="Normal 2 3 2 3 3 2 3 2 4 2" xfId="26716" xr:uid="{00000000-0005-0000-0000-0000B1460000}"/>
    <cellStyle name="Normal 2 3 2 3 3 2 3 2 5" xfId="18570" xr:uid="{00000000-0005-0000-0000-0000B2460000}"/>
    <cellStyle name="Normal 2 3 2 3 3 2 3 3" xfId="3583" xr:uid="{00000000-0005-0000-0000-0000B3460000}"/>
    <cellStyle name="Normal 2 3 2 3 3 2 3 3 2" xfId="11729" xr:uid="{00000000-0005-0000-0000-0000B4460000}"/>
    <cellStyle name="Normal 2 3 2 3 3 2 3 3 2 2" xfId="28025" xr:uid="{00000000-0005-0000-0000-0000B5460000}"/>
    <cellStyle name="Normal 2 3 2 3 3 2 3 3 3" xfId="19879" xr:uid="{00000000-0005-0000-0000-0000B6460000}"/>
    <cellStyle name="Normal 2 3 2 3 3 2 3 4" xfId="6163" xr:uid="{00000000-0005-0000-0000-0000B7460000}"/>
    <cellStyle name="Normal 2 3 2 3 3 2 3 4 2" xfId="14309" xr:uid="{00000000-0005-0000-0000-0000B8460000}"/>
    <cellStyle name="Normal 2 3 2 3 3 2 3 4 2 2" xfId="30605" xr:uid="{00000000-0005-0000-0000-0000B9460000}"/>
    <cellStyle name="Normal 2 3 2 3 3 2 3 4 3" xfId="22459" xr:uid="{00000000-0005-0000-0000-0000BA460000}"/>
    <cellStyle name="Normal 2 3 2 3 3 2 3 5" xfId="9010" xr:uid="{00000000-0005-0000-0000-0000BB460000}"/>
    <cellStyle name="Normal 2 3 2 3 3 2 3 5 2" xfId="25306" xr:uid="{00000000-0005-0000-0000-0000BC460000}"/>
    <cellStyle name="Normal 2 3 2 3 3 2 3 6" xfId="17160" xr:uid="{00000000-0005-0000-0000-0000BD460000}"/>
    <cellStyle name="Normal 2 3 2 3 3 2 4" xfId="1569" xr:uid="{00000000-0005-0000-0000-0000BE460000}"/>
    <cellStyle name="Normal 2 3 2 3 3 2 4 2" xfId="4192" xr:uid="{00000000-0005-0000-0000-0000BF460000}"/>
    <cellStyle name="Normal 2 3 2 3 3 2 4 2 2" xfId="12338" xr:uid="{00000000-0005-0000-0000-0000C0460000}"/>
    <cellStyle name="Normal 2 3 2 3 3 2 4 2 2 2" xfId="28634" xr:uid="{00000000-0005-0000-0000-0000C1460000}"/>
    <cellStyle name="Normal 2 3 2 3 3 2 4 2 3" xfId="20488" xr:uid="{00000000-0005-0000-0000-0000C2460000}"/>
    <cellStyle name="Normal 2 3 2 3 3 2 4 3" xfId="6868" xr:uid="{00000000-0005-0000-0000-0000C3460000}"/>
    <cellStyle name="Normal 2 3 2 3 3 2 4 3 2" xfId="15014" xr:uid="{00000000-0005-0000-0000-0000C4460000}"/>
    <cellStyle name="Normal 2 3 2 3 3 2 4 3 2 2" xfId="31310" xr:uid="{00000000-0005-0000-0000-0000C5460000}"/>
    <cellStyle name="Normal 2 3 2 3 3 2 4 3 3" xfId="23164" xr:uid="{00000000-0005-0000-0000-0000C6460000}"/>
    <cellStyle name="Normal 2 3 2 3 3 2 4 4" xfId="9715" xr:uid="{00000000-0005-0000-0000-0000C7460000}"/>
    <cellStyle name="Normal 2 3 2 3 3 2 4 4 2" xfId="26011" xr:uid="{00000000-0005-0000-0000-0000C8460000}"/>
    <cellStyle name="Normal 2 3 2 3 3 2 4 5" xfId="17865" xr:uid="{00000000-0005-0000-0000-0000C9460000}"/>
    <cellStyle name="Normal 2 3 2 3 3 2 5" xfId="2974" xr:uid="{00000000-0005-0000-0000-0000CA460000}"/>
    <cellStyle name="Normal 2 3 2 3 3 2 5 2" xfId="11120" xr:uid="{00000000-0005-0000-0000-0000CB460000}"/>
    <cellStyle name="Normal 2 3 2 3 3 2 5 2 2" xfId="27416" xr:uid="{00000000-0005-0000-0000-0000CC460000}"/>
    <cellStyle name="Normal 2 3 2 3 3 2 5 3" xfId="19270" xr:uid="{00000000-0005-0000-0000-0000CD460000}"/>
    <cellStyle name="Normal 2 3 2 3 3 2 6" xfId="5458" xr:uid="{00000000-0005-0000-0000-0000CE460000}"/>
    <cellStyle name="Normal 2 3 2 3 3 2 6 2" xfId="13604" xr:uid="{00000000-0005-0000-0000-0000CF460000}"/>
    <cellStyle name="Normal 2 3 2 3 3 2 6 2 2" xfId="29900" xr:uid="{00000000-0005-0000-0000-0000D0460000}"/>
    <cellStyle name="Normal 2 3 2 3 3 2 6 3" xfId="21754" xr:uid="{00000000-0005-0000-0000-0000D1460000}"/>
    <cellStyle name="Normal 2 3 2 3 3 2 7" xfId="8305" xr:uid="{00000000-0005-0000-0000-0000D2460000}"/>
    <cellStyle name="Normal 2 3 2 3 3 2 7 2" xfId="24601" xr:uid="{00000000-0005-0000-0000-0000D3460000}"/>
    <cellStyle name="Normal 2 3 2 3 3 2 8" xfId="16455" xr:uid="{00000000-0005-0000-0000-0000D4460000}"/>
    <cellStyle name="Normal 2 3 2 3 3 3" xfId="237" xr:uid="{00000000-0005-0000-0000-0000D5460000}"/>
    <cellStyle name="Normal 2 3 2 3 3 3 2" xfId="581" xr:uid="{00000000-0005-0000-0000-0000D6460000}"/>
    <cellStyle name="Normal 2 3 2 3 3 3 2 2" xfId="1287" xr:uid="{00000000-0005-0000-0000-0000D7460000}"/>
    <cellStyle name="Normal 2 3 2 3 3 3 2 2 2" xfId="2697" xr:uid="{00000000-0005-0000-0000-0000D8460000}"/>
    <cellStyle name="Normal 2 3 2 3 3 3 2 2 2 2" xfId="5171" xr:uid="{00000000-0005-0000-0000-0000D9460000}"/>
    <cellStyle name="Normal 2 3 2 3 3 3 2 2 2 2 2" xfId="13317" xr:uid="{00000000-0005-0000-0000-0000DA460000}"/>
    <cellStyle name="Normal 2 3 2 3 3 3 2 2 2 2 2 2" xfId="29613" xr:uid="{00000000-0005-0000-0000-0000DB460000}"/>
    <cellStyle name="Normal 2 3 2 3 3 3 2 2 2 2 3" xfId="21467" xr:uid="{00000000-0005-0000-0000-0000DC460000}"/>
    <cellStyle name="Normal 2 3 2 3 3 3 2 2 2 3" xfId="7996" xr:uid="{00000000-0005-0000-0000-0000DD460000}"/>
    <cellStyle name="Normal 2 3 2 3 3 3 2 2 2 3 2" xfId="16142" xr:uid="{00000000-0005-0000-0000-0000DE460000}"/>
    <cellStyle name="Normal 2 3 2 3 3 3 2 2 2 3 2 2" xfId="32438" xr:uid="{00000000-0005-0000-0000-0000DF460000}"/>
    <cellStyle name="Normal 2 3 2 3 3 3 2 2 2 3 3" xfId="24292" xr:uid="{00000000-0005-0000-0000-0000E0460000}"/>
    <cellStyle name="Normal 2 3 2 3 3 3 2 2 2 4" xfId="10843" xr:uid="{00000000-0005-0000-0000-0000E1460000}"/>
    <cellStyle name="Normal 2 3 2 3 3 3 2 2 2 4 2" xfId="27139" xr:uid="{00000000-0005-0000-0000-0000E2460000}"/>
    <cellStyle name="Normal 2 3 2 3 3 3 2 2 2 5" xfId="18993" xr:uid="{00000000-0005-0000-0000-0000E3460000}"/>
    <cellStyle name="Normal 2 3 2 3 3 3 2 2 3" xfId="3953" xr:uid="{00000000-0005-0000-0000-0000E4460000}"/>
    <cellStyle name="Normal 2 3 2 3 3 3 2 2 3 2" xfId="12099" xr:uid="{00000000-0005-0000-0000-0000E5460000}"/>
    <cellStyle name="Normal 2 3 2 3 3 3 2 2 3 2 2" xfId="28395" xr:uid="{00000000-0005-0000-0000-0000E6460000}"/>
    <cellStyle name="Normal 2 3 2 3 3 3 2 2 3 3" xfId="20249" xr:uid="{00000000-0005-0000-0000-0000E7460000}"/>
    <cellStyle name="Normal 2 3 2 3 3 3 2 2 4" xfId="6586" xr:uid="{00000000-0005-0000-0000-0000E8460000}"/>
    <cellStyle name="Normal 2 3 2 3 3 3 2 2 4 2" xfId="14732" xr:uid="{00000000-0005-0000-0000-0000E9460000}"/>
    <cellStyle name="Normal 2 3 2 3 3 3 2 2 4 2 2" xfId="31028" xr:uid="{00000000-0005-0000-0000-0000EA460000}"/>
    <cellStyle name="Normal 2 3 2 3 3 3 2 2 4 3" xfId="22882" xr:uid="{00000000-0005-0000-0000-0000EB460000}"/>
    <cellStyle name="Normal 2 3 2 3 3 3 2 2 5" xfId="9433" xr:uid="{00000000-0005-0000-0000-0000EC460000}"/>
    <cellStyle name="Normal 2 3 2 3 3 3 2 2 5 2" xfId="25729" xr:uid="{00000000-0005-0000-0000-0000ED460000}"/>
    <cellStyle name="Normal 2 3 2 3 3 3 2 2 6" xfId="17583" xr:uid="{00000000-0005-0000-0000-0000EE460000}"/>
    <cellStyle name="Normal 2 3 2 3 3 3 2 3" xfId="1992" xr:uid="{00000000-0005-0000-0000-0000EF460000}"/>
    <cellStyle name="Normal 2 3 2 3 3 3 2 3 2" xfId="4562" xr:uid="{00000000-0005-0000-0000-0000F0460000}"/>
    <cellStyle name="Normal 2 3 2 3 3 3 2 3 2 2" xfId="12708" xr:uid="{00000000-0005-0000-0000-0000F1460000}"/>
    <cellStyle name="Normal 2 3 2 3 3 3 2 3 2 2 2" xfId="29004" xr:uid="{00000000-0005-0000-0000-0000F2460000}"/>
    <cellStyle name="Normal 2 3 2 3 3 3 2 3 2 3" xfId="20858" xr:uid="{00000000-0005-0000-0000-0000F3460000}"/>
    <cellStyle name="Normal 2 3 2 3 3 3 2 3 3" xfId="7291" xr:uid="{00000000-0005-0000-0000-0000F4460000}"/>
    <cellStyle name="Normal 2 3 2 3 3 3 2 3 3 2" xfId="15437" xr:uid="{00000000-0005-0000-0000-0000F5460000}"/>
    <cellStyle name="Normal 2 3 2 3 3 3 2 3 3 2 2" xfId="31733" xr:uid="{00000000-0005-0000-0000-0000F6460000}"/>
    <cellStyle name="Normal 2 3 2 3 3 3 2 3 3 3" xfId="23587" xr:uid="{00000000-0005-0000-0000-0000F7460000}"/>
    <cellStyle name="Normal 2 3 2 3 3 3 2 3 4" xfId="10138" xr:uid="{00000000-0005-0000-0000-0000F8460000}"/>
    <cellStyle name="Normal 2 3 2 3 3 3 2 3 4 2" xfId="26434" xr:uid="{00000000-0005-0000-0000-0000F9460000}"/>
    <cellStyle name="Normal 2 3 2 3 3 3 2 3 5" xfId="18288" xr:uid="{00000000-0005-0000-0000-0000FA460000}"/>
    <cellStyle name="Normal 2 3 2 3 3 3 2 4" xfId="3344" xr:uid="{00000000-0005-0000-0000-0000FB460000}"/>
    <cellStyle name="Normal 2 3 2 3 3 3 2 4 2" xfId="11490" xr:uid="{00000000-0005-0000-0000-0000FC460000}"/>
    <cellStyle name="Normal 2 3 2 3 3 3 2 4 2 2" xfId="27786" xr:uid="{00000000-0005-0000-0000-0000FD460000}"/>
    <cellStyle name="Normal 2 3 2 3 3 3 2 4 3" xfId="19640" xr:uid="{00000000-0005-0000-0000-0000FE460000}"/>
    <cellStyle name="Normal 2 3 2 3 3 3 2 5" xfId="5881" xr:uid="{00000000-0005-0000-0000-0000FF460000}"/>
    <cellStyle name="Normal 2 3 2 3 3 3 2 5 2" xfId="14027" xr:uid="{00000000-0005-0000-0000-000000470000}"/>
    <cellStyle name="Normal 2 3 2 3 3 3 2 5 2 2" xfId="30323" xr:uid="{00000000-0005-0000-0000-000001470000}"/>
    <cellStyle name="Normal 2 3 2 3 3 3 2 5 3" xfId="22177" xr:uid="{00000000-0005-0000-0000-000002470000}"/>
    <cellStyle name="Normal 2 3 2 3 3 3 2 6" xfId="8728" xr:uid="{00000000-0005-0000-0000-000003470000}"/>
    <cellStyle name="Normal 2 3 2 3 3 3 2 6 2" xfId="25024" xr:uid="{00000000-0005-0000-0000-000004470000}"/>
    <cellStyle name="Normal 2 3 2 3 3 3 2 7" xfId="16878" xr:uid="{00000000-0005-0000-0000-000005470000}"/>
    <cellStyle name="Normal 2 3 2 3 3 3 3" xfId="943" xr:uid="{00000000-0005-0000-0000-000006470000}"/>
    <cellStyle name="Normal 2 3 2 3 3 3 3 2" xfId="2353" xr:uid="{00000000-0005-0000-0000-000007470000}"/>
    <cellStyle name="Normal 2 3 2 3 3 3 3 2 2" xfId="4875" xr:uid="{00000000-0005-0000-0000-000008470000}"/>
    <cellStyle name="Normal 2 3 2 3 3 3 3 2 2 2" xfId="13021" xr:uid="{00000000-0005-0000-0000-000009470000}"/>
    <cellStyle name="Normal 2 3 2 3 3 3 3 2 2 2 2" xfId="29317" xr:uid="{00000000-0005-0000-0000-00000A470000}"/>
    <cellStyle name="Normal 2 3 2 3 3 3 3 2 2 3" xfId="21171" xr:uid="{00000000-0005-0000-0000-00000B470000}"/>
    <cellStyle name="Normal 2 3 2 3 3 3 3 2 3" xfId="7652" xr:uid="{00000000-0005-0000-0000-00000C470000}"/>
    <cellStyle name="Normal 2 3 2 3 3 3 3 2 3 2" xfId="15798" xr:uid="{00000000-0005-0000-0000-00000D470000}"/>
    <cellStyle name="Normal 2 3 2 3 3 3 3 2 3 2 2" xfId="32094" xr:uid="{00000000-0005-0000-0000-00000E470000}"/>
    <cellStyle name="Normal 2 3 2 3 3 3 3 2 3 3" xfId="23948" xr:uid="{00000000-0005-0000-0000-00000F470000}"/>
    <cellStyle name="Normal 2 3 2 3 3 3 3 2 4" xfId="10499" xr:uid="{00000000-0005-0000-0000-000010470000}"/>
    <cellStyle name="Normal 2 3 2 3 3 3 3 2 4 2" xfId="26795" xr:uid="{00000000-0005-0000-0000-000011470000}"/>
    <cellStyle name="Normal 2 3 2 3 3 3 3 2 5" xfId="18649" xr:uid="{00000000-0005-0000-0000-000012470000}"/>
    <cellStyle name="Normal 2 3 2 3 3 3 3 3" xfId="3657" xr:uid="{00000000-0005-0000-0000-000013470000}"/>
    <cellStyle name="Normal 2 3 2 3 3 3 3 3 2" xfId="11803" xr:uid="{00000000-0005-0000-0000-000014470000}"/>
    <cellStyle name="Normal 2 3 2 3 3 3 3 3 2 2" xfId="28099" xr:uid="{00000000-0005-0000-0000-000015470000}"/>
    <cellStyle name="Normal 2 3 2 3 3 3 3 3 3" xfId="19953" xr:uid="{00000000-0005-0000-0000-000016470000}"/>
    <cellStyle name="Normal 2 3 2 3 3 3 3 4" xfId="6242" xr:uid="{00000000-0005-0000-0000-000017470000}"/>
    <cellStyle name="Normal 2 3 2 3 3 3 3 4 2" xfId="14388" xr:uid="{00000000-0005-0000-0000-000018470000}"/>
    <cellStyle name="Normal 2 3 2 3 3 3 3 4 2 2" xfId="30684" xr:uid="{00000000-0005-0000-0000-000019470000}"/>
    <cellStyle name="Normal 2 3 2 3 3 3 3 4 3" xfId="22538" xr:uid="{00000000-0005-0000-0000-00001A470000}"/>
    <cellStyle name="Normal 2 3 2 3 3 3 3 5" xfId="9089" xr:uid="{00000000-0005-0000-0000-00001B470000}"/>
    <cellStyle name="Normal 2 3 2 3 3 3 3 5 2" xfId="25385" xr:uid="{00000000-0005-0000-0000-00001C470000}"/>
    <cellStyle name="Normal 2 3 2 3 3 3 3 6" xfId="17239" xr:uid="{00000000-0005-0000-0000-00001D470000}"/>
    <cellStyle name="Normal 2 3 2 3 3 3 4" xfId="1648" xr:uid="{00000000-0005-0000-0000-00001E470000}"/>
    <cellStyle name="Normal 2 3 2 3 3 3 4 2" xfId="4266" xr:uid="{00000000-0005-0000-0000-00001F470000}"/>
    <cellStyle name="Normal 2 3 2 3 3 3 4 2 2" xfId="12412" xr:uid="{00000000-0005-0000-0000-000020470000}"/>
    <cellStyle name="Normal 2 3 2 3 3 3 4 2 2 2" xfId="28708" xr:uid="{00000000-0005-0000-0000-000021470000}"/>
    <cellStyle name="Normal 2 3 2 3 3 3 4 2 3" xfId="20562" xr:uid="{00000000-0005-0000-0000-000022470000}"/>
    <cellStyle name="Normal 2 3 2 3 3 3 4 3" xfId="6947" xr:uid="{00000000-0005-0000-0000-000023470000}"/>
    <cellStyle name="Normal 2 3 2 3 3 3 4 3 2" xfId="15093" xr:uid="{00000000-0005-0000-0000-000024470000}"/>
    <cellStyle name="Normal 2 3 2 3 3 3 4 3 2 2" xfId="31389" xr:uid="{00000000-0005-0000-0000-000025470000}"/>
    <cellStyle name="Normal 2 3 2 3 3 3 4 3 3" xfId="23243" xr:uid="{00000000-0005-0000-0000-000026470000}"/>
    <cellStyle name="Normal 2 3 2 3 3 3 4 4" xfId="9794" xr:uid="{00000000-0005-0000-0000-000027470000}"/>
    <cellStyle name="Normal 2 3 2 3 3 3 4 4 2" xfId="26090" xr:uid="{00000000-0005-0000-0000-000028470000}"/>
    <cellStyle name="Normal 2 3 2 3 3 3 4 5" xfId="17944" xr:uid="{00000000-0005-0000-0000-000029470000}"/>
    <cellStyle name="Normal 2 3 2 3 3 3 5" xfId="3048" xr:uid="{00000000-0005-0000-0000-00002A470000}"/>
    <cellStyle name="Normal 2 3 2 3 3 3 5 2" xfId="11194" xr:uid="{00000000-0005-0000-0000-00002B470000}"/>
    <cellStyle name="Normal 2 3 2 3 3 3 5 2 2" xfId="27490" xr:uid="{00000000-0005-0000-0000-00002C470000}"/>
    <cellStyle name="Normal 2 3 2 3 3 3 5 3" xfId="19344" xr:uid="{00000000-0005-0000-0000-00002D470000}"/>
    <cellStyle name="Normal 2 3 2 3 3 3 6" xfId="5537" xr:uid="{00000000-0005-0000-0000-00002E470000}"/>
    <cellStyle name="Normal 2 3 2 3 3 3 6 2" xfId="13683" xr:uid="{00000000-0005-0000-0000-00002F470000}"/>
    <cellStyle name="Normal 2 3 2 3 3 3 6 2 2" xfId="29979" xr:uid="{00000000-0005-0000-0000-000030470000}"/>
    <cellStyle name="Normal 2 3 2 3 3 3 6 3" xfId="21833" xr:uid="{00000000-0005-0000-0000-000031470000}"/>
    <cellStyle name="Normal 2 3 2 3 3 3 7" xfId="8384" xr:uid="{00000000-0005-0000-0000-000032470000}"/>
    <cellStyle name="Normal 2 3 2 3 3 3 7 2" xfId="24680" xr:uid="{00000000-0005-0000-0000-000033470000}"/>
    <cellStyle name="Normal 2 3 2 3 3 3 8" xfId="16534" xr:uid="{00000000-0005-0000-0000-000034470000}"/>
    <cellStyle name="Normal 2 3 2 3 3 4" xfId="322" xr:uid="{00000000-0005-0000-0000-000035470000}"/>
    <cellStyle name="Normal 2 3 2 3 3 4 2" xfId="666" xr:uid="{00000000-0005-0000-0000-000036470000}"/>
    <cellStyle name="Normal 2 3 2 3 3 4 2 2" xfId="1372" xr:uid="{00000000-0005-0000-0000-000037470000}"/>
    <cellStyle name="Normal 2 3 2 3 3 4 2 2 2" xfId="2782" xr:uid="{00000000-0005-0000-0000-000038470000}"/>
    <cellStyle name="Normal 2 3 2 3 3 4 2 2 2 2" xfId="5245" xr:uid="{00000000-0005-0000-0000-000039470000}"/>
    <cellStyle name="Normal 2 3 2 3 3 4 2 2 2 2 2" xfId="13391" xr:uid="{00000000-0005-0000-0000-00003A470000}"/>
    <cellStyle name="Normal 2 3 2 3 3 4 2 2 2 2 2 2" xfId="29687" xr:uid="{00000000-0005-0000-0000-00003B470000}"/>
    <cellStyle name="Normal 2 3 2 3 3 4 2 2 2 2 3" xfId="21541" xr:uid="{00000000-0005-0000-0000-00003C470000}"/>
    <cellStyle name="Normal 2 3 2 3 3 4 2 2 2 3" xfId="8081" xr:uid="{00000000-0005-0000-0000-00003D470000}"/>
    <cellStyle name="Normal 2 3 2 3 3 4 2 2 2 3 2" xfId="16227" xr:uid="{00000000-0005-0000-0000-00003E470000}"/>
    <cellStyle name="Normal 2 3 2 3 3 4 2 2 2 3 2 2" xfId="32523" xr:uid="{00000000-0005-0000-0000-00003F470000}"/>
    <cellStyle name="Normal 2 3 2 3 3 4 2 2 2 3 3" xfId="24377" xr:uid="{00000000-0005-0000-0000-000040470000}"/>
    <cellStyle name="Normal 2 3 2 3 3 4 2 2 2 4" xfId="10928" xr:uid="{00000000-0005-0000-0000-000041470000}"/>
    <cellStyle name="Normal 2 3 2 3 3 4 2 2 2 4 2" xfId="27224" xr:uid="{00000000-0005-0000-0000-000042470000}"/>
    <cellStyle name="Normal 2 3 2 3 3 4 2 2 2 5" xfId="19078" xr:uid="{00000000-0005-0000-0000-000043470000}"/>
    <cellStyle name="Normal 2 3 2 3 3 4 2 2 3" xfId="4027" xr:uid="{00000000-0005-0000-0000-000044470000}"/>
    <cellStyle name="Normal 2 3 2 3 3 4 2 2 3 2" xfId="12173" xr:uid="{00000000-0005-0000-0000-000045470000}"/>
    <cellStyle name="Normal 2 3 2 3 3 4 2 2 3 2 2" xfId="28469" xr:uid="{00000000-0005-0000-0000-000046470000}"/>
    <cellStyle name="Normal 2 3 2 3 3 4 2 2 3 3" xfId="20323" xr:uid="{00000000-0005-0000-0000-000047470000}"/>
    <cellStyle name="Normal 2 3 2 3 3 4 2 2 4" xfId="6671" xr:uid="{00000000-0005-0000-0000-000048470000}"/>
    <cellStyle name="Normal 2 3 2 3 3 4 2 2 4 2" xfId="14817" xr:uid="{00000000-0005-0000-0000-000049470000}"/>
    <cellStyle name="Normal 2 3 2 3 3 4 2 2 4 2 2" xfId="31113" xr:uid="{00000000-0005-0000-0000-00004A470000}"/>
    <cellStyle name="Normal 2 3 2 3 3 4 2 2 4 3" xfId="22967" xr:uid="{00000000-0005-0000-0000-00004B470000}"/>
    <cellStyle name="Normal 2 3 2 3 3 4 2 2 5" xfId="9518" xr:uid="{00000000-0005-0000-0000-00004C470000}"/>
    <cellStyle name="Normal 2 3 2 3 3 4 2 2 5 2" xfId="25814" xr:uid="{00000000-0005-0000-0000-00004D470000}"/>
    <cellStyle name="Normal 2 3 2 3 3 4 2 2 6" xfId="17668" xr:uid="{00000000-0005-0000-0000-00004E470000}"/>
    <cellStyle name="Normal 2 3 2 3 3 4 2 3" xfId="2077" xr:uid="{00000000-0005-0000-0000-00004F470000}"/>
    <cellStyle name="Normal 2 3 2 3 3 4 2 3 2" xfId="4636" xr:uid="{00000000-0005-0000-0000-000050470000}"/>
    <cellStyle name="Normal 2 3 2 3 3 4 2 3 2 2" xfId="12782" xr:uid="{00000000-0005-0000-0000-000051470000}"/>
    <cellStyle name="Normal 2 3 2 3 3 4 2 3 2 2 2" xfId="29078" xr:uid="{00000000-0005-0000-0000-000052470000}"/>
    <cellStyle name="Normal 2 3 2 3 3 4 2 3 2 3" xfId="20932" xr:uid="{00000000-0005-0000-0000-000053470000}"/>
    <cellStyle name="Normal 2 3 2 3 3 4 2 3 3" xfId="7376" xr:uid="{00000000-0005-0000-0000-000054470000}"/>
    <cellStyle name="Normal 2 3 2 3 3 4 2 3 3 2" xfId="15522" xr:uid="{00000000-0005-0000-0000-000055470000}"/>
    <cellStyle name="Normal 2 3 2 3 3 4 2 3 3 2 2" xfId="31818" xr:uid="{00000000-0005-0000-0000-000056470000}"/>
    <cellStyle name="Normal 2 3 2 3 3 4 2 3 3 3" xfId="23672" xr:uid="{00000000-0005-0000-0000-000057470000}"/>
    <cellStyle name="Normal 2 3 2 3 3 4 2 3 4" xfId="10223" xr:uid="{00000000-0005-0000-0000-000058470000}"/>
    <cellStyle name="Normal 2 3 2 3 3 4 2 3 4 2" xfId="26519" xr:uid="{00000000-0005-0000-0000-000059470000}"/>
    <cellStyle name="Normal 2 3 2 3 3 4 2 3 5" xfId="18373" xr:uid="{00000000-0005-0000-0000-00005A470000}"/>
    <cellStyle name="Normal 2 3 2 3 3 4 2 4" xfId="3418" xr:uid="{00000000-0005-0000-0000-00005B470000}"/>
    <cellStyle name="Normal 2 3 2 3 3 4 2 4 2" xfId="11564" xr:uid="{00000000-0005-0000-0000-00005C470000}"/>
    <cellStyle name="Normal 2 3 2 3 3 4 2 4 2 2" xfId="27860" xr:uid="{00000000-0005-0000-0000-00005D470000}"/>
    <cellStyle name="Normal 2 3 2 3 3 4 2 4 3" xfId="19714" xr:uid="{00000000-0005-0000-0000-00005E470000}"/>
    <cellStyle name="Normal 2 3 2 3 3 4 2 5" xfId="5966" xr:uid="{00000000-0005-0000-0000-00005F470000}"/>
    <cellStyle name="Normal 2 3 2 3 3 4 2 5 2" xfId="14112" xr:uid="{00000000-0005-0000-0000-000060470000}"/>
    <cellStyle name="Normal 2 3 2 3 3 4 2 5 2 2" xfId="30408" xr:uid="{00000000-0005-0000-0000-000061470000}"/>
    <cellStyle name="Normal 2 3 2 3 3 4 2 5 3" xfId="22262" xr:uid="{00000000-0005-0000-0000-000062470000}"/>
    <cellStyle name="Normal 2 3 2 3 3 4 2 6" xfId="8813" xr:uid="{00000000-0005-0000-0000-000063470000}"/>
    <cellStyle name="Normal 2 3 2 3 3 4 2 6 2" xfId="25109" xr:uid="{00000000-0005-0000-0000-000064470000}"/>
    <cellStyle name="Normal 2 3 2 3 3 4 2 7" xfId="16963" xr:uid="{00000000-0005-0000-0000-000065470000}"/>
    <cellStyle name="Normal 2 3 2 3 3 4 3" xfId="1028" xr:uid="{00000000-0005-0000-0000-000066470000}"/>
    <cellStyle name="Normal 2 3 2 3 3 4 3 2" xfId="2438" xr:uid="{00000000-0005-0000-0000-000067470000}"/>
    <cellStyle name="Normal 2 3 2 3 3 4 3 2 2" xfId="4949" xr:uid="{00000000-0005-0000-0000-000068470000}"/>
    <cellStyle name="Normal 2 3 2 3 3 4 3 2 2 2" xfId="13095" xr:uid="{00000000-0005-0000-0000-000069470000}"/>
    <cellStyle name="Normal 2 3 2 3 3 4 3 2 2 2 2" xfId="29391" xr:uid="{00000000-0005-0000-0000-00006A470000}"/>
    <cellStyle name="Normal 2 3 2 3 3 4 3 2 2 3" xfId="21245" xr:uid="{00000000-0005-0000-0000-00006B470000}"/>
    <cellStyle name="Normal 2 3 2 3 3 4 3 2 3" xfId="7737" xr:uid="{00000000-0005-0000-0000-00006C470000}"/>
    <cellStyle name="Normal 2 3 2 3 3 4 3 2 3 2" xfId="15883" xr:uid="{00000000-0005-0000-0000-00006D470000}"/>
    <cellStyle name="Normal 2 3 2 3 3 4 3 2 3 2 2" xfId="32179" xr:uid="{00000000-0005-0000-0000-00006E470000}"/>
    <cellStyle name="Normal 2 3 2 3 3 4 3 2 3 3" xfId="24033" xr:uid="{00000000-0005-0000-0000-00006F470000}"/>
    <cellStyle name="Normal 2 3 2 3 3 4 3 2 4" xfId="10584" xr:uid="{00000000-0005-0000-0000-000070470000}"/>
    <cellStyle name="Normal 2 3 2 3 3 4 3 2 4 2" xfId="26880" xr:uid="{00000000-0005-0000-0000-000071470000}"/>
    <cellStyle name="Normal 2 3 2 3 3 4 3 2 5" xfId="18734" xr:uid="{00000000-0005-0000-0000-000072470000}"/>
    <cellStyle name="Normal 2 3 2 3 3 4 3 3" xfId="3731" xr:uid="{00000000-0005-0000-0000-000073470000}"/>
    <cellStyle name="Normal 2 3 2 3 3 4 3 3 2" xfId="11877" xr:uid="{00000000-0005-0000-0000-000074470000}"/>
    <cellStyle name="Normal 2 3 2 3 3 4 3 3 2 2" xfId="28173" xr:uid="{00000000-0005-0000-0000-000075470000}"/>
    <cellStyle name="Normal 2 3 2 3 3 4 3 3 3" xfId="20027" xr:uid="{00000000-0005-0000-0000-000076470000}"/>
    <cellStyle name="Normal 2 3 2 3 3 4 3 4" xfId="6327" xr:uid="{00000000-0005-0000-0000-000077470000}"/>
    <cellStyle name="Normal 2 3 2 3 3 4 3 4 2" xfId="14473" xr:uid="{00000000-0005-0000-0000-000078470000}"/>
    <cellStyle name="Normal 2 3 2 3 3 4 3 4 2 2" xfId="30769" xr:uid="{00000000-0005-0000-0000-000079470000}"/>
    <cellStyle name="Normal 2 3 2 3 3 4 3 4 3" xfId="22623" xr:uid="{00000000-0005-0000-0000-00007A470000}"/>
    <cellStyle name="Normal 2 3 2 3 3 4 3 5" xfId="9174" xr:uid="{00000000-0005-0000-0000-00007B470000}"/>
    <cellStyle name="Normal 2 3 2 3 3 4 3 5 2" xfId="25470" xr:uid="{00000000-0005-0000-0000-00007C470000}"/>
    <cellStyle name="Normal 2 3 2 3 3 4 3 6" xfId="17324" xr:uid="{00000000-0005-0000-0000-00007D470000}"/>
    <cellStyle name="Normal 2 3 2 3 3 4 4" xfId="1733" xr:uid="{00000000-0005-0000-0000-00007E470000}"/>
    <cellStyle name="Normal 2 3 2 3 3 4 4 2" xfId="4340" xr:uid="{00000000-0005-0000-0000-00007F470000}"/>
    <cellStyle name="Normal 2 3 2 3 3 4 4 2 2" xfId="12486" xr:uid="{00000000-0005-0000-0000-000080470000}"/>
    <cellStyle name="Normal 2 3 2 3 3 4 4 2 2 2" xfId="28782" xr:uid="{00000000-0005-0000-0000-000081470000}"/>
    <cellStyle name="Normal 2 3 2 3 3 4 4 2 3" xfId="20636" xr:uid="{00000000-0005-0000-0000-000082470000}"/>
    <cellStyle name="Normal 2 3 2 3 3 4 4 3" xfId="7032" xr:uid="{00000000-0005-0000-0000-000083470000}"/>
    <cellStyle name="Normal 2 3 2 3 3 4 4 3 2" xfId="15178" xr:uid="{00000000-0005-0000-0000-000084470000}"/>
    <cellStyle name="Normal 2 3 2 3 3 4 4 3 2 2" xfId="31474" xr:uid="{00000000-0005-0000-0000-000085470000}"/>
    <cellStyle name="Normal 2 3 2 3 3 4 4 3 3" xfId="23328" xr:uid="{00000000-0005-0000-0000-000086470000}"/>
    <cellStyle name="Normal 2 3 2 3 3 4 4 4" xfId="9879" xr:uid="{00000000-0005-0000-0000-000087470000}"/>
    <cellStyle name="Normal 2 3 2 3 3 4 4 4 2" xfId="26175" xr:uid="{00000000-0005-0000-0000-000088470000}"/>
    <cellStyle name="Normal 2 3 2 3 3 4 4 5" xfId="18029" xr:uid="{00000000-0005-0000-0000-000089470000}"/>
    <cellStyle name="Normal 2 3 2 3 3 4 5" xfId="3122" xr:uid="{00000000-0005-0000-0000-00008A470000}"/>
    <cellStyle name="Normal 2 3 2 3 3 4 5 2" xfId="11268" xr:uid="{00000000-0005-0000-0000-00008B470000}"/>
    <cellStyle name="Normal 2 3 2 3 3 4 5 2 2" xfId="27564" xr:uid="{00000000-0005-0000-0000-00008C470000}"/>
    <cellStyle name="Normal 2 3 2 3 3 4 5 3" xfId="19418" xr:uid="{00000000-0005-0000-0000-00008D470000}"/>
    <cellStyle name="Normal 2 3 2 3 3 4 6" xfId="5622" xr:uid="{00000000-0005-0000-0000-00008E470000}"/>
    <cellStyle name="Normal 2 3 2 3 3 4 6 2" xfId="13768" xr:uid="{00000000-0005-0000-0000-00008F470000}"/>
    <cellStyle name="Normal 2 3 2 3 3 4 6 2 2" xfId="30064" xr:uid="{00000000-0005-0000-0000-000090470000}"/>
    <cellStyle name="Normal 2 3 2 3 3 4 6 3" xfId="21918" xr:uid="{00000000-0005-0000-0000-000091470000}"/>
    <cellStyle name="Normal 2 3 2 3 3 4 7" xfId="8469" xr:uid="{00000000-0005-0000-0000-000092470000}"/>
    <cellStyle name="Normal 2 3 2 3 3 4 7 2" xfId="24765" xr:uid="{00000000-0005-0000-0000-000093470000}"/>
    <cellStyle name="Normal 2 3 2 3 3 4 8" xfId="16619" xr:uid="{00000000-0005-0000-0000-000094470000}"/>
    <cellStyle name="Normal 2 3 2 3 3 5" xfId="412" xr:uid="{00000000-0005-0000-0000-000095470000}"/>
    <cellStyle name="Normal 2 3 2 3 3 5 2" xfId="1118" xr:uid="{00000000-0005-0000-0000-000096470000}"/>
    <cellStyle name="Normal 2 3 2 3 3 5 2 2" xfId="2528" xr:uid="{00000000-0005-0000-0000-000097470000}"/>
    <cellStyle name="Normal 2 3 2 3 3 5 2 2 2" xfId="5023" xr:uid="{00000000-0005-0000-0000-000098470000}"/>
    <cellStyle name="Normal 2 3 2 3 3 5 2 2 2 2" xfId="13169" xr:uid="{00000000-0005-0000-0000-000099470000}"/>
    <cellStyle name="Normal 2 3 2 3 3 5 2 2 2 2 2" xfId="29465" xr:uid="{00000000-0005-0000-0000-00009A470000}"/>
    <cellStyle name="Normal 2 3 2 3 3 5 2 2 2 3" xfId="21319" xr:uid="{00000000-0005-0000-0000-00009B470000}"/>
    <cellStyle name="Normal 2 3 2 3 3 5 2 2 3" xfId="7827" xr:uid="{00000000-0005-0000-0000-00009C470000}"/>
    <cellStyle name="Normal 2 3 2 3 3 5 2 2 3 2" xfId="15973" xr:uid="{00000000-0005-0000-0000-00009D470000}"/>
    <cellStyle name="Normal 2 3 2 3 3 5 2 2 3 2 2" xfId="32269" xr:uid="{00000000-0005-0000-0000-00009E470000}"/>
    <cellStyle name="Normal 2 3 2 3 3 5 2 2 3 3" xfId="24123" xr:uid="{00000000-0005-0000-0000-00009F470000}"/>
    <cellStyle name="Normal 2 3 2 3 3 5 2 2 4" xfId="10674" xr:uid="{00000000-0005-0000-0000-0000A0470000}"/>
    <cellStyle name="Normal 2 3 2 3 3 5 2 2 4 2" xfId="26970" xr:uid="{00000000-0005-0000-0000-0000A1470000}"/>
    <cellStyle name="Normal 2 3 2 3 3 5 2 2 5" xfId="18824" xr:uid="{00000000-0005-0000-0000-0000A2470000}"/>
    <cellStyle name="Normal 2 3 2 3 3 5 2 3" xfId="3805" xr:uid="{00000000-0005-0000-0000-0000A3470000}"/>
    <cellStyle name="Normal 2 3 2 3 3 5 2 3 2" xfId="11951" xr:uid="{00000000-0005-0000-0000-0000A4470000}"/>
    <cellStyle name="Normal 2 3 2 3 3 5 2 3 2 2" xfId="28247" xr:uid="{00000000-0005-0000-0000-0000A5470000}"/>
    <cellStyle name="Normal 2 3 2 3 3 5 2 3 3" xfId="20101" xr:uid="{00000000-0005-0000-0000-0000A6470000}"/>
    <cellStyle name="Normal 2 3 2 3 3 5 2 4" xfId="6417" xr:uid="{00000000-0005-0000-0000-0000A7470000}"/>
    <cellStyle name="Normal 2 3 2 3 3 5 2 4 2" xfId="14563" xr:uid="{00000000-0005-0000-0000-0000A8470000}"/>
    <cellStyle name="Normal 2 3 2 3 3 5 2 4 2 2" xfId="30859" xr:uid="{00000000-0005-0000-0000-0000A9470000}"/>
    <cellStyle name="Normal 2 3 2 3 3 5 2 4 3" xfId="22713" xr:uid="{00000000-0005-0000-0000-0000AA470000}"/>
    <cellStyle name="Normal 2 3 2 3 3 5 2 5" xfId="9264" xr:uid="{00000000-0005-0000-0000-0000AB470000}"/>
    <cellStyle name="Normal 2 3 2 3 3 5 2 5 2" xfId="25560" xr:uid="{00000000-0005-0000-0000-0000AC470000}"/>
    <cellStyle name="Normal 2 3 2 3 3 5 2 6" xfId="17414" xr:uid="{00000000-0005-0000-0000-0000AD470000}"/>
    <cellStyle name="Normal 2 3 2 3 3 5 3" xfId="1823" xr:uid="{00000000-0005-0000-0000-0000AE470000}"/>
    <cellStyle name="Normal 2 3 2 3 3 5 3 2" xfId="4414" xr:uid="{00000000-0005-0000-0000-0000AF470000}"/>
    <cellStyle name="Normal 2 3 2 3 3 5 3 2 2" xfId="12560" xr:uid="{00000000-0005-0000-0000-0000B0470000}"/>
    <cellStyle name="Normal 2 3 2 3 3 5 3 2 2 2" xfId="28856" xr:uid="{00000000-0005-0000-0000-0000B1470000}"/>
    <cellStyle name="Normal 2 3 2 3 3 5 3 2 3" xfId="20710" xr:uid="{00000000-0005-0000-0000-0000B2470000}"/>
    <cellStyle name="Normal 2 3 2 3 3 5 3 3" xfId="7122" xr:uid="{00000000-0005-0000-0000-0000B3470000}"/>
    <cellStyle name="Normal 2 3 2 3 3 5 3 3 2" xfId="15268" xr:uid="{00000000-0005-0000-0000-0000B4470000}"/>
    <cellStyle name="Normal 2 3 2 3 3 5 3 3 2 2" xfId="31564" xr:uid="{00000000-0005-0000-0000-0000B5470000}"/>
    <cellStyle name="Normal 2 3 2 3 3 5 3 3 3" xfId="23418" xr:uid="{00000000-0005-0000-0000-0000B6470000}"/>
    <cellStyle name="Normal 2 3 2 3 3 5 3 4" xfId="9969" xr:uid="{00000000-0005-0000-0000-0000B7470000}"/>
    <cellStyle name="Normal 2 3 2 3 3 5 3 4 2" xfId="26265" xr:uid="{00000000-0005-0000-0000-0000B8470000}"/>
    <cellStyle name="Normal 2 3 2 3 3 5 3 5" xfId="18119" xr:uid="{00000000-0005-0000-0000-0000B9470000}"/>
    <cellStyle name="Normal 2 3 2 3 3 5 4" xfId="3196" xr:uid="{00000000-0005-0000-0000-0000BA470000}"/>
    <cellStyle name="Normal 2 3 2 3 3 5 4 2" xfId="11342" xr:uid="{00000000-0005-0000-0000-0000BB470000}"/>
    <cellStyle name="Normal 2 3 2 3 3 5 4 2 2" xfId="27638" xr:uid="{00000000-0005-0000-0000-0000BC470000}"/>
    <cellStyle name="Normal 2 3 2 3 3 5 4 3" xfId="19492" xr:uid="{00000000-0005-0000-0000-0000BD470000}"/>
    <cellStyle name="Normal 2 3 2 3 3 5 5" xfId="5712" xr:uid="{00000000-0005-0000-0000-0000BE470000}"/>
    <cellStyle name="Normal 2 3 2 3 3 5 5 2" xfId="13858" xr:uid="{00000000-0005-0000-0000-0000BF470000}"/>
    <cellStyle name="Normal 2 3 2 3 3 5 5 2 2" xfId="30154" xr:uid="{00000000-0005-0000-0000-0000C0470000}"/>
    <cellStyle name="Normal 2 3 2 3 3 5 5 3" xfId="22008" xr:uid="{00000000-0005-0000-0000-0000C1470000}"/>
    <cellStyle name="Normal 2 3 2 3 3 5 6" xfId="8559" xr:uid="{00000000-0005-0000-0000-0000C2470000}"/>
    <cellStyle name="Normal 2 3 2 3 3 5 6 2" xfId="24855" xr:uid="{00000000-0005-0000-0000-0000C3470000}"/>
    <cellStyle name="Normal 2 3 2 3 3 5 7" xfId="16709" xr:uid="{00000000-0005-0000-0000-0000C4470000}"/>
    <cellStyle name="Normal 2 3 2 3 3 6" xfId="774" xr:uid="{00000000-0005-0000-0000-0000C5470000}"/>
    <cellStyle name="Normal 2 3 2 3 3 6 2" xfId="2184" xr:uid="{00000000-0005-0000-0000-0000C6470000}"/>
    <cellStyle name="Normal 2 3 2 3 3 6 2 2" xfId="4727" xr:uid="{00000000-0005-0000-0000-0000C7470000}"/>
    <cellStyle name="Normal 2 3 2 3 3 6 2 2 2" xfId="12873" xr:uid="{00000000-0005-0000-0000-0000C8470000}"/>
    <cellStyle name="Normal 2 3 2 3 3 6 2 2 2 2" xfId="29169" xr:uid="{00000000-0005-0000-0000-0000C9470000}"/>
    <cellStyle name="Normal 2 3 2 3 3 6 2 2 3" xfId="21023" xr:uid="{00000000-0005-0000-0000-0000CA470000}"/>
    <cellStyle name="Normal 2 3 2 3 3 6 2 3" xfId="7483" xr:uid="{00000000-0005-0000-0000-0000CB470000}"/>
    <cellStyle name="Normal 2 3 2 3 3 6 2 3 2" xfId="15629" xr:uid="{00000000-0005-0000-0000-0000CC470000}"/>
    <cellStyle name="Normal 2 3 2 3 3 6 2 3 2 2" xfId="31925" xr:uid="{00000000-0005-0000-0000-0000CD470000}"/>
    <cellStyle name="Normal 2 3 2 3 3 6 2 3 3" xfId="23779" xr:uid="{00000000-0005-0000-0000-0000CE470000}"/>
    <cellStyle name="Normal 2 3 2 3 3 6 2 4" xfId="10330" xr:uid="{00000000-0005-0000-0000-0000CF470000}"/>
    <cellStyle name="Normal 2 3 2 3 3 6 2 4 2" xfId="26626" xr:uid="{00000000-0005-0000-0000-0000D0470000}"/>
    <cellStyle name="Normal 2 3 2 3 3 6 2 5" xfId="18480" xr:uid="{00000000-0005-0000-0000-0000D1470000}"/>
    <cellStyle name="Normal 2 3 2 3 3 6 3" xfId="3509" xr:uid="{00000000-0005-0000-0000-0000D2470000}"/>
    <cellStyle name="Normal 2 3 2 3 3 6 3 2" xfId="11655" xr:uid="{00000000-0005-0000-0000-0000D3470000}"/>
    <cellStyle name="Normal 2 3 2 3 3 6 3 2 2" xfId="27951" xr:uid="{00000000-0005-0000-0000-0000D4470000}"/>
    <cellStyle name="Normal 2 3 2 3 3 6 3 3" xfId="19805" xr:uid="{00000000-0005-0000-0000-0000D5470000}"/>
    <cellStyle name="Normal 2 3 2 3 3 6 4" xfId="6073" xr:uid="{00000000-0005-0000-0000-0000D6470000}"/>
    <cellStyle name="Normal 2 3 2 3 3 6 4 2" xfId="14219" xr:uid="{00000000-0005-0000-0000-0000D7470000}"/>
    <cellStyle name="Normal 2 3 2 3 3 6 4 2 2" xfId="30515" xr:uid="{00000000-0005-0000-0000-0000D8470000}"/>
    <cellStyle name="Normal 2 3 2 3 3 6 4 3" xfId="22369" xr:uid="{00000000-0005-0000-0000-0000D9470000}"/>
    <cellStyle name="Normal 2 3 2 3 3 6 5" xfId="8920" xr:uid="{00000000-0005-0000-0000-0000DA470000}"/>
    <cellStyle name="Normal 2 3 2 3 3 6 5 2" xfId="25216" xr:uid="{00000000-0005-0000-0000-0000DB470000}"/>
    <cellStyle name="Normal 2 3 2 3 3 6 6" xfId="17070" xr:uid="{00000000-0005-0000-0000-0000DC470000}"/>
    <cellStyle name="Normal 2 3 2 3 3 7" xfId="1479" xr:uid="{00000000-0005-0000-0000-0000DD470000}"/>
    <cellStyle name="Normal 2 3 2 3 3 7 2" xfId="4118" xr:uid="{00000000-0005-0000-0000-0000DE470000}"/>
    <cellStyle name="Normal 2 3 2 3 3 7 2 2" xfId="12264" xr:uid="{00000000-0005-0000-0000-0000DF470000}"/>
    <cellStyle name="Normal 2 3 2 3 3 7 2 2 2" xfId="28560" xr:uid="{00000000-0005-0000-0000-0000E0470000}"/>
    <cellStyle name="Normal 2 3 2 3 3 7 2 3" xfId="20414" xr:uid="{00000000-0005-0000-0000-0000E1470000}"/>
    <cellStyle name="Normal 2 3 2 3 3 7 3" xfId="6778" xr:uid="{00000000-0005-0000-0000-0000E2470000}"/>
    <cellStyle name="Normal 2 3 2 3 3 7 3 2" xfId="14924" xr:uid="{00000000-0005-0000-0000-0000E3470000}"/>
    <cellStyle name="Normal 2 3 2 3 3 7 3 2 2" xfId="31220" xr:uid="{00000000-0005-0000-0000-0000E4470000}"/>
    <cellStyle name="Normal 2 3 2 3 3 7 3 3" xfId="23074" xr:uid="{00000000-0005-0000-0000-0000E5470000}"/>
    <cellStyle name="Normal 2 3 2 3 3 7 4" xfId="9625" xr:uid="{00000000-0005-0000-0000-0000E6470000}"/>
    <cellStyle name="Normal 2 3 2 3 3 7 4 2" xfId="25921" xr:uid="{00000000-0005-0000-0000-0000E7470000}"/>
    <cellStyle name="Normal 2 3 2 3 3 7 5" xfId="17775" xr:uid="{00000000-0005-0000-0000-0000E8470000}"/>
    <cellStyle name="Normal 2 3 2 3 3 8" xfId="2900" xr:uid="{00000000-0005-0000-0000-0000E9470000}"/>
    <cellStyle name="Normal 2 3 2 3 3 8 2" xfId="11046" xr:uid="{00000000-0005-0000-0000-0000EA470000}"/>
    <cellStyle name="Normal 2 3 2 3 3 8 2 2" xfId="27342" xr:uid="{00000000-0005-0000-0000-0000EB470000}"/>
    <cellStyle name="Normal 2 3 2 3 3 8 3" xfId="19196" xr:uid="{00000000-0005-0000-0000-0000EC470000}"/>
    <cellStyle name="Normal 2 3 2 3 3 9" xfId="5368" xr:uid="{00000000-0005-0000-0000-0000ED470000}"/>
    <cellStyle name="Normal 2 3 2 3 3 9 2" xfId="13514" xr:uid="{00000000-0005-0000-0000-0000EE470000}"/>
    <cellStyle name="Normal 2 3 2 3 3 9 2 2" xfId="29810" xr:uid="{00000000-0005-0000-0000-0000EF470000}"/>
    <cellStyle name="Normal 2 3 2 3 3 9 3" xfId="21664" xr:uid="{00000000-0005-0000-0000-0000F0470000}"/>
    <cellStyle name="Normal 2 3 2 3 4" xfId="114" xr:uid="{00000000-0005-0000-0000-0000F1470000}"/>
    <cellStyle name="Normal 2 3 2 3 4 2" xfId="458" xr:uid="{00000000-0005-0000-0000-0000F2470000}"/>
    <cellStyle name="Normal 2 3 2 3 4 2 2" xfId="1164" xr:uid="{00000000-0005-0000-0000-0000F3470000}"/>
    <cellStyle name="Normal 2 3 2 3 4 2 2 2" xfId="2574" xr:uid="{00000000-0005-0000-0000-0000F4470000}"/>
    <cellStyle name="Normal 2 3 2 3 4 2 2 2 2" xfId="5061" xr:uid="{00000000-0005-0000-0000-0000F5470000}"/>
    <cellStyle name="Normal 2 3 2 3 4 2 2 2 2 2" xfId="13207" xr:uid="{00000000-0005-0000-0000-0000F6470000}"/>
    <cellStyle name="Normal 2 3 2 3 4 2 2 2 2 2 2" xfId="29503" xr:uid="{00000000-0005-0000-0000-0000F7470000}"/>
    <cellStyle name="Normal 2 3 2 3 4 2 2 2 2 3" xfId="21357" xr:uid="{00000000-0005-0000-0000-0000F8470000}"/>
    <cellStyle name="Normal 2 3 2 3 4 2 2 2 3" xfId="7873" xr:uid="{00000000-0005-0000-0000-0000F9470000}"/>
    <cellStyle name="Normal 2 3 2 3 4 2 2 2 3 2" xfId="16019" xr:uid="{00000000-0005-0000-0000-0000FA470000}"/>
    <cellStyle name="Normal 2 3 2 3 4 2 2 2 3 2 2" xfId="32315" xr:uid="{00000000-0005-0000-0000-0000FB470000}"/>
    <cellStyle name="Normal 2 3 2 3 4 2 2 2 3 3" xfId="24169" xr:uid="{00000000-0005-0000-0000-0000FC470000}"/>
    <cellStyle name="Normal 2 3 2 3 4 2 2 2 4" xfId="10720" xr:uid="{00000000-0005-0000-0000-0000FD470000}"/>
    <cellStyle name="Normal 2 3 2 3 4 2 2 2 4 2" xfId="27016" xr:uid="{00000000-0005-0000-0000-0000FE470000}"/>
    <cellStyle name="Normal 2 3 2 3 4 2 2 2 5" xfId="18870" xr:uid="{00000000-0005-0000-0000-0000FF470000}"/>
    <cellStyle name="Normal 2 3 2 3 4 2 2 3" xfId="3843" xr:uid="{00000000-0005-0000-0000-000000480000}"/>
    <cellStyle name="Normal 2 3 2 3 4 2 2 3 2" xfId="11989" xr:uid="{00000000-0005-0000-0000-000001480000}"/>
    <cellStyle name="Normal 2 3 2 3 4 2 2 3 2 2" xfId="28285" xr:uid="{00000000-0005-0000-0000-000002480000}"/>
    <cellStyle name="Normal 2 3 2 3 4 2 2 3 3" xfId="20139" xr:uid="{00000000-0005-0000-0000-000003480000}"/>
    <cellStyle name="Normal 2 3 2 3 4 2 2 4" xfId="6463" xr:uid="{00000000-0005-0000-0000-000004480000}"/>
    <cellStyle name="Normal 2 3 2 3 4 2 2 4 2" xfId="14609" xr:uid="{00000000-0005-0000-0000-000005480000}"/>
    <cellStyle name="Normal 2 3 2 3 4 2 2 4 2 2" xfId="30905" xr:uid="{00000000-0005-0000-0000-000006480000}"/>
    <cellStyle name="Normal 2 3 2 3 4 2 2 4 3" xfId="22759" xr:uid="{00000000-0005-0000-0000-000007480000}"/>
    <cellStyle name="Normal 2 3 2 3 4 2 2 5" xfId="9310" xr:uid="{00000000-0005-0000-0000-000008480000}"/>
    <cellStyle name="Normal 2 3 2 3 4 2 2 5 2" xfId="25606" xr:uid="{00000000-0005-0000-0000-000009480000}"/>
    <cellStyle name="Normal 2 3 2 3 4 2 2 6" xfId="17460" xr:uid="{00000000-0005-0000-0000-00000A480000}"/>
    <cellStyle name="Normal 2 3 2 3 4 2 3" xfId="1869" xr:uid="{00000000-0005-0000-0000-00000B480000}"/>
    <cellStyle name="Normal 2 3 2 3 4 2 3 2" xfId="4452" xr:uid="{00000000-0005-0000-0000-00000C480000}"/>
    <cellStyle name="Normal 2 3 2 3 4 2 3 2 2" xfId="12598" xr:uid="{00000000-0005-0000-0000-00000D480000}"/>
    <cellStyle name="Normal 2 3 2 3 4 2 3 2 2 2" xfId="28894" xr:uid="{00000000-0005-0000-0000-00000E480000}"/>
    <cellStyle name="Normal 2 3 2 3 4 2 3 2 3" xfId="20748" xr:uid="{00000000-0005-0000-0000-00000F480000}"/>
    <cellStyle name="Normal 2 3 2 3 4 2 3 3" xfId="7168" xr:uid="{00000000-0005-0000-0000-000010480000}"/>
    <cellStyle name="Normal 2 3 2 3 4 2 3 3 2" xfId="15314" xr:uid="{00000000-0005-0000-0000-000011480000}"/>
    <cellStyle name="Normal 2 3 2 3 4 2 3 3 2 2" xfId="31610" xr:uid="{00000000-0005-0000-0000-000012480000}"/>
    <cellStyle name="Normal 2 3 2 3 4 2 3 3 3" xfId="23464" xr:uid="{00000000-0005-0000-0000-000013480000}"/>
    <cellStyle name="Normal 2 3 2 3 4 2 3 4" xfId="10015" xr:uid="{00000000-0005-0000-0000-000014480000}"/>
    <cellStyle name="Normal 2 3 2 3 4 2 3 4 2" xfId="26311" xr:uid="{00000000-0005-0000-0000-000015480000}"/>
    <cellStyle name="Normal 2 3 2 3 4 2 3 5" xfId="18165" xr:uid="{00000000-0005-0000-0000-000016480000}"/>
    <cellStyle name="Normal 2 3 2 3 4 2 4" xfId="3234" xr:uid="{00000000-0005-0000-0000-000017480000}"/>
    <cellStyle name="Normal 2 3 2 3 4 2 4 2" xfId="11380" xr:uid="{00000000-0005-0000-0000-000018480000}"/>
    <cellStyle name="Normal 2 3 2 3 4 2 4 2 2" xfId="27676" xr:uid="{00000000-0005-0000-0000-000019480000}"/>
    <cellStyle name="Normal 2 3 2 3 4 2 4 3" xfId="19530" xr:uid="{00000000-0005-0000-0000-00001A480000}"/>
    <cellStyle name="Normal 2 3 2 3 4 2 5" xfId="5758" xr:uid="{00000000-0005-0000-0000-00001B480000}"/>
    <cellStyle name="Normal 2 3 2 3 4 2 5 2" xfId="13904" xr:uid="{00000000-0005-0000-0000-00001C480000}"/>
    <cellStyle name="Normal 2 3 2 3 4 2 5 2 2" xfId="30200" xr:uid="{00000000-0005-0000-0000-00001D480000}"/>
    <cellStyle name="Normal 2 3 2 3 4 2 5 3" xfId="22054" xr:uid="{00000000-0005-0000-0000-00001E480000}"/>
    <cellStyle name="Normal 2 3 2 3 4 2 6" xfId="8605" xr:uid="{00000000-0005-0000-0000-00001F480000}"/>
    <cellStyle name="Normal 2 3 2 3 4 2 6 2" xfId="24901" xr:uid="{00000000-0005-0000-0000-000020480000}"/>
    <cellStyle name="Normal 2 3 2 3 4 2 7" xfId="16755" xr:uid="{00000000-0005-0000-0000-000021480000}"/>
    <cellStyle name="Normal 2 3 2 3 4 3" xfId="820" xr:uid="{00000000-0005-0000-0000-000022480000}"/>
    <cellStyle name="Normal 2 3 2 3 4 3 2" xfId="2230" xr:uid="{00000000-0005-0000-0000-000023480000}"/>
    <cellStyle name="Normal 2 3 2 3 4 3 2 2" xfId="4765" xr:uid="{00000000-0005-0000-0000-000024480000}"/>
    <cellStyle name="Normal 2 3 2 3 4 3 2 2 2" xfId="12911" xr:uid="{00000000-0005-0000-0000-000025480000}"/>
    <cellStyle name="Normal 2 3 2 3 4 3 2 2 2 2" xfId="29207" xr:uid="{00000000-0005-0000-0000-000026480000}"/>
    <cellStyle name="Normal 2 3 2 3 4 3 2 2 3" xfId="21061" xr:uid="{00000000-0005-0000-0000-000027480000}"/>
    <cellStyle name="Normal 2 3 2 3 4 3 2 3" xfId="7529" xr:uid="{00000000-0005-0000-0000-000028480000}"/>
    <cellStyle name="Normal 2 3 2 3 4 3 2 3 2" xfId="15675" xr:uid="{00000000-0005-0000-0000-000029480000}"/>
    <cellStyle name="Normal 2 3 2 3 4 3 2 3 2 2" xfId="31971" xr:uid="{00000000-0005-0000-0000-00002A480000}"/>
    <cellStyle name="Normal 2 3 2 3 4 3 2 3 3" xfId="23825" xr:uid="{00000000-0005-0000-0000-00002B480000}"/>
    <cellStyle name="Normal 2 3 2 3 4 3 2 4" xfId="10376" xr:uid="{00000000-0005-0000-0000-00002C480000}"/>
    <cellStyle name="Normal 2 3 2 3 4 3 2 4 2" xfId="26672" xr:uid="{00000000-0005-0000-0000-00002D480000}"/>
    <cellStyle name="Normal 2 3 2 3 4 3 2 5" xfId="18526" xr:uid="{00000000-0005-0000-0000-00002E480000}"/>
    <cellStyle name="Normal 2 3 2 3 4 3 3" xfId="3547" xr:uid="{00000000-0005-0000-0000-00002F480000}"/>
    <cellStyle name="Normal 2 3 2 3 4 3 3 2" xfId="11693" xr:uid="{00000000-0005-0000-0000-000030480000}"/>
    <cellStyle name="Normal 2 3 2 3 4 3 3 2 2" xfId="27989" xr:uid="{00000000-0005-0000-0000-000031480000}"/>
    <cellStyle name="Normal 2 3 2 3 4 3 3 3" xfId="19843" xr:uid="{00000000-0005-0000-0000-000032480000}"/>
    <cellStyle name="Normal 2 3 2 3 4 3 4" xfId="6119" xr:uid="{00000000-0005-0000-0000-000033480000}"/>
    <cellStyle name="Normal 2 3 2 3 4 3 4 2" xfId="14265" xr:uid="{00000000-0005-0000-0000-000034480000}"/>
    <cellStyle name="Normal 2 3 2 3 4 3 4 2 2" xfId="30561" xr:uid="{00000000-0005-0000-0000-000035480000}"/>
    <cellStyle name="Normal 2 3 2 3 4 3 4 3" xfId="22415" xr:uid="{00000000-0005-0000-0000-000036480000}"/>
    <cellStyle name="Normal 2 3 2 3 4 3 5" xfId="8966" xr:uid="{00000000-0005-0000-0000-000037480000}"/>
    <cellStyle name="Normal 2 3 2 3 4 3 5 2" xfId="25262" xr:uid="{00000000-0005-0000-0000-000038480000}"/>
    <cellStyle name="Normal 2 3 2 3 4 3 6" xfId="17116" xr:uid="{00000000-0005-0000-0000-000039480000}"/>
    <cellStyle name="Normal 2 3 2 3 4 4" xfId="1525" xr:uid="{00000000-0005-0000-0000-00003A480000}"/>
    <cellStyle name="Normal 2 3 2 3 4 4 2" xfId="4156" xr:uid="{00000000-0005-0000-0000-00003B480000}"/>
    <cellStyle name="Normal 2 3 2 3 4 4 2 2" xfId="12302" xr:uid="{00000000-0005-0000-0000-00003C480000}"/>
    <cellStyle name="Normal 2 3 2 3 4 4 2 2 2" xfId="28598" xr:uid="{00000000-0005-0000-0000-00003D480000}"/>
    <cellStyle name="Normal 2 3 2 3 4 4 2 3" xfId="20452" xr:uid="{00000000-0005-0000-0000-00003E480000}"/>
    <cellStyle name="Normal 2 3 2 3 4 4 3" xfId="6824" xr:uid="{00000000-0005-0000-0000-00003F480000}"/>
    <cellStyle name="Normal 2 3 2 3 4 4 3 2" xfId="14970" xr:uid="{00000000-0005-0000-0000-000040480000}"/>
    <cellStyle name="Normal 2 3 2 3 4 4 3 2 2" xfId="31266" xr:uid="{00000000-0005-0000-0000-000041480000}"/>
    <cellStyle name="Normal 2 3 2 3 4 4 3 3" xfId="23120" xr:uid="{00000000-0005-0000-0000-000042480000}"/>
    <cellStyle name="Normal 2 3 2 3 4 4 4" xfId="9671" xr:uid="{00000000-0005-0000-0000-000043480000}"/>
    <cellStyle name="Normal 2 3 2 3 4 4 4 2" xfId="25967" xr:uid="{00000000-0005-0000-0000-000044480000}"/>
    <cellStyle name="Normal 2 3 2 3 4 4 5" xfId="17821" xr:uid="{00000000-0005-0000-0000-000045480000}"/>
    <cellStyle name="Normal 2 3 2 3 4 5" xfId="2938" xr:uid="{00000000-0005-0000-0000-000046480000}"/>
    <cellStyle name="Normal 2 3 2 3 4 5 2" xfId="11084" xr:uid="{00000000-0005-0000-0000-000047480000}"/>
    <cellStyle name="Normal 2 3 2 3 4 5 2 2" xfId="27380" xr:uid="{00000000-0005-0000-0000-000048480000}"/>
    <cellStyle name="Normal 2 3 2 3 4 5 3" xfId="19234" xr:uid="{00000000-0005-0000-0000-000049480000}"/>
    <cellStyle name="Normal 2 3 2 3 4 6" xfId="5414" xr:uid="{00000000-0005-0000-0000-00004A480000}"/>
    <cellStyle name="Normal 2 3 2 3 4 6 2" xfId="13560" xr:uid="{00000000-0005-0000-0000-00004B480000}"/>
    <cellStyle name="Normal 2 3 2 3 4 6 2 2" xfId="29856" xr:uid="{00000000-0005-0000-0000-00004C480000}"/>
    <cellStyle name="Normal 2 3 2 3 4 6 3" xfId="21710" xr:uid="{00000000-0005-0000-0000-00004D480000}"/>
    <cellStyle name="Normal 2 3 2 3 4 7" xfId="8261" xr:uid="{00000000-0005-0000-0000-00004E480000}"/>
    <cellStyle name="Normal 2 3 2 3 4 7 2" xfId="24557" xr:uid="{00000000-0005-0000-0000-00004F480000}"/>
    <cellStyle name="Normal 2 3 2 3 4 8" xfId="16411" xr:uid="{00000000-0005-0000-0000-000050480000}"/>
    <cellStyle name="Normal 2 3 2 3 5" xfId="201" xr:uid="{00000000-0005-0000-0000-000051480000}"/>
    <cellStyle name="Normal 2 3 2 3 5 2" xfId="545" xr:uid="{00000000-0005-0000-0000-000052480000}"/>
    <cellStyle name="Normal 2 3 2 3 5 2 2" xfId="1251" xr:uid="{00000000-0005-0000-0000-000053480000}"/>
    <cellStyle name="Normal 2 3 2 3 5 2 2 2" xfId="2661" xr:uid="{00000000-0005-0000-0000-000054480000}"/>
    <cellStyle name="Normal 2 3 2 3 5 2 2 2 2" xfId="5135" xr:uid="{00000000-0005-0000-0000-000055480000}"/>
    <cellStyle name="Normal 2 3 2 3 5 2 2 2 2 2" xfId="13281" xr:uid="{00000000-0005-0000-0000-000056480000}"/>
    <cellStyle name="Normal 2 3 2 3 5 2 2 2 2 2 2" xfId="29577" xr:uid="{00000000-0005-0000-0000-000057480000}"/>
    <cellStyle name="Normal 2 3 2 3 5 2 2 2 2 3" xfId="21431" xr:uid="{00000000-0005-0000-0000-000058480000}"/>
    <cellStyle name="Normal 2 3 2 3 5 2 2 2 3" xfId="7960" xr:uid="{00000000-0005-0000-0000-000059480000}"/>
    <cellStyle name="Normal 2 3 2 3 5 2 2 2 3 2" xfId="16106" xr:uid="{00000000-0005-0000-0000-00005A480000}"/>
    <cellStyle name="Normal 2 3 2 3 5 2 2 2 3 2 2" xfId="32402" xr:uid="{00000000-0005-0000-0000-00005B480000}"/>
    <cellStyle name="Normal 2 3 2 3 5 2 2 2 3 3" xfId="24256" xr:uid="{00000000-0005-0000-0000-00005C480000}"/>
    <cellStyle name="Normal 2 3 2 3 5 2 2 2 4" xfId="10807" xr:uid="{00000000-0005-0000-0000-00005D480000}"/>
    <cellStyle name="Normal 2 3 2 3 5 2 2 2 4 2" xfId="27103" xr:uid="{00000000-0005-0000-0000-00005E480000}"/>
    <cellStyle name="Normal 2 3 2 3 5 2 2 2 5" xfId="18957" xr:uid="{00000000-0005-0000-0000-00005F480000}"/>
    <cellStyle name="Normal 2 3 2 3 5 2 2 3" xfId="3917" xr:uid="{00000000-0005-0000-0000-000060480000}"/>
    <cellStyle name="Normal 2 3 2 3 5 2 2 3 2" xfId="12063" xr:uid="{00000000-0005-0000-0000-000061480000}"/>
    <cellStyle name="Normal 2 3 2 3 5 2 2 3 2 2" xfId="28359" xr:uid="{00000000-0005-0000-0000-000062480000}"/>
    <cellStyle name="Normal 2 3 2 3 5 2 2 3 3" xfId="20213" xr:uid="{00000000-0005-0000-0000-000063480000}"/>
    <cellStyle name="Normal 2 3 2 3 5 2 2 4" xfId="6550" xr:uid="{00000000-0005-0000-0000-000064480000}"/>
    <cellStyle name="Normal 2 3 2 3 5 2 2 4 2" xfId="14696" xr:uid="{00000000-0005-0000-0000-000065480000}"/>
    <cellStyle name="Normal 2 3 2 3 5 2 2 4 2 2" xfId="30992" xr:uid="{00000000-0005-0000-0000-000066480000}"/>
    <cellStyle name="Normal 2 3 2 3 5 2 2 4 3" xfId="22846" xr:uid="{00000000-0005-0000-0000-000067480000}"/>
    <cellStyle name="Normal 2 3 2 3 5 2 2 5" xfId="9397" xr:uid="{00000000-0005-0000-0000-000068480000}"/>
    <cellStyle name="Normal 2 3 2 3 5 2 2 5 2" xfId="25693" xr:uid="{00000000-0005-0000-0000-000069480000}"/>
    <cellStyle name="Normal 2 3 2 3 5 2 2 6" xfId="17547" xr:uid="{00000000-0005-0000-0000-00006A480000}"/>
    <cellStyle name="Normal 2 3 2 3 5 2 3" xfId="1956" xr:uid="{00000000-0005-0000-0000-00006B480000}"/>
    <cellStyle name="Normal 2 3 2 3 5 2 3 2" xfId="4526" xr:uid="{00000000-0005-0000-0000-00006C480000}"/>
    <cellStyle name="Normal 2 3 2 3 5 2 3 2 2" xfId="12672" xr:uid="{00000000-0005-0000-0000-00006D480000}"/>
    <cellStyle name="Normal 2 3 2 3 5 2 3 2 2 2" xfId="28968" xr:uid="{00000000-0005-0000-0000-00006E480000}"/>
    <cellStyle name="Normal 2 3 2 3 5 2 3 2 3" xfId="20822" xr:uid="{00000000-0005-0000-0000-00006F480000}"/>
    <cellStyle name="Normal 2 3 2 3 5 2 3 3" xfId="7255" xr:uid="{00000000-0005-0000-0000-000070480000}"/>
    <cellStyle name="Normal 2 3 2 3 5 2 3 3 2" xfId="15401" xr:uid="{00000000-0005-0000-0000-000071480000}"/>
    <cellStyle name="Normal 2 3 2 3 5 2 3 3 2 2" xfId="31697" xr:uid="{00000000-0005-0000-0000-000072480000}"/>
    <cellStyle name="Normal 2 3 2 3 5 2 3 3 3" xfId="23551" xr:uid="{00000000-0005-0000-0000-000073480000}"/>
    <cellStyle name="Normal 2 3 2 3 5 2 3 4" xfId="10102" xr:uid="{00000000-0005-0000-0000-000074480000}"/>
    <cellStyle name="Normal 2 3 2 3 5 2 3 4 2" xfId="26398" xr:uid="{00000000-0005-0000-0000-000075480000}"/>
    <cellStyle name="Normal 2 3 2 3 5 2 3 5" xfId="18252" xr:uid="{00000000-0005-0000-0000-000076480000}"/>
    <cellStyle name="Normal 2 3 2 3 5 2 4" xfId="3308" xr:uid="{00000000-0005-0000-0000-000077480000}"/>
    <cellStyle name="Normal 2 3 2 3 5 2 4 2" xfId="11454" xr:uid="{00000000-0005-0000-0000-000078480000}"/>
    <cellStyle name="Normal 2 3 2 3 5 2 4 2 2" xfId="27750" xr:uid="{00000000-0005-0000-0000-000079480000}"/>
    <cellStyle name="Normal 2 3 2 3 5 2 4 3" xfId="19604" xr:uid="{00000000-0005-0000-0000-00007A480000}"/>
    <cellStyle name="Normal 2 3 2 3 5 2 5" xfId="5845" xr:uid="{00000000-0005-0000-0000-00007B480000}"/>
    <cellStyle name="Normal 2 3 2 3 5 2 5 2" xfId="13991" xr:uid="{00000000-0005-0000-0000-00007C480000}"/>
    <cellStyle name="Normal 2 3 2 3 5 2 5 2 2" xfId="30287" xr:uid="{00000000-0005-0000-0000-00007D480000}"/>
    <cellStyle name="Normal 2 3 2 3 5 2 5 3" xfId="22141" xr:uid="{00000000-0005-0000-0000-00007E480000}"/>
    <cellStyle name="Normal 2 3 2 3 5 2 6" xfId="8692" xr:uid="{00000000-0005-0000-0000-00007F480000}"/>
    <cellStyle name="Normal 2 3 2 3 5 2 6 2" xfId="24988" xr:uid="{00000000-0005-0000-0000-000080480000}"/>
    <cellStyle name="Normal 2 3 2 3 5 2 7" xfId="16842" xr:uid="{00000000-0005-0000-0000-000081480000}"/>
    <cellStyle name="Normal 2 3 2 3 5 3" xfId="907" xr:uid="{00000000-0005-0000-0000-000082480000}"/>
    <cellStyle name="Normal 2 3 2 3 5 3 2" xfId="2317" xr:uid="{00000000-0005-0000-0000-000083480000}"/>
    <cellStyle name="Normal 2 3 2 3 5 3 2 2" xfId="4839" xr:uid="{00000000-0005-0000-0000-000084480000}"/>
    <cellStyle name="Normal 2 3 2 3 5 3 2 2 2" xfId="12985" xr:uid="{00000000-0005-0000-0000-000085480000}"/>
    <cellStyle name="Normal 2 3 2 3 5 3 2 2 2 2" xfId="29281" xr:uid="{00000000-0005-0000-0000-000086480000}"/>
    <cellStyle name="Normal 2 3 2 3 5 3 2 2 3" xfId="21135" xr:uid="{00000000-0005-0000-0000-000087480000}"/>
    <cellStyle name="Normal 2 3 2 3 5 3 2 3" xfId="7616" xr:uid="{00000000-0005-0000-0000-000088480000}"/>
    <cellStyle name="Normal 2 3 2 3 5 3 2 3 2" xfId="15762" xr:uid="{00000000-0005-0000-0000-000089480000}"/>
    <cellStyle name="Normal 2 3 2 3 5 3 2 3 2 2" xfId="32058" xr:uid="{00000000-0005-0000-0000-00008A480000}"/>
    <cellStyle name="Normal 2 3 2 3 5 3 2 3 3" xfId="23912" xr:uid="{00000000-0005-0000-0000-00008B480000}"/>
    <cellStyle name="Normal 2 3 2 3 5 3 2 4" xfId="10463" xr:uid="{00000000-0005-0000-0000-00008C480000}"/>
    <cellStyle name="Normal 2 3 2 3 5 3 2 4 2" xfId="26759" xr:uid="{00000000-0005-0000-0000-00008D480000}"/>
    <cellStyle name="Normal 2 3 2 3 5 3 2 5" xfId="18613" xr:uid="{00000000-0005-0000-0000-00008E480000}"/>
    <cellStyle name="Normal 2 3 2 3 5 3 3" xfId="3621" xr:uid="{00000000-0005-0000-0000-00008F480000}"/>
    <cellStyle name="Normal 2 3 2 3 5 3 3 2" xfId="11767" xr:uid="{00000000-0005-0000-0000-000090480000}"/>
    <cellStyle name="Normal 2 3 2 3 5 3 3 2 2" xfId="28063" xr:uid="{00000000-0005-0000-0000-000091480000}"/>
    <cellStyle name="Normal 2 3 2 3 5 3 3 3" xfId="19917" xr:uid="{00000000-0005-0000-0000-000092480000}"/>
    <cellStyle name="Normal 2 3 2 3 5 3 4" xfId="6206" xr:uid="{00000000-0005-0000-0000-000093480000}"/>
    <cellStyle name="Normal 2 3 2 3 5 3 4 2" xfId="14352" xr:uid="{00000000-0005-0000-0000-000094480000}"/>
    <cellStyle name="Normal 2 3 2 3 5 3 4 2 2" xfId="30648" xr:uid="{00000000-0005-0000-0000-000095480000}"/>
    <cellStyle name="Normal 2 3 2 3 5 3 4 3" xfId="22502" xr:uid="{00000000-0005-0000-0000-000096480000}"/>
    <cellStyle name="Normal 2 3 2 3 5 3 5" xfId="9053" xr:uid="{00000000-0005-0000-0000-000097480000}"/>
    <cellStyle name="Normal 2 3 2 3 5 3 5 2" xfId="25349" xr:uid="{00000000-0005-0000-0000-000098480000}"/>
    <cellStyle name="Normal 2 3 2 3 5 3 6" xfId="17203" xr:uid="{00000000-0005-0000-0000-000099480000}"/>
    <cellStyle name="Normal 2 3 2 3 5 4" xfId="1612" xr:uid="{00000000-0005-0000-0000-00009A480000}"/>
    <cellStyle name="Normal 2 3 2 3 5 4 2" xfId="4230" xr:uid="{00000000-0005-0000-0000-00009B480000}"/>
    <cellStyle name="Normal 2 3 2 3 5 4 2 2" xfId="12376" xr:uid="{00000000-0005-0000-0000-00009C480000}"/>
    <cellStyle name="Normal 2 3 2 3 5 4 2 2 2" xfId="28672" xr:uid="{00000000-0005-0000-0000-00009D480000}"/>
    <cellStyle name="Normal 2 3 2 3 5 4 2 3" xfId="20526" xr:uid="{00000000-0005-0000-0000-00009E480000}"/>
    <cellStyle name="Normal 2 3 2 3 5 4 3" xfId="6911" xr:uid="{00000000-0005-0000-0000-00009F480000}"/>
    <cellStyle name="Normal 2 3 2 3 5 4 3 2" xfId="15057" xr:uid="{00000000-0005-0000-0000-0000A0480000}"/>
    <cellStyle name="Normal 2 3 2 3 5 4 3 2 2" xfId="31353" xr:uid="{00000000-0005-0000-0000-0000A1480000}"/>
    <cellStyle name="Normal 2 3 2 3 5 4 3 3" xfId="23207" xr:uid="{00000000-0005-0000-0000-0000A2480000}"/>
    <cellStyle name="Normal 2 3 2 3 5 4 4" xfId="9758" xr:uid="{00000000-0005-0000-0000-0000A3480000}"/>
    <cellStyle name="Normal 2 3 2 3 5 4 4 2" xfId="26054" xr:uid="{00000000-0005-0000-0000-0000A4480000}"/>
    <cellStyle name="Normal 2 3 2 3 5 4 5" xfId="17908" xr:uid="{00000000-0005-0000-0000-0000A5480000}"/>
    <cellStyle name="Normal 2 3 2 3 5 5" xfId="3012" xr:uid="{00000000-0005-0000-0000-0000A6480000}"/>
    <cellStyle name="Normal 2 3 2 3 5 5 2" xfId="11158" xr:uid="{00000000-0005-0000-0000-0000A7480000}"/>
    <cellStyle name="Normal 2 3 2 3 5 5 2 2" xfId="27454" xr:uid="{00000000-0005-0000-0000-0000A8480000}"/>
    <cellStyle name="Normal 2 3 2 3 5 5 3" xfId="19308" xr:uid="{00000000-0005-0000-0000-0000A9480000}"/>
    <cellStyle name="Normal 2 3 2 3 5 6" xfId="5501" xr:uid="{00000000-0005-0000-0000-0000AA480000}"/>
    <cellStyle name="Normal 2 3 2 3 5 6 2" xfId="13647" xr:uid="{00000000-0005-0000-0000-0000AB480000}"/>
    <cellStyle name="Normal 2 3 2 3 5 6 2 2" xfId="29943" xr:uid="{00000000-0005-0000-0000-0000AC480000}"/>
    <cellStyle name="Normal 2 3 2 3 5 6 3" xfId="21797" xr:uid="{00000000-0005-0000-0000-0000AD480000}"/>
    <cellStyle name="Normal 2 3 2 3 5 7" xfId="8348" xr:uid="{00000000-0005-0000-0000-0000AE480000}"/>
    <cellStyle name="Normal 2 3 2 3 5 7 2" xfId="24644" xr:uid="{00000000-0005-0000-0000-0000AF480000}"/>
    <cellStyle name="Normal 2 3 2 3 5 8" xfId="16498" xr:uid="{00000000-0005-0000-0000-0000B0480000}"/>
    <cellStyle name="Normal 2 3 2 3 6" xfId="278" xr:uid="{00000000-0005-0000-0000-0000B1480000}"/>
    <cellStyle name="Normal 2 3 2 3 6 2" xfId="622" xr:uid="{00000000-0005-0000-0000-0000B2480000}"/>
    <cellStyle name="Normal 2 3 2 3 6 2 2" xfId="1328" xr:uid="{00000000-0005-0000-0000-0000B3480000}"/>
    <cellStyle name="Normal 2 3 2 3 6 2 2 2" xfId="2738" xr:uid="{00000000-0005-0000-0000-0000B4480000}"/>
    <cellStyle name="Normal 2 3 2 3 6 2 2 2 2" xfId="5209" xr:uid="{00000000-0005-0000-0000-0000B5480000}"/>
    <cellStyle name="Normal 2 3 2 3 6 2 2 2 2 2" xfId="13355" xr:uid="{00000000-0005-0000-0000-0000B6480000}"/>
    <cellStyle name="Normal 2 3 2 3 6 2 2 2 2 2 2" xfId="29651" xr:uid="{00000000-0005-0000-0000-0000B7480000}"/>
    <cellStyle name="Normal 2 3 2 3 6 2 2 2 2 3" xfId="21505" xr:uid="{00000000-0005-0000-0000-0000B8480000}"/>
    <cellStyle name="Normal 2 3 2 3 6 2 2 2 3" xfId="8037" xr:uid="{00000000-0005-0000-0000-0000B9480000}"/>
    <cellStyle name="Normal 2 3 2 3 6 2 2 2 3 2" xfId="16183" xr:uid="{00000000-0005-0000-0000-0000BA480000}"/>
    <cellStyle name="Normal 2 3 2 3 6 2 2 2 3 2 2" xfId="32479" xr:uid="{00000000-0005-0000-0000-0000BB480000}"/>
    <cellStyle name="Normal 2 3 2 3 6 2 2 2 3 3" xfId="24333" xr:uid="{00000000-0005-0000-0000-0000BC480000}"/>
    <cellStyle name="Normal 2 3 2 3 6 2 2 2 4" xfId="10884" xr:uid="{00000000-0005-0000-0000-0000BD480000}"/>
    <cellStyle name="Normal 2 3 2 3 6 2 2 2 4 2" xfId="27180" xr:uid="{00000000-0005-0000-0000-0000BE480000}"/>
    <cellStyle name="Normal 2 3 2 3 6 2 2 2 5" xfId="19034" xr:uid="{00000000-0005-0000-0000-0000BF480000}"/>
    <cellStyle name="Normal 2 3 2 3 6 2 2 3" xfId="3991" xr:uid="{00000000-0005-0000-0000-0000C0480000}"/>
    <cellStyle name="Normal 2 3 2 3 6 2 2 3 2" xfId="12137" xr:uid="{00000000-0005-0000-0000-0000C1480000}"/>
    <cellStyle name="Normal 2 3 2 3 6 2 2 3 2 2" xfId="28433" xr:uid="{00000000-0005-0000-0000-0000C2480000}"/>
    <cellStyle name="Normal 2 3 2 3 6 2 2 3 3" xfId="20287" xr:uid="{00000000-0005-0000-0000-0000C3480000}"/>
    <cellStyle name="Normal 2 3 2 3 6 2 2 4" xfId="6627" xr:uid="{00000000-0005-0000-0000-0000C4480000}"/>
    <cellStyle name="Normal 2 3 2 3 6 2 2 4 2" xfId="14773" xr:uid="{00000000-0005-0000-0000-0000C5480000}"/>
    <cellStyle name="Normal 2 3 2 3 6 2 2 4 2 2" xfId="31069" xr:uid="{00000000-0005-0000-0000-0000C6480000}"/>
    <cellStyle name="Normal 2 3 2 3 6 2 2 4 3" xfId="22923" xr:uid="{00000000-0005-0000-0000-0000C7480000}"/>
    <cellStyle name="Normal 2 3 2 3 6 2 2 5" xfId="9474" xr:uid="{00000000-0005-0000-0000-0000C8480000}"/>
    <cellStyle name="Normal 2 3 2 3 6 2 2 5 2" xfId="25770" xr:uid="{00000000-0005-0000-0000-0000C9480000}"/>
    <cellStyle name="Normal 2 3 2 3 6 2 2 6" xfId="17624" xr:uid="{00000000-0005-0000-0000-0000CA480000}"/>
    <cellStyle name="Normal 2 3 2 3 6 2 3" xfId="2033" xr:uid="{00000000-0005-0000-0000-0000CB480000}"/>
    <cellStyle name="Normal 2 3 2 3 6 2 3 2" xfId="4600" xr:uid="{00000000-0005-0000-0000-0000CC480000}"/>
    <cellStyle name="Normal 2 3 2 3 6 2 3 2 2" xfId="12746" xr:uid="{00000000-0005-0000-0000-0000CD480000}"/>
    <cellStyle name="Normal 2 3 2 3 6 2 3 2 2 2" xfId="29042" xr:uid="{00000000-0005-0000-0000-0000CE480000}"/>
    <cellStyle name="Normal 2 3 2 3 6 2 3 2 3" xfId="20896" xr:uid="{00000000-0005-0000-0000-0000CF480000}"/>
    <cellStyle name="Normal 2 3 2 3 6 2 3 3" xfId="7332" xr:uid="{00000000-0005-0000-0000-0000D0480000}"/>
    <cellStyle name="Normal 2 3 2 3 6 2 3 3 2" xfId="15478" xr:uid="{00000000-0005-0000-0000-0000D1480000}"/>
    <cellStyle name="Normal 2 3 2 3 6 2 3 3 2 2" xfId="31774" xr:uid="{00000000-0005-0000-0000-0000D2480000}"/>
    <cellStyle name="Normal 2 3 2 3 6 2 3 3 3" xfId="23628" xr:uid="{00000000-0005-0000-0000-0000D3480000}"/>
    <cellStyle name="Normal 2 3 2 3 6 2 3 4" xfId="10179" xr:uid="{00000000-0005-0000-0000-0000D4480000}"/>
    <cellStyle name="Normal 2 3 2 3 6 2 3 4 2" xfId="26475" xr:uid="{00000000-0005-0000-0000-0000D5480000}"/>
    <cellStyle name="Normal 2 3 2 3 6 2 3 5" xfId="18329" xr:uid="{00000000-0005-0000-0000-0000D6480000}"/>
    <cellStyle name="Normal 2 3 2 3 6 2 4" xfId="3382" xr:uid="{00000000-0005-0000-0000-0000D7480000}"/>
    <cellStyle name="Normal 2 3 2 3 6 2 4 2" xfId="11528" xr:uid="{00000000-0005-0000-0000-0000D8480000}"/>
    <cellStyle name="Normal 2 3 2 3 6 2 4 2 2" xfId="27824" xr:uid="{00000000-0005-0000-0000-0000D9480000}"/>
    <cellStyle name="Normal 2 3 2 3 6 2 4 3" xfId="19678" xr:uid="{00000000-0005-0000-0000-0000DA480000}"/>
    <cellStyle name="Normal 2 3 2 3 6 2 5" xfId="5922" xr:uid="{00000000-0005-0000-0000-0000DB480000}"/>
    <cellStyle name="Normal 2 3 2 3 6 2 5 2" xfId="14068" xr:uid="{00000000-0005-0000-0000-0000DC480000}"/>
    <cellStyle name="Normal 2 3 2 3 6 2 5 2 2" xfId="30364" xr:uid="{00000000-0005-0000-0000-0000DD480000}"/>
    <cellStyle name="Normal 2 3 2 3 6 2 5 3" xfId="22218" xr:uid="{00000000-0005-0000-0000-0000DE480000}"/>
    <cellStyle name="Normal 2 3 2 3 6 2 6" xfId="8769" xr:uid="{00000000-0005-0000-0000-0000DF480000}"/>
    <cellStyle name="Normal 2 3 2 3 6 2 6 2" xfId="25065" xr:uid="{00000000-0005-0000-0000-0000E0480000}"/>
    <cellStyle name="Normal 2 3 2 3 6 2 7" xfId="16919" xr:uid="{00000000-0005-0000-0000-0000E1480000}"/>
    <cellStyle name="Normal 2 3 2 3 6 3" xfId="984" xr:uid="{00000000-0005-0000-0000-0000E2480000}"/>
    <cellStyle name="Normal 2 3 2 3 6 3 2" xfId="2394" xr:uid="{00000000-0005-0000-0000-0000E3480000}"/>
    <cellStyle name="Normal 2 3 2 3 6 3 2 2" xfId="4913" xr:uid="{00000000-0005-0000-0000-0000E4480000}"/>
    <cellStyle name="Normal 2 3 2 3 6 3 2 2 2" xfId="13059" xr:uid="{00000000-0005-0000-0000-0000E5480000}"/>
    <cellStyle name="Normal 2 3 2 3 6 3 2 2 2 2" xfId="29355" xr:uid="{00000000-0005-0000-0000-0000E6480000}"/>
    <cellStyle name="Normal 2 3 2 3 6 3 2 2 3" xfId="21209" xr:uid="{00000000-0005-0000-0000-0000E7480000}"/>
    <cellStyle name="Normal 2 3 2 3 6 3 2 3" xfId="7693" xr:uid="{00000000-0005-0000-0000-0000E8480000}"/>
    <cellStyle name="Normal 2 3 2 3 6 3 2 3 2" xfId="15839" xr:uid="{00000000-0005-0000-0000-0000E9480000}"/>
    <cellStyle name="Normal 2 3 2 3 6 3 2 3 2 2" xfId="32135" xr:uid="{00000000-0005-0000-0000-0000EA480000}"/>
    <cellStyle name="Normal 2 3 2 3 6 3 2 3 3" xfId="23989" xr:uid="{00000000-0005-0000-0000-0000EB480000}"/>
    <cellStyle name="Normal 2 3 2 3 6 3 2 4" xfId="10540" xr:uid="{00000000-0005-0000-0000-0000EC480000}"/>
    <cellStyle name="Normal 2 3 2 3 6 3 2 4 2" xfId="26836" xr:uid="{00000000-0005-0000-0000-0000ED480000}"/>
    <cellStyle name="Normal 2 3 2 3 6 3 2 5" xfId="18690" xr:uid="{00000000-0005-0000-0000-0000EE480000}"/>
    <cellStyle name="Normal 2 3 2 3 6 3 3" xfId="3695" xr:uid="{00000000-0005-0000-0000-0000EF480000}"/>
    <cellStyle name="Normal 2 3 2 3 6 3 3 2" xfId="11841" xr:uid="{00000000-0005-0000-0000-0000F0480000}"/>
    <cellStyle name="Normal 2 3 2 3 6 3 3 2 2" xfId="28137" xr:uid="{00000000-0005-0000-0000-0000F1480000}"/>
    <cellStyle name="Normal 2 3 2 3 6 3 3 3" xfId="19991" xr:uid="{00000000-0005-0000-0000-0000F2480000}"/>
    <cellStyle name="Normal 2 3 2 3 6 3 4" xfId="6283" xr:uid="{00000000-0005-0000-0000-0000F3480000}"/>
    <cellStyle name="Normal 2 3 2 3 6 3 4 2" xfId="14429" xr:uid="{00000000-0005-0000-0000-0000F4480000}"/>
    <cellStyle name="Normal 2 3 2 3 6 3 4 2 2" xfId="30725" xr:uid="{00000000-0005-0000-0000-0000F5480000}"/>
    <cellStyle name="Normal 2 3 2 3 6 3 4 3" xfId="22579" xr:uid="{00000000-0005-0000-0000-0000F6480000}"/>
    <cellStyle name="Normal 2 3 2 3 6 3 5" xfId="9130" xr:uid="{00000000-0005-0000-0000-0000F7480000}"/>
    <cellStyle name="Normal 2 3 2 3 6 3 5 2" xfId="25426" xr:uid="{00000000-0005-0000-0000-0000F8480000}"/>
    <cellStyle name="Normal 2 3 2 3 6 3 6" xfId="17280" xr:uid="{00000000-0005-0000-0000-0000F9480000}"/>
    <cellStyle name="Normal 2 3 2 3 6 4" xfId="1689" xr:uid="{00000000-0005-0000-0000-0000FA480000}"/>
    <cellStyle name="Normal 2 3 2 3 6 4 2" xfId="4304" xr:uid="{00000000-0005-0000-0000-0000FB480000}"/>
    <cellStyle name="Normal 2 3 2 3 6 4 2 2" xfId="12450" xr:uid="{00000000-0005-0000-0000-0000FC480000}"/>
    <cellStyle name="Normal 2 3 2 3 6 4 2 2 2" xfId="28746" xr:uid="{00000000-0005-0000-0000-0000FD480000}"/>
    <cellStyle name="Normal 2 3 2 3 6 4 2 3" xfId="20600" xr:uid="{00000000-0005-0000-0000-0000FE480000}"/>
    <cellStyle name="Normal 2 3 2 3 6 4 3" xfId="6988" xr:uid="{00000000-0005-0000-0000-0000FF480000}"/>
    <cellStyle name="Normal 2 3 2 3 6 4 3 2" xfId="15134" xr:uid="{00000000-0005-0000-0000-000000490000}"/>
    <cellStyle name="Normal 2 3 2 3 6 4 3 2 2" xfId="31430" xr:uid="{00000000-0005-0000-0000-000001490000}"/>
    <cellStyle name="Normal 2 3 2 3 6 4 3 3" xfId="23284" xr:uid="{00000000-0005-0000-0000-000002490000}"/>
    <cellStyle name="Normal 2 3 2 3 6 4 4" xfId="9835" xr:uid="{00000000-0005-0000-0000-000003490000}"/>
    <cellStyle name="Normal 2 3 2 3 6 4 4 2" xfId="26131" xr:uid="{00000000-0005-0000-0000-000004490000}"/>
    <cellStyle name="Normal 2 3 2 3 6 4 5" xfId="17985" xr:uid="{00000000-0005-0000-0000-000005490000}"/>
    <cellStyle name="Normal 2 3 2 3 6 5" xfId="3086" xr:uid="{00000000-0005-0000-0000-000006490000}"/>
    <cellStyle name="Normal 2 3 2 3 6 5 2" xfId="11232" xr:uid="{00000000-0005-0000-0000-000007490000}"/>
    <cellStyle name="Normal 2 3 2 3 6 5 2 2" xfId="27528" xr:uid="{00000000-0005-0000-0000-000008490000}"/>
    <cellStyle name="Normal 2 3 2 3 6 5 3" xfId="19382" xr:uid="{00000000-0005-0000-0000-000009490000}"/>
    <cellStyle name="Normal 2 3 2 3 6 6" xfId="5578" xr:uid="{00000000-0005-0000-0000-00000A490000}"/>
    <cellStyle name="Normal 2 3 2 3 6 6 2" xfId="13724" xr:uid="{00000000-0005-0000-0000-00000B490000}"/>
    <cellStyle name="Normal 2 3 2 3 6 6 2 2" xfId="30020" xr:uid="{00000000-0005-0000-0000-00000C490000}"/>
    <cellStyle name="Normal 2 3 2 3 6 6 3" xfId="21874" xr:uid="{00000000-0005-0000-0000-00000D490000}"/>
    <cellStyle name="Normal 2 3 2 3 6 7" xfId="8425" xr:uid="{00000000-0005-0000-0000-00000E490000}"/>
    <cellStyle name="Normal 2 3 2 3 6 7 2" xfId="24721" xr:uid="{00000000-0005-0000-0000-00000F490000}"/>
    <cellStyle name="Normal 2 3 2 3 6 8" xfId="16575" xr:uid="{00000000-0005-0000-0000-000010490000}"/>
    <cellStyle name="Normal 2 3 2 3 7" xfId="368" xr:uid="{00000000-0005-0000-0000-000011490000}"/>
    <cellStyle name="Normal 2 3 2 3 7 2" xfId="1074" xr:uid="{00000000-0005-0000-0000-000012490000}"/>
    <cellStyle name="Normal 2 3 2 3 7 2 2" xfId="2484" xr:uid="{00000000-0005-0000-0000-000013490000}"/>
    <cellStyle name="Normal 2 3 2 3 7 2 2 2" xfId="4987" xr:uid="{00000000-0005-0000-0000-000014490000}"/>
    <cellStyle name="Normal 2 3 2 3 7 2 2 2 2" xfId="13133" xr:uid="{00000000-0005-0000-0000-000015490000}"/>
    <cellStyle name="Normal 2 3 2 3 7 2 2 2 2 2" xfId="29429" xr:uid="{00000000-0005-0000-0000-000016490000}"/>
    <cellStyle name="Normal 2 3 2 3 7 2 2 2 3" xfId="21283" xr:uid="{00000000-0005-0000-0000-000017490000}"/>
    <cellStyle name="Normal 2 3 2 3 7 2 2 3" xfId="7783" xr:uid="{00000000-0005-0000-0000-000018490000}"/>
    <cellStyle name="Normal 2 3 2 3 7 2 2 3 2" xfId="15929" xr:uid="{00000000-0005-0000-0000-000019490000}"/>
    <cellStyle name="Normal 2 3 2 3 7 2 2 3 2 2" xfId="32225" xr:uid="{00000000-0005-0000-0000-00001A490000}"/>
    <cellStyle name="Normal 2 3 2 3 7 2 2 3 3" xfId="24079" xr:uid="{00000000-0005-0000-0000-00001B490000}"/>
    <cellStyle name="Normal 2 3 2 3 7 2 2 4" xfId="10630" xr:uid="{00000000-0005-0000-0000-00001C490000}"/>
    <cellStyle name="Normal 2 3 2 3 7 2 2 4 2" xfId="26926" xr:uid="{00000000-0005-0000-0000-00001D490000}"/>
    <cellStyle name="Normal 2 3 2 3 7 2 2 5" xfId="18780" xr:uid="{00000000-0005-0000-0000-00001E490000}"/>
    <cellStyle name="Normal 2 3 2 3 7 2 3" xfId="3769" xr:uid="{00000000-0005-0000-0000-00001F490000}"/>
    <cellStyle name="Normal 2 3 2 3 7 2 3 2" xfId="11915" xr:uid="{00000000-0005-0000-0000-000020490000}"/>
    <cellStyle name="Normal 2 3 2 3 7 2 3 2 2" xfId="28211" xr:uid="{00000000-0005-0000-0000-000021490000}"/>
    <cellStyle name="Normal 2 3 2 3 7 2 3 3" xfId="20065" xr:uid="{00000000-0005-0000-0000-000022490000}"/>
    <cellStyle name="Normal 2 3 2 3 7 2 4" xfId="6373" xr:uid="{00000000-0005-0000-0000-000023490000}"/>
    <cellStyle name="Normal 2 3 2 3 7 2 4 2" xfId="14519" xr:uid="{00000000-0005-0000-0000-000024490000}"/>
    <cellStyle name="Normal 2 3 2 3 7 2 4 2 2" xfId="30815" xr:uid="{00000000-0005-0000-0000-000025490000}"/>
    <cellStyle name="Normal 2 3 2 3 7 2 4 3" xfId="22669" xr:uid="{00000000-0005-0000-0000-000026490000}"/>
    <cellStyle name="Normal 2 3 2 3 7 2 5" xfId="9220" xr:uid="{00000000-0005-0000-0000-000027490000}"/>
    <cellStyle name="Normal 2 3 2 3 7 2 5 2" xfId="25516" xr:uid="{00000000-0005-0000-0000-000028490000}"/>
    <cellStyle name="Normal 2 3 2 3 7 2 6" xfId="17370" xr:uid="{00000000-0005-0000-0000-000029490000}"/>
    <cellStyle name="Normal 2 3 2 3 7 3" xfId="1779" xr:uid="{00000000-0005-0000-0000-00002A490000}"/>
    <cellStyle name="Normal 2 3 2 3 7 3 2" xfId="4378" xr:uid="{00000000-0005-0000-0000-00002B490000}"/>
    <cellStyle name="Normal 2 3 2 3 7 3 2 2" xfId="12524" xr:uid="{00000000-0005-0000-0000-00002C490000}"/>
    <cellStyle name="Normal 2 3 2 3 7 3 2 2 2" xfId="28820" xr:uid="{00000000-0005-0000-0000-00002D490000}"/>
    <cellStyle name="Normal 2 3 2 3 7 3 2 3" xfId="20674" xr:uid="{00000000-0005-0000-0000-00002E490000}"/>
    <cellStyle name="Normal 2 3 2 3 7 3 3" xfId="7078" xr:uid="{00000000-0005-0000-0000-00002F490000}"/>
    <cellStyle name="Normal 2 3 2 3 7 3 3 2" xfId="15224" xr:uid="{00000000-0005-0000-0000-000030490000}"/>
    <cellStyle name="Normal 2 3 2 3 7 3 3 2 2" xfId="31520" xr:uid="{00000000-0005-0000-0000-000031490000}"/>
    <cellStyle name="Normal 2 3 2 3 7 3 3 3" xfId="23374" xr:uid="{00000000-0005-0000-0000-000032490000}"/>
    <cellStyle name="Normal 2 3 2 3 7 3 4" xfId="9925" xr:uid="{00000000-0005-0000-0000-000033490000}"/>
    <cellStyle name="Normal 2 3 2 3 7 3 4 2" xfId="26221" xr:uid="{00000000-0005-0000-0000-000034490000}"/>
    <cellStyle name="Normal 2 3 2 3 7 3 5" xfId="18075" xr:uid="{00000000-0005-0000-0000-000035490000}"/>
    <cellStyle name="Normal 2 3 2 3 7 4" xfId="3160" xr:uid="{00000000-0005-0000-0000-000036490000}"/>
    <cellStyle name="Normal 2 3 2 3 7 4 2" xfId="11306" xr:uid="{00000000-0005-0000-0000-000037490000}"/>
    <cellStyle name="Normal 2 3 2 3 7 4 2 2" xfId="27602" xr:uid="{00000000-0005-0000-0000-000038490000}"/>
    <cellStyle name="Normal 2 3 2 3 7 4 3" xfId="19456" xr:uid="{00000000-0005-0000-0000-000039490000}"/>
    <cellStyle name="Normal 2 3 2 3 7 5" xfId="5668" xr:uid="{00000000-0005-0000-0000-00003A490000}"/>
    <cellStyle name="Normal 2 3 2 3 7 5 2" xfId="13814" xr:uid="{00000000-0005-0000-0000-00003B490000}"/>
    <cellStyle name="Normal 2 3 2 3 7 5 2 2" xfId="30110" xr:uid="{00000000-0005-0000-0000-00003C490000}"/>
    <cellStyle name="Normal 2 3 2 3 7 5 3" xfId="21964" xr:uid="{00000000-0005-0000-0000-00003D490000}"/>
    <cellStyle name="Normal 2 3 2 3 7 6" xfId="8515" xr:uid="{00000000-0005-0000-0000-00003E490000}"/>
    <cellStyle name="Normal 2 3 2 3 7 6 2" xfId="24811" xr:uid="{00000000-0005-0000-0000-00003F490000}"/>
    <cellStyle name="Normal 2 3 2 3 7 7" xfId="16665" xr:uid="{00000000-0005-0000-0000-000040490000}"/>
    <cellStyle name="Normal 2 3 2 3 8" xfId="730" xr:uid="{00000000-0005-0000-0000-000041490000}"/>
    <cellStyle name="Normal 2 3 2 3 8 2" xfId="2140" xr:uid="{00000000-0005-0000-0000-000042490000}"/>
    <cellStyle name="Normal 2 3 2 3 8 2 2" xfId="4691" xr:uid="{00000000-0005-0000-0000-000043490000}"/>
    <cellStyle name="Normal 2 3 2 3 8 2 2 2" xfId="12837" xr:uid="{00000000-0005-0000-0000-000044490000}"/>
    <cellStyle name="Normal 2 3 2 3 8 2 2 2 2" xfId="29133" xr:uid="{00000000-0005-0000-0000-000045490000}"/>
    <cellStyle name="Normal 2 3 2 3 8 2 2 3" xfId="20987" xr:uid="{00000000-0005-0000-0000-000046490000}"/>
    <cellStyle name="Normal 2 3 2 3 8 2 3" xfId="7439" xr:uid="{00000000-0005-0000-0000-000047490000}"/>
    <cellStyle name="Normal 2 3 2 3 8 2 3 2" xfId="15585" xr:uid="{00000000-0005-0000-0000-000048490000}"/>
    <cellStyle name="Normal 2 3 2 3 8 2 3 2 2" xfId="31881" xr:uid="{00000000-0005-0000-0000-000049490000}"/>
    <cellStyle name="Normal 2 3 2 3 8 2 3 3" xfId="23735" xr:uid="{00000000-0005-0000-0000-00004A490000}"/>
    <cellStyle name="Normal 2 3 2 3 8 2 4" xfId="10286" xr:uid="{00000000-0005-0000-0000-00004B490000}"/>
    <cellStyle name="Normal 2 3 2 3 8 2 4 2" xfId="26582" xr:uid="{00000000-0005-0000-0000-00004C490000}"/>
    <cellStyle name="Normal 2 3 2 3 8 2 5" xfId="18436" xr:uid="{00000000-0005-0000-0000-00004D490000}"/>
    <cellStyle name="Normal 2 3 2 3 8 3" xfId="3473" xr:uid="{00000000-0005-0000-0000-00004E490000}"/>
    <cellStyle name="Normal 2 3 2 3 8 3 2" xfId="11619" xr:uid="{00000000-0005-0000-0000-00004F490000}"/>
    <cellStyle name="Normal 2 3 2 3 8 3 2 2" xfId="27915" xr:uid="{00000000-0005-0000-0000-000050490000}"/>
    <cellStyle name="Normal 2 3 2 3 8 3 3" xfId="19769" xr:uid="{00000000-0005-0000-0000-000051490000}"/>
    <cellStyle name="Normal 2 3 2 3 8 4" xfId="6029" xr:uid="{00000000-0005-0000-0000-000052490000}"/>
    <cellStyle name="Normal 2 3 2 3 8 4 2" xfId="14175" xr:uid="{00000000-0005-0000-0000-000053490000}"/>
    <cellStyle name="Normal 2 3 2 3 8 4 2 2" xfId="30471" xr:uid="{00000000-0005-0000-0000-000054490000}"/>
    <cellStyle name="Normal 2 3 2 3 8 4 3" xfId="22325" xr:uid="{00000000-0005-0000-0000-000055490000}"/>
    <cellStyle name="Normal 2 3 2 3 8 5" xfId="8876" xr:uid="{00000000-0005-0000-0000-000056490000}"/>
    <cellStyle name="Normal 2 3 2 3 8 5 2" xfId="25172" xr:uid="{00000000-0005-0000-0000-000057490000}"/>
    <cellStyle name="Normal 2 3 2 3 8 6" xfId="17026" xr:uid="{00000000-0005-0000-0000-000058490000}"/>
    <cellStyle name="Normal 2 3 2 3 9" xfId="1435" xr:uid="{00000000-0005-0000-0000-000059490000}"/>
    <cellStyle name="Normal 2 3 2 3 9 2" xfId="4082" xr:uid="{00000000-0005-0000-0000-00005A490000}"/>
    <cellStyle name="Normal 2 3 2 3 9 2 2" xfId="12228" xr:uid="{00000000-0005-0000-0000-00005B490000}"/>
    <cellStyle name="Normal 2 3 2 3 9 2 2 2" xfId="28524" xr:uid="{00000000-0005-0000-0000-00005C490000}"/>
    <cellStyle name="Normal 2 3 2 3 9 2 3" xfId="20378" xr:uid="{00000000-0005-0000-0000-00005D490000}"/>
    <cellStyle name="Normal 2 3 2 3 9 3" xfId="6734" xr:uid="{00000000-0005-0000-0000-00005E490000}"/>
    <cellStyle name="Normal 2 3 2 3 9 3 2" xfId="14880" xr:uid="{00000000-0005-0000-0000-00005F490000}"/>
    <cellStyle name="Normal 2 3 2 3 9 3 2 2" xfId="31176" xr:uid="{00000000-0005-0000-0000-000060490000}"/>
    <cellStyle name="Normal 2 3 2 3 9 3 3" xfId="23030" xr:uid="{00000000-0005-0000-0000-000061490000}"/>
    <cellStyle name="Normal 2 3 2 3 9 4" xfId="9581" xr:uid="{00000000-0005-0000-0000-000062490000}"/>
    <cellStyle name="Normal 2 3 2 3 9 4 2" xfId="25877" xr:uid="{00000000-0005-0000-0000-000063490000}"/>
    <cellStyle name="Normal 2 3 2 3 9 5" xfId="17731" xr:uid="{00000000-0005-0000-0000-000064490000}"/>
    <cellStyle name="Normal 2 3 2 4" xfId="35" xr:uid="{00000000-0005-0000-0000-000065490000}"/>
    <cellStyle name="Normal 2 3 2 4 10" xfId="5335" xr:uid="{00000000-0005-0000-0000-000066490000}"/>
    <cellStyle name="Normal 2 3 2 4 10 2" xfId="13481" xr:uid="{00000000-0005-0000-0000-000067490000}"/>
    <cellStyle name="Normal 2 3 2 4 10 2 2" xfId="29777" xr:uid="{00000000-0005-0000-0000-000068490000}"/>
    <cellStyle name="Normal 2 3 2 4 10 3" xfId="21631" xr:uid="{00000000-0005-0000-0000-000069490000}"/>
    <cellStyle name="Normal 2 3 2 4 11" xfId="8182" xr:uid="{00000000-0005-0000-0000-00006A490000}"/>
    <cellStyle name="Normal 2 3 2 4 11 2" xfId="24478" xr:uid="{00000000-0005-0000-0000-00006B490000}"/>
    <cellStyle name="Normal 2 3 2 4 12" xfId="16332" xr:uid="{00000000-0005-0000-0000-00006C490000}"/>
    <cellStyle name="Normal 2 3 2 4 2" xfId="79" xr:uid="{00000000-0005-0000-0000-00006D490000}"/>
    <cellStyle name="Normal 2 3 2 4 2 10" xfId="8226" xr:uid="{00000000-0005-0000-0000-00006E490000}"/>
    <cellStyle name="Normal 2 3 2 4 2 10 2" xfId="24522" xr:uid="{00000000-0005-0000-0000-00006F490000}"/>
    <cellStyle name="Normal 2 3 2 4 2 11" xfId="16376" xr:uid="{00000000-0005-0000-0000-000070490000}"/>
    <cellStyle name="Normal 2 3 2 4 2 2" xfId="169" xr:uid="{00000000-0005-0000-0000-000071490000}"/>
    <cellStyle name="Normal 2 3 2 4 2 2 2" xfId="513" xr:uid="{00000000-0005-0000-0000-000072490000}"/>
    <cellStyle name="Normal 2 3 2 4 2 2 2 2" xfId="1219" xr:uid="{00000000-0005-0000-0000-000073490000}"/>
    <cellStyle name="Normal 2 3 2 4 2 2 2 2 2" xfId="2629" xr:uid="{00000000-0005-0000-0000-000074490000}"/>
    <cellStyle name="Normal 2 3 2 4 2 2 2 2 2 2" xfId="5106" xr:uid="{00000000-0005-0000-0000-000075490000}"/>
    <cellStyle name="Normal 2 3 2 4 2 2 2 2 2 2 2" xfId="13252" xr:uid="{00000000-0005-0000-0000-000076490000}"/>
    <cellStyle name="Normal 2 3 2 4 2 2 2 2 2 2 2 2" xfId="29548" xr:uid="{00000000-0005-0000-0000-000077490000}"/>
    <cellStyle name="Normal 2 3 2 4 2 2 2 2 2 2 3" xfId="21402" xr:uid="{00000000-0005-0000-0000-000078490000}"/>
    <cellStyle name="Normal 2 3 2 4 2 2 2 2 2 3" xfId="7928" xr:uid="{00000000-0005-0000-0000-000079490000}"/>
    <cellStyle name="Normal 2 3 2 4 2 2 2 2 2 3 2" xfId="16074" xr:uid="{00000000-0005-0000-0000-00007A490000}"/>
    <cellStyle name="Normal 2 3 2 4 2 2 2 2 2 3 2 2" xfId="32370" xr:uid="{00000000-0005-0000-0000-00007B490000}"/>
    <cellStyle name="Normal 2 3 2 4 2 2 2 2 2 3 3" xfId="24224" xr:uid="{00000000-0005-0000-0000-00007C490000}"/>
    <cellStyle name="Normal 2 3 2 4 2 2 2 2 2 4" xfId="10775" xr:uid="{00000000-0005-0000-0000-00007D490000}"/>
    <cellStyle name="Normal 2 3 2 4 2 2 2 2 2 4 2" xfId="27071" xr:uid="{00000000-0005-0000-0000-00007E490000}"/>
    <cellStyle name="Normal 2 3 2 4 2 2 2 2 2 5" xfId="18925" xr:uid="{00000000-0005-0000-0000-00007F490000}"/>
    <cellStyle name="Normal 2 3 2 4 2 2 2 2 3" xfId="3888" xr:uid="{00000000-0005-0000-0000-000080490000}"/>
    <cellStyle name="Normal 2 3 2 4 2 2 2 2 3 2" xfId="12034" xr:uid="{00000000-0005-0000-0000-000081490000}"/>
    <cellStyle name="Normal 2 3 2 4 2 2 2 2 3 2 2" xfId="28330" xr:uid="{00000000-0005-0000-0000-000082490000}"/>
    <cellStyle name="Normal 2 3 2 4 2 2 2 2 3 3" xfId="20184" xr:uid="{00000000-0005-0000-0000-000083490000}"/>
    <cellStyle name="Normal 2 3 2 4 2 2 2 2 4" xfId="6518" xr:uid="{00000000-0005-0000-0000-000084490000}"/>
    <cellStyle name="Normal 2 3 2 4 2 2 2 2 4 2" xfId="14664" xr:uid="{00000000-0005-0000-0000-000085490000}"/>
    <cellStyle name="Normal 2 3 2 4 2 2 2 2 4 2 2" xfId="30960" xr:uid="{00000000-0005-0000-0000-000086490000}"/>
    <cellStyle name="Normal 2 3 2 4 2 2 2 2 4 3" xfId="22814" xr:uid="{00000000-0005-0000-0000-000087490000}"/>
    <cellStyle name="Normal 2 3 2 4 2 2 2 2 5" xfId="9365" xr:uid="{00000000-0005-0000-0000-000088490000}"/>
    <cellStyle name="Normal 2 3 2 4 2 2 2 2 5 2" xfId="25661" xr:uid="{00000000-0005-0000-0000-000089490000}"/>
    <cellStyle name="Normal 2 3 2 4 2 2 2 2 6" xfId="17515" xr:uid="{00000000-0005-0000-0000-00008A490000}"/>
    <cellStyle name="Normal 2 3 2 4 2 2 2 3" xfId="1924" xr:uid="{00000000-0005-0000-0000-00008B490000}"/>
    <cellStyle name="Normal 2 3 2 4 2 2 2 3 2" xfId="4497" xr:uid="{00000000-0005-0000-0000-00008C490000}"/>
    <cellStyle name="Normal 2 3 2 4 2 2 2 3 2 2" xfId="12643" xr:uid="{00000000-0005-0000-0000-00008D490000}"/>
    <cellStyle name="Normal 2 3 2 4 2 2 2 3 2 2 2" xfId="28939" xr:uid="{00000000-0005-0000-0000-00008E490000}"/>
    <cellStyle name="Normal 2 3 2 4 2 2 2 3 2 3" xfId="20793" xr:uid="{00000000-0005-0000-0000-00008F490000}"/>
    <cellStyle name="Normal 2 3 2 4 2 2 2 3 3" xfId="7223" xr:uid="{00000000-0005-0000-0000-000090490000}"/>
    <cellStyle name="Normal 2 3 2 4 2 2 2 3 3 2" xfId="15369" xr:uid="{00000000-0005-0000-0000-000091490000}"/>
    <cellStyle name="Normal 2 3 2 4 2 2 2 3 3 2 2" xfId="31665" xr:uid="{00000000-0005-0000-0000-000092490000}"/>
    <cellStyle name="Normal 2 3 2 4 2 2 2 3 3 3" xfId="23519" xr:uid="{00000000-0005-0000-0000-000093490000}"/>
    <cellStyle name="Normal 2 3 2 4 2 2 2 3 4" xfId="10070" xr:uid="{00000000-0005-0000-0000-000094490000}"/>
    <cellStyle name="Normal 2 3 2 4 2 2 2 3 4 2" xfId="26366" xr:uid="{00000000-0005-0000-0000-000095490000}"/>
    <cellStyle name="Normal 2 3 2 4 2 2 2 3 5" xfId="18220" xr:uid="{00000000-0005-0000-0000-000096490000}"/>
    <cellStyle name="Normal 2 3 2 4 2 2 2 4" xfId="3279" xr:uid="{00000000-0005-0000-0000-000097490000}"/>
    <cellStyle name="Normal 2 3 2 4 2 2 2 4 2" xfId="11425" xr:uid="{00000000-0005-0000-0000-000098490000}"/>
    <cellStyle name="Normal 2 3 2 4 2 2 2 4 2 2" xfId="27721" xr:uid="{00000000-0005-0000-0000-000099490000}"/>
    <cellStyle name="Normal 2 3 2 4 2 2 2 4 3" xfId="19575" xr:uid="{00000000-0005-0000-0000-00009A490000}"/>
    <cellStyle name="Normal 2 3 2 4 2 2 2 5" xfId="5813" xr:uid="{00000000-0005-0000-0000-00009B490000}"/>
    <cellStyle name="Normal 2 3 2 4 2 2 2 5 2" xfId="13959" xr:uid="{00000000-0005-0000-0000-00009C490000}"/>
    <cellStyle name="Normal 2 3 2 4 2 2 2 5 2 2" xfId="30255" xr:uid="{00000000-0005-0000-0000-00009D490000}"/>
    <cellStyle name="Normal 2 3 2 4 2 2 2 5 3" xfId="22109" xr:uid="{00000000-0005-0000-0000-00009E490000}"/>
    <cellStyle name="Normal 2 3 2 4 2 2 2 6" xfId="8660" xr:uid="{00000000-0005-0000-0000-00009F490000}"/>
    <cellStyle name="Normal 2 3 2 4 2 2 2 6 2" xfId="24956" xr:uid="{00000000-0005-0000-0000-0000A0490000}"/>
    <cellStyle name="Normal 2 3 2 4 2 2 2 7" xfId="16810" xr:uid="{00000000-0005-0000-0000-0000A1490000}"/>
    <cellStyle name="Normal 2 3 2 4 2 2 3" xfId="875" xr:uid="{00000000-0005-0000-0000-0000A2490000}"/>
    <cellStyle name="Normal 2 3 2 4 2 2 3 2" xfId="2285" xr:uid="{00000000-0005-0000-0000-0000A3490000}"/>
    <cellStyle name="Normal 2 3 2 4 2 2 3 2 2" xfId="4810" xr:uid="{00000000-0005-0000-0000-0000A4490000}"/>
    <cellStyle name="Normal 2 3 2 4 2 2 3 2 2 2" xfId="12956" xr:uid="{00000000-0005-0000-0000-0000A5490000}"/>
    <cellStyle name="Normal 2 3 2 4 2 2 3 2 2 2 2" xfId="29252" xr:uid="{00000000-0005-0000-0000-0000A6490000}"/>
    <cellStyle name="Normal 2 3 2 4 2 2 3 2 2 3" xfId="21106" xr:uid="{00000000-0005-0000-0000-0000A7490000}"/>
    <cellStyle name="Normal 2 3 2 4 2 2 3 2 3" xfId="7584" xr:uid="{00000000-0005-0000-0000-0000A8490000}"/>
    <cellStyle name="Normal 2 3 2 4 2 2 3 2 3 2" xfId="15730" xr:uid="{00000000-0005-0000-0000-0000A9490000}"/>
    <cellStyle name="Normal 2 3 2 4 2 2 3 2 3 2 2" xfId="32026" xr:uid="{00000000-0005-0000-0000-0000AA490000}"/>
    <cellStyle name="Normal 2 3 2 4 2 2 3 2 3 3" xfId="23880" xr:uid="{00000000-0005-0000-0000-0000AB490000}"/>
    <cellStyle name="Normal 2 3 2 4 2 2 3 2 4" xfId="10431" xr:uid="{00000000-0005-0000-0000-0000AC490000}"/>
    <cellStyle name="Normal 2 3 2 4 2 2 3 2 4 2" xfId="26727" xr:uid="{00000000-0005-0000-0000-0000AD490000}"/>
    <cellStyle name="Normal 2 3 2 4 2 2 3 2 5" xfId="18581" xr:uid="{00000000-0005-0000-0000-0000AE490000}"/>
    <cellStyle name="Normal 2 3 2 4 2 2 3 3" xfId="3592" xr:uid="{00000000-0005-0000-0000-0000AF490000}"/>
    <cellStyle name="Normal 2 3 2 4 2 2 3 3 2" xfId="11738" xr:uid="{00000000-0005-0000-0000-0000B0490000}"/>
    <cellStyle name="Normal 2 3 2 4 2 2 3 3 2 2" xfId="28034" xr:uid="{00000000-0005-0000-0000-0000B1490000}"/>
    <cellStyle name="Normal 2 3 2 4 2 2 3 3 3" xfId="19888" xr:uid="{00000000-0005-0000-0000-0000B2490000}"/>
    <cellStyle name="Normal 2 3 2 4 2 2 3 4" xfId="6174" xr:uid="{00000000-0005-0000-0000-0000B3490000}"/>
    <cellStyle name="Normal 2 3 2 4 2 2 3 4 2" xfId="14320" xr:uid="{00000000-0005-0000-0000-0000B4490000}"/>
    <cellStyle name="Normal 2 3 2 4 2 2 3 4 2 2" xfId="30616" xr:uid="{00000000-0005-0000-0000-0000B5490000}"/>
    <cellStyle name="Normal 2 3 2 4 2 2 3 4 3" xfId="22470" xr:uid="{00000000-0005-0000-0000-0000B6490000}"/>
    <cellStyle name="Normal 2 3 2 4 2 2 3 5" xfId="9021" xr:uid="{00000000-0005-0000-0000-0000B7490000}"/>
    <cellStyle name="Normal 2 3 2 4 2 2 3 5 2" xfId="25317" xr:uid="{00000000-0005-0000-0000-0000B8490000}"/>
    <cellStyle name="Normal 2 3 2 4 2 2 3 6" xfId="17171" xr:uid="{00000000-0005-0000-0000-0000B9490000}"/>
    <cellStyle name="Normal 2 3 2 4 2 2 4" xfId="1580" xr:uid="{00000000-0005-0000-0000-0000BA490000}"/>
    <cellStyle name="Normal 2 3 2 4 2 2 4 2" xfId="4201" xr:uid="{00000000-0005-0000-0000-0000BB490000}"/>
    <cellStyle name="Normal 2 3 2 4 2 2 4 2 2" xfId="12347" xr:uid="{00000000-0005-0000-0000-0000BC490000}"/>
    <cellStyle name="Normal 2 3 2 4 2 2 4 2 2 2" xfId="28643" xr:uid="{00000000-0005-0000-0000-0000BD490000}"/>
    <cellStyle name="Normal 2 3 2 4 2 2 4 2 3" xfId="20497" xr:uid="{00000000-0005-0000-0000-0000BE490000}"/>
    <cellStyle name="Normal 2 3 2 4 2 2 4 3" xfId="6879" xr:uid="{00000000-0005-0000-0000-0000BF490000}"/>
    <cellStyle name="Normal 2 3 2 4 2 2 4 3 2" xfId="15025" xr:uid="{00000000-0005-0000-0000-0000C0490000}"/>
    <cellStyle name="Normal 2 3 2 4 2 2 4 3 2 2" xfId="31321" xr:uid="{00000000-0005-0000-0000-0000C1490000}"/>
    <cellStyle name="Normal 2 3 2 4 2 2 4 3 3" xfId="23175" xr:uid="{00000000-0005-0000-0000-0000C2490000}"/>
    <cellStyle name="Normal 2 3 2 4 2 2 4 4" xfId="9726" xr:uid="{00000000-0005-0000-0000-0000C3490000}"/>
    <cellStyle name="Normal 2 3 2 4 2 2 4 4 2" xfId="26022" xr:uid="{00000000-0005-0000-0000-0000C4490000}"/>
    <cellStyle name="Normal 2 3 2 4 2 2 4 5" xfId="17876" xr:uid="{00000000-0005-0000-0000-0000C5490000}"/>
    <cellStyle name="Normal 2 3 2 4 2 2 5" xfId="2983" xr:uid="{00000000-0005-0000-0000-0000C6490000}"/>
    <cellStyle name="Normal 2 3 2 4 2 2 5 2" xfId="11129" xr:uid="{00000000-0005-0000-0000-0000C7490000}"/>
    <cellStyle name="Normal 2 3 2 4 2 2 5 2 2" xfId="27425" xr:uid="{00000000-0005-0000-0000-0000C8490000}"/>
    <cellStyle name="Normal 2 3 2 4 2 2 5 3" xfId="19279" xr:uid="{00000000-0005-0000-0000-0000C9490000}"/>
    <cellStyle name="Normal 2 3 2 4 2 2 6" xfId="5469" xr:uid="{00000000-0005-0000-0000-0000CA490000}"/>
    <cellStyle name="Normal 2 3 2 4 2 2 6 2" xfId="13615" xr:uid="{00000000-0005-0000-0000-0000CB490000}"/>
    <cellStyle name="Normal 2 3 2 4 2 2 6 2 2" xfId="29911" xr:uid="{00000000-0005-0000-0000-0000CC490000}"/>
    <cellStyle name="Normal 2 3 2 4 2 2 6 3" xfId="21765" xr:uid="{00000000-0005-0000-0000-0000CD490000}"/>
    <cellStyle name="Normal 2 3 2 4 2 2 7" xfId="8316" xr:uid="{00000000-0005-0000-0000-0000CE490000}"/>
    <cellStyle name="Normal 2 3 2 4 2 2 7 2" xfId="24612" xr:uid="{00000000-0005-0000-0000-0000CF490000}"/>
    <cellStyle name="Normal 2 3 2 4 2 2 8" xfId="16466" xr:uid="{00000000-0005-0000-0000-0000D0490000}"/>
    <cellStyle name="Normal 2 3 2 4 2 3" xfId="246" xr:uid="{00000000-0005-0000-0000-0000D1490000}"/>
    <cellStyle name="Normal 2 3 2 4 2 3 2" xfId="590" xr:uid="{00000000-0005-0000-0000-0000D2490000}"/>
    <cellStyle name="Normal 2 3 2 4 2 3 2 2" xfId="1296" xr:uid="{00000000-0005-0000-0000-0000D3490000}"/>
    <cellStyle name="Normal 2 3 2 4 2 3 2 2 2" xfId="2706" xr:uid="{00000000-0005-0000-0000-0000D4490000}"/>
    <cellStyle name="Normal 2 3 2 4 2 3 2 2 2 2" xfId="5180" xr:uid="{00000000-0005-0000-0000-0000D5490000}"/>
    <cellStyle name="Normal 2 3 2 4 2 3 2 2 2 2 2" xfId="13326" xr:uid="{00000000-0005-0000-0000-0000D6490000}"/>
    <cellStyle name="Normal 2 3 2 4 2 3 2 2 2 2 2 2" xfId="29622" xr:uid="{00000000-0005-0000-0000-0000D7490000}"/>
    <cellStyle name="Normal 2 3 2 4 2 3 2 2 2 2 3" xfId="21476" xr:uid="{00000000-0005-0000-0000-0000D8490000}"/>
    <cellStyle name="Normal 2 3 2 4 2 3 2 2 2 3" xfId="8005" xr:uid="{00000000-0005-0000-0000-0000D9490000}"/>
    <cellStyle name="Normal 2 3 2 4 2 3 2 2 2 3 2" xfId="16151" xr:uid="{00000000-0005-0000-0000-0000DA490000}"/>
    <cellStyle name="Normal 2 3 2 4 2 3 2 2 2 3 2 2" xfId="32447" xr:uid="{00000000-0005-0000-0000-0000DB490000}"/>
    <cellStyle name="Normal 2 3 2 4 2 3 2 2 2 3 3" xfId="24301" xr:uid="{00000000-0005-0000-0000-0000DC490000}"/>
    <cellStyle name="Normal 2 3 2 4 2 3 2 2 2 4" xfId="10852" xr:uid="{00000000-0005-0000-0000-0000DD490000}"/>
    <cellStyle name="Normal 2 3 2 4 2 3 2 2 2 4 2" xfId="27148" xr:uid="{00000000-0005-0000-0000-0000DE490000}"/>
    <cellStyle name="Normal 2 3 2 4 2 3 2 2 2 5" xfId="19002" xr:uid="{00000000-0005-0000-0000-0000DF490000}"/>
    <cellStyle name="Normal 2 3 2 4 2 3 2 2 3" xfId="3962" xr:uid="{00000000-0005-0000-0000-0000E0490000}"/>
    <cellStyle name="Normal 2 3 2 4 2 3 2 2 3 2" xfId="12108" xr:uid="{00000000-0005-0000-0000-0000E1490000}"/>
    <cellStyle name="Normal 2 3 2 4 2 3 2 2 3 2 2" xfId="28404" xr:uid="{00000000-0005-0000-0000-0000E2490000}"/>
    <cellStyle name="Normal 2 3 2 4 2 3 2 2 3 3" xfId="20258" xr:uid="{00000000-0005-0000-0000-0000E3490000}"/>
    <cellStyle name="Normal 2 3 2 4 2 3 2 2 4" xfId="6595" xr:uid="{00000000-0005-0000-0000-0000E4490000}"/>
    <cellStyle name="Normal 2 3 2 4 2 3 2 2 4 2" xfId="14741" xr:uid="{00000000-0005-0000-0000-0000E5490000}"/>
    <cellStyle name="Normal 2 3 2 4 2 3 2 2 4 2 2" xfId="31037" xr:uid="{00000000-0005-0000-0000-0000E6490000}"/>
    <cellStyle name="Normal 2 3 2 4 2 3 2 2 4 3" xfId="22891" xr:uid="{00000000-0005-0000-0000-0000E7490000}"/>
    <cellStyle name="Normal 2 3 2 4 2 3 2 2 5" xfId="9442" xr:uid="{00000000-0005-0000-0000-0000E8490000}"/>
    <cellStyle name="Normal 2 3 2 4 2 3 2 2 5 2" xfId="25738" xr:uid="{00000000-0005-0000-0000-0000E9490000}"/>
    <cellStyle name="Normal 2 3 2 4 2 3 2 2 6" xfId="17592" xr:uid="{00000000-0005-0000-0000-0000EA490000}"/>
    <cellStyle name="Normal 2 3 2 4 2 3 2 3" xfId="2001" xr:uid="{00000000-0005-0000-0000-0000EB490000}"/>
    <cellStyle name="Normal 2 3 2 4 2 3 2 3 2" xfId="4571" xr:uid="{00000000-0005-0000-0000-0000EC490000}"/>
    <cellStyle name="Normal 2 3 2 4 2 3 2 3 2 2" xfId="12717" xr:uid="{00000000-0005-0000-0000-0000ED490000}"/>
    <cellStyle name="Normal 2 3 2 4 2 3 2 3 2 2 2" xfId="29013" xr:uid="{00000000-0005-0000-0000-0000EE490000}"/>
    <cellStyle name="Normal 2 3 2 4 2 3 2 3 2 3" xfId="20867" xr:uid="{00000000-0005-0000-0000-0000EF490000}"/>
    <cellStyle name="Normal 2 3 2 4 2 3 2 3 3" xfId="7300" xr:uid="{00000000-0005-0000-0000-0000F0490000}"/>
    <cellStyle name="Normal 2 3 2 4 2 3 2 3 3 2" xfId="15446" xr:uid="{00000000-0005-0000-0000-0000F1490000}"/>
    <cellStyle name="Normal 2 3 2 4 2 3 2 3 3 2 2" xfId="31742" xr:uid="{00000000-0005-0000-0000-0000F2490000}"/>
    <cellStyle name="Normal 2 3 2 4 2 3 2 3 3 3" xfId="23596" xr:uid="{00000000-0005-0000-0000-0000F3490000}"/>
    <cellStyle name="Normal 2 3 2 4 2 3 2 3 4" xfId="10147" xr:uid="{00000000-0005-0000-0000-0000F4490000}"/>
    <cellStyle name="Normal 2 3 2 4 2 3 2 3 4 2" xfId="26443" xr:uid="{00000000-0005-0000-0000-0000F5490000}"/>
    <cellStyle name="Normal 2 3 2 4 2 3 2 3 5" xfId="18297" xr:uid="{00000000-0005-0000-0000-0000F6490000}"/>
    <cellStyle name="Normal 2 3 2 4 2 3 2 4" xfId="3353" xr:uid="{00000000-0005-0000-0000-0000F7490000}"/>
    <cellStyle name="Normal 2 3 2 4 2 3 2 4 2" xfId="11499" xr:uid="{00000000-0005-0000-0000-0000F8490000}"/>
    <cellStyle name="Normal 2 3 2 4 2 3 2 4 2 2" xfId="27795" xr:uid="{00000000-0005-0000-0000-0000F9490000}"/>
    <cellStyle name="Normal 2 3 2 4 2 3 2 4 3" xfId="19649" xr:uid="{00000000-0005-0000-0000-0000FA490000}"/>
    <cellStyle name="Normal 2 3 2 4 2 3 2 5" xfId="5890" xr:uid="{00000000-0005-0000-0000-0000FB490000}"/>
    <cellStyle name="Normal 2 3 2 4 2 3 2 5 2" xfId="14036" xr:uid="{00000000-0005-0000-0000-0000FC490000}"/>
    <cellStyle name="Normal 2 3 2 4 2 3 2 5 2 2" xfId="30332" xr:uid="{00000000-0005-0000-0000-0000FD490000}"/>
    <cellStyle name="Normal 2 3 2 4 2 3 2 5 3" xfId="22186" xr:uid="{00000000-0005-0000-0000-0000FE490000}"/>
    <cellStyle name="Normal 2 3 2 4 2 3 2 6" xfId="8737" xr:uid="{00000000-0005-0000-0000-0000FF490000}"/>
    <cellStyle name="Normal 2 3 2 4 2 3 2 6 2" xfId="25033" xr:uid="{00000000-0005-0000-0000-0000004A0000}"/>
    <cellStyle name="Normal 2 3 2 4 2 3 2 7" xfId="16887" xr:uid="{00000000-0005-0000-0000-0000014A0000}"/>
    <cellStyle name="Normal 2 3 2 4 2 3 3" xfId="952" xr:uid="{00000000-0005-0000-0000-0000024A0000}"/>
    <cellStyle name="Normal 2 3 2 4 2 3 3 2" xfId="2362" xr:uid="{00000000-0005-0000-0000-0000034A0000}"/>
    <cellStyle name="Normal 2 3 2 4 2 3 3 2 2" xfId="4884" xr:uid="{00000000-0005-0000-0000-0000044A0000}"/>
    <cellStyle name="Normal 2 3 2 4 2 3 3 2 2 2" xfId="13030" xr:uid="{00000000-0005-0000-0000-0000054A0000}"/>
    <cellStyle name="Normal 2 3 2 4 2 3 3 2 2 2 2" xfId="29326" xr:uid="{00000000-0005-0000-0000-0000064A0000}"/>
    <cellStyle name="Normal 2 3 2 4 2 3 3 2 2 3" xfId="21180" xr:uid="{00000000-0005-0000-0000-0000074A0000}"/>
    <cellStyle name="Normal 2 3 2 4 2 3 3 2 3" xfId="7661" xr:uid="{00000000-0005-0000-0000-0000084A0000}"/>
    <cellStyle name="Normal 2 3 2 4 2 3 3 2 3 2" xfId="15807" xr:uid="{00000000-0005-0000-0000-0000094A0000}"/>
    <cellStyle name="Normal 2 3 2 4 2 3 3 2 3 2 2" xfId="32103" xr:uid="{00000000-0005-0000-0000-00000A4A0000}"/>
    <cellStyle name="Normal 2 3 2 4 2 3 3 2 3 3" xfId="23957" xr:uid="{00000000-0005-0000-0000-00000B4A0000}"/>
    <cellStyle name="Normal 2 3 2 4 2 3 3 2 4" xfId="10508" xr:uid="{00000000-0005-0000-0000-00000C4A0000}"/>
    <cellStyle name="Normal 2 3 2 4 2 3 3 2 4 2" xfId="26804" xr:uid="{00000000-0005-0000-0000-00000D4A0000}"/>
    <cellStyle name="Normal 2 3 2 4 2 3 3 2 5" xfId="18658" xr:uid="{00000000-0005-0000-0000-00000E4A0000}"/>
    <cellStyle name="Normal 2 3 2 4 2 3 3 3" xfId="3666" xr:uid="{00000000-0005-0000-0000-00000F4A0000}"/>
    <cellStyle name="Normal 2 3 2 4 2 3 3 3 2" xfId="11812" xr:uid="{00000000-0005-0000-0000-0000104A0000}"/>
    <cellStyle name="Normal 2 3 2 4 2 3 3 3 2 2" xfId="28108" xr:uid="{00000000-0005-0000-0000-0000114A0000}"/>
    <cellStyle name="Normal 2 3 2 4 2 3 3 3 3" xfId="19962" xr:uid="{00000000-0005-0000-0000-0000124A0000}"/>
    <cellStyle name="Normal 2 3 2 4 2 3 3 4" xfId="6251" xr:uid="{00000000-0005-0000-0000-0000134A0000}"/>
    <cellStyle name="Normal 2 3 2 4 2 3 3 4 2" xfId="14397" xr:uid="{00000000-0005-0000-0000-0000144A0000}"/>
    <cellStyle name="Normal 2 3 2 4 2 3 3 4 2 2" xfId="30693" xr:uid="{00000000-0005-0000-0000-0000154A0000}"/>
    <cellStyle name="Normal 2 3 2 4 2 3 3 4 3" xfId="22547" xr:uid="{00000000-0005-0000-0000-0000164A0000}"/>
    <cellStyle name="Normal 2 3 2 4 2 3 3 5" xfId="9098" xr:uid="{00000000-0005-0000-0000-0000174A0000}"/>
    <cellStyle name="Normal 2 3 2 4 2 3 3 5 2" xfId="25394" xr:uid="{00000000-0005-0000-0000-0000184A0000}"/>
    <cellStyle name="Normal 2 3 2 4 2 3 3 6" xfId="17248" xr:uid="{00000000-0005-0000-0000-0000194A0000}"/>
    <cellStyle name="Normal 2 3 2 4 2 3 4" xfId="1657" xr:uid="{00000000-0005-0000-0000-00001A4A0000}"/>
    <cellStyle name="Normal 2 3 2 4 2 3 4 2" xfId="4275" xr:uid="{00000000-0005-0000-0000-00001B4A0000}"/>
    <cellStyle name="Normal 2 3 2 4 2 3 4 2 2" xfId="12421" xr:uid="{00000000-0005-0000-0000-00001C4A0000}"/>
    <cellStyle name="Normal 2 3 2 4 2 3 4 2 2 2" xfId="28717" xr:uid="{00000000-0005-0000-0000-00001D4A0000}"/>
    <cellStyle name="Normal 2 3 2 4 2 3 4 2 3" xfId="20571" xr:uid="{00000000-0005-0000-0000-00001E4A0000}"/>
    <cellStyle name="Normal 2 3 2 4 2 3 4 3" xfId="6956" xr:uid="{00000000-0005-0000-0000-00001F4A0000}"/>
    <cellStyle name="Normal 2 3 2 4 2 3 4 3 2" xfId="15102" xr:uid="{00000000-0005-0000-0000-0000204A0000}"/>
    <cellStyle name="Normal 2 3 2 4 2 3 4 3 2 2" xfId="31398" xr:uid="{00000000-0005-0000-0000-0000214A0000}"/>
    <cellStyle name="Normal 2 3 2 4 2 3 4 3 3" xfId="23252" xr:uid="{00000000-0005-0000-0000-0000224A0000}"/>
    <cellStyle name="Normal 2 3 2 4 2 3 4 4" xfId="9803" xr:uid="{00000000-0005-0000-0000-0000234A0000}"/>
    <cellStyle name="Normal 2 3 2 4 2 3 4 4 2" xfId="26099" xr:uid="{00000000-0005-0000-0000-0000244A0000}"/>
    <cellStyle name="Normal 2 3 2 4 2 3 4 5" xfId="17953" xr:uid="{00000000-0005-0000-0000-0000254A0000}"/>
    <cellStyle name="Normal 2 3 2 4 2 3 5" xfId="3057" xr:uid="{00000000-0005-0000-0000-0000264A0000}"/>
    <cellStyle name="Normal 2 3 2 4 2 3 5 2" xfId="11203" xr:uid="{00000000-0005-0000-0000-0000274A0000}"/>
    <cellStyle name="Normal 2 3 2 4 2 3 5 2 2" xfId="27499" xr:uid="{00000000-0005-0000-0000-0000284A0000}"/>
    <cellStyle name="Normal 2 3 2 4 2 3 5 3" xfId="19353" xr:uid="{00000000-0005-0000-0000-0000294A0000}"/>
    <cellStyle name="Normal 2 3 2 4 2 3 6" xfId="5546" xr:uid="{00000000-0005-0000-0000-00002A4A0000}"/>
    <cellStyle name="Normal 2 3 2 4 2 3 6 2" xfId="13692" xr:uid="{00000000-0005-0000-0000-00002B4A0000}"/>
    <cellStyle name="Normal 2 3 2 4 2 3 6 2 2" xfId="29988" xr:uid="{00000000-0005-0000-0000-00002C4A0000}"/>
    <cellStyle name="Normal 2 3 2 4 2 3 6 3" xfId="21842" xr:uid="{00000000-0005-0000-0000-00002D4A0000}"/>
    <cellStyle name="Normal 2 3 2 4 2 3 7" xfId="8393" xr:uid="{00000000-0005-0000-0000-00002E4A0000}"/>
    <cellStyle name="Normal 2 3 2 4 2 3 7 2" xfId="24689" xr:uid="{00000000-0005-0000-0000-00002F4A0000}"/>
    <cellStyle name="Normal 2 3 2 4 2 3 8" xfId="16543" xr:uid="{00000000-0005-0000-0000-0000304A0000}"/>
    <cellStyle name="Normal 2 3 2 4 2 4" xfId="333" xr:uid="{00000000-0005-0000-0000-0000314A0000}"/>
    <cellStyle name="Normal 2 3 2 4 2 4 2" xfId="677" xr:uid="{00000000-0005-0000-0000-0000324A0000}"/>
    <cellStyle name="Normal 2 3 2 4 2 4 2 2" xfId="1383" xr:uid="{00000000-0005-0000-0000-0000334A0000}"/>
    <cellStyle name="Normal 2 3 2 4 2 4 2 2 2" xfId="2793" xr:uid="{00000000-0005-0000-0000-0000344A0000}"/>
    <cellStyle name="Normal 2 3 2 4 2 4 2 2 2 2" xfId="5254" xr:uid="{00000000-0005-0000-0000-0000354A0000}"/>
    <cellStyle name="Normal 2 3 2 4 2 4 2 2 2 2 2" xfId="13400" xr:uid="{00000000-0005-0000-0000-0000364A0000}"/>
    <cellStyle name="Normal 2 3 2 4 2 4 2 2 2 2 2 2" xfId="29696" xr:uid="{00000000-0005-0000-0000-0000374A0000}"/>
    <cellStyle name="Normal 2 3 2 4 2 4 2 2 2 2 3" xfId="21550" xr:uid="{00000000-0005-0000-0000-0000384A0000}"/>
    <cellStyle name="Normal 2 3 2 4 2 4 2 2 2 3" xfId="8092" xr:uid="{00000000-0005-0000-0000-0000394A0000}"/>
    <cellStyle name="Normal 2 3 2 4 2 4 2 2 2 3 2" xfId="16238" xr:uid="{00000000-0005-0000-0000-00003A4A0000}"/>
    <cellStyle name="Normal 2 3 2 4 2 4 2 2 2 3 2 2" xfId="32534" xr:uid="{00000000-0005-0000-0000-00003B4A0000}"/>
    <cellStyle name="Normal 2 3 2 4 2 4 2 2 2 3 3" xfId="24388" xr:uid="{00000000-0005-0000-0000-00003C4A0000}"/>
    <cellStyle name="Normal 2 3 2 4 2 4 2 2 2 4" xfId="10939" xr:uid="{00000000-0005-0000-0000-00003D4A0000}"/>
    <cellStyle name="Normal 2 3 2 4 2 4 2 2 2 4 2" xfId="27235" xr:uid="{00000000-0005-0000-0000-00003E4A0000}"/>
    <cellStyle name="Normal 2 3 2 4 2 4 2 2 2 5" xfId="19089" xr:uid="{00000000-0005-0000-0000-00003F4A0000}"/>
    <cellStyle name="Normal 2 3 2 4 2 4 2 2 3" xfId="4036" xr:uid="{00000000-0005-0000-0000-0000404A0000}"/>
    <cellStyle name="Normal 2 3 2 4 2 4 2 2 3 2" xfId="12182" xr:uid="{00000000-0005-0000-0000-0000414A0000}"/>
    <cellStyle name="Normal 2 3 2 4 2 4 2 2 3 2 2" xfId="28478" xr:uid="{00000000-0005-0000-0000-0000424A0000}"/>
    <cellStyle name="Normal 2 3 2 4 2 4 2 2 3 3" xfId="20332" xr:uid="{00000000-0005-0000-0000-0000434A0000}"/>
    <cellStyle name="Normal 2 3 2 4 2 4 2 2 4" xfId="6682" xr:uid="{00000000-0005-0000-0000-0000444A0000}"/>
    <cellStyle name="Normal 2 3 2 4 2 4 2 2 4 2" xfId="14828" xr:uid="{00000000-0005-0000-0000-0000454A0000}"/>
    <cellStyle name="Normal 2 3 2 4 2 4 2 2 4 2 2" xfId="31124" xr:uid="{00000000-0005-0000-0000-0000464A0000}"/>
    <cellStyle name="Normal 2 3 2 4 2 4 2 2 4 3" xfId="22978" xr:uid="{00000000-0005-0000-0000-0000474A0000}"/>
    <cellStyle name="Normal 2 3 2 4 2 4 2 2 5" xfId="9529" xr:uid="{00000000-0005-0000-0000-0000484A0000}"/>
    <cellStyle name="Normal 2 3 2 4 2 4 2 2 5 2" xfId="25825" xr:uid="{00000000-0005-0000-0000-0000494A0000}"/>
    <cellStyle name="Normal 2 3 2 4 2 4 2 2 6" xfId="17679" xr:uid="{00000000-0005-0000-0000-00004A4A0000}"/>
    <cellStyle name="Normal 2 3 2 4 2 4 2 3" xfId="2088" xr:uid="{00000000-0005-0000-0000-00004B4A0000}"/>
    <cellStyle name="Normal 2 3 2 4 2 4 2 3 2" xfId="4645" xr:uid="{00000000-0005-0000-0000-00004C4A0000}"/>
    <cellStyle name="Normal 2 3 2 4 2 4 2 3 2 2" xfId="12791" xr:uid="{00000000-0005-0000-0000-00004D4A0000}"/>
    <cellStyle name="Normal 2 3 2 4 2 4 2 3 2 2 2" xfId="29087" xr:uid="{00000000-0005-0000-0000-00004E4A0000}"/>
    <cellStyle name="Normal 2 3 2 4 2 4 2 3 2 3" xfId="20941" xr:uid="{00000000-0005-0000-0000-00004F4A0000}"/>
    <cellStyle name="Normal 2 3 2 4 2 4 2 3 3" xfId="7387" xr:uid="{00000000-0005-0000-0000-0000504A0000}"/>
    <cellStyle name="Normal 2 3 2 4 2 4 2 3 3 2" xfId="15533" xr:uid="{00000000-0005-0000-0000-0000514A0000}"/>
    <cellStyle name="Normal 2 3 2 4 2 4 2 3 3 2 2" xfId="31829" xr:uid="{00000000-0005-0000-0000-0000524A0000}"/>
    <cellStyle name="Normal 2 3 2 4 2 4 2 3 3 3" xfId="23683" xr:uid="{00000000-0005-0000-0000-0000534A0000}"/>
    <cellStyle name="Normal 2 3 2 4 2 4 2 3 4" xfId="10234" xr:uid="{00000000-0005-0000-0000-0000544A0000}"/>
    <cellStyle name="Normal 2 3 2 4 2 4 2 3 4 2" xfId="26530" xr:uid="{00000000-0005-0000-0000-0000554A0000}"/>
    <cellStyle name="Normal 2 3 2 4 2 4 2 3 5" xfId="18384" xr:uid="{00000000-0005-0000-0000-0000564A0000}"/>
    <cellStyle name="Normal 2 3 2 4 2 4 2 4" xfId="3427" xr:uid="{00000000-0005-0000-0000-0000574A0000}"/>
    <cellStyle name="Normal 2 3 2 4 2 4 2 4 2" xfId="11573" xr:uid="{00000000-0005-0000-0000-0000584A0000}"/>
    <cellStyle name="Normal 2 3 2 4 2 4 2 4 2 2" xfId="27869" xr:uid="{00000000-0005-0000-0000-0000594A0000}"/>
    <cellStyle name="Normal 2 3 2 4 2 4 2 4 3" xfId="19723" xr:uid="{00000000-0005-0000-0000-00005A4A0000}"/>
    <cellStyle name="Normal 2 3 2 4 2 4 2 5" xfId="5977" xr:uid="{00000000-0005-0000-0000-00005B4A0000}"/>
    <cellStyle name="Normal 2 3 2 4 2 4 2 5 2" xfId="14123" xr:uid="{00000000-0005-0000-0000-00005C4A0000}"/>
    <cellStyle name="Normal 2 3 2 4 2 4 2 5 2 2" xfId="30419" xr:uid="{00000000-0005-0000-0000-00005D4A0000}"/>
    <cellStyle name="Normal 2 3 2 4 2 4 2 5 3" xfId="22273" xr:uid="{00000000-0005-0000-0000-00005E4A0000}"/>
    <cellStyle name="Normal 2 3 2 4 2 4 2 6" xfId="8824" xr:uid="{00000000-0005-0000-0000-00005F4A0000}"/>
    <cellStyle name="Normal 2 3 2 4 2 4 2 6 2" xfId="25120" xr:uid="{00000000-0005-0000-0000-0000604A0000}"/>
    <cellStyle name="Normal 2 3 2 4 2 4 2 7" xfId="16974" xr:uid="{00000000-0005-0000-0000-0000614A0000}"/>
    <cellStyle name="Normal 2 3 2 4 2 4 3" xfId="1039" xr:uid="{00000000-0005-0000-0000-0000624A0000}"/>
    <cellStyle name="Normal 2 3 2 4 2 4 3 2" xfId="2449" xr:uid="{00000000-0005-0000-0000-0000634A0000}"/>
    <cellStyle name="Normal 2 3 2 4 2 4 3 2 2" xfId="4958" xr:uid="{00000000-0005-0000-0000-0000644A0000}"/>
    <cellStyle name="Normal 2 3 2 4 2 4 3 2 2 2" xfId="13104" xr:uid="{00000000-0005-0000-0000-0000654A0000}"/>
    <cellStyle name="Normal 2 3 2 4 2 4 3 2 2 2 2" xfId="29400" xr:uid="{00000000-0005-0000-0000-0000664A0000}"/>
    <cellStyle name="Normal 2 3 2 4 2 4 3 2 2 3" xfId="21254" xr:uid="{00000000-0005-0000-0000-0000674A0000}"/>
    <cellStyle name="Normal 2 3 2 4 2 4 3 2 3" xfId="7748" xr:uid="{00000000-0005-0000-0000-0000684A0000}"/>
    <cellStyle name="Normal 2 3 2 4 2 4 3 2 3 2" xfId="15894" xr:uid="{00000000-0005-0000-0000-0000694A0000}"/>
    <cellStyle name="Normal 2 3 2 4 2 4 3 2 3 2 2" xfId="32190" xr:uid="{00000000-0005-0000-0000-00006A4A0000}"/>
    <cellStyle name="Normal 2 3 2 4 2 4 3 2 3 3" xfId="24044" xr:uid="{00000000-0005-0000-0000-00006B4A0000}"/>
    <cellStyle name="Normal 2 3 2 4 2 4 3 2 4" xfId="10595" xr:uid="{00000000-0005-0000-0000-00006C4A0000}"/>
    <cellStyle name="Normal 2 3 2 4 2 4 3 2 4 2" xfId="26891" xr:uid="{00000000-0005-0000-0000-00006D4A0000}"/>
    <cellStyle name="Normal 2 3 2 4 2 4 3 2 5" xfId="18745" xr:uid="{00000000-0005-0000-0000-00006E4A0000}"/>
    <cellStyle name="Normal 2 3 2 4 2 4 3 3" xfId="3740" xr:uid="{00000000-0005-0000-0000-00006F4A0000}"/>
    <cellStyle name="Normal 2 3 2 4 2 4 3 3 2" xfId="11886" xr:uid="{00000000-0005-0000-0000-0000704A0000}"/>
    <cellStyle name="Normal 2 3 2 4 2 4 3 3 2 2" xfId="28182" xr:uid="{00000000-0005-0000-0000-0000714A0000}"/>
    <cellStyle name="Normal 2 3 2 4 2 4 3 3 3" xfId="20036" xr:uid="{00000000-0005-0000-0000-0000724A0000}"/>
    <cellStyle name="Normal 2 3 2 4 2 4 3 4" xfId="6338" xr:uid="{00000000-0005-0000-0000-0000734A0000}"/>
    <cellStyle name="Normal 2 3 2 4 2 4 3 4 2" xfId="14484" xr:uid="{00000000-0005-0000-0000-0000744A0000}"/>
    <cellStyle name="Normal 2 3 2 4 2 4 3 4 2 2" xfId="30780" xr:uid="{00000000-0005-0000-0000-0000754A0000}"/>
    <cellStyle name="Normal 2 3 2 4 2 4 3 4 3" xfId="22634" xr:uid="{00000000-0005-0000-0000-0000764A0000}"/>
    <cellStyle name="Normal 2 3 2 4 2 4 3 5" xfId="9185" xr:uid="{00000000-0005-0000-0000-0000774A0000}"/>
    <cellStyle name="Normal 2 3 2 4 2 4 3 5 2" xfId="25481" xr:uid="{00000000-0005-0000-0000-0000784A0000}"/>
    <cellStyle name="Normal 2 3 2 4 2 4 3 6" xfId="17335" xr:uid="{00000000-0005-0000-0000-0000794A0000}"/>
    <cellStyle name="Normal 2 3 2 4 2 4 4" xfId="1744" xr:uid="{00000000-0005-0000-0000-00007A4A0000}"/>
    <cellStyle name="Normal 2 3 2 4 2 4 4 2" xfId="4349" xr:uid="{00000000-0005-0000-0000-00007B4A0000}"/>
    <cellStyle name="Normal 2 3 2 4 2 4 4 2 2" xfId="12495" xr:uid="{00000000-0005-0000-0000-00007C4A0000}"/>
    <cellStyle name="Normal 2 3 2 4 2 4 4 2 2 2" xfId="28791" xr:uid="{00000000-0005-0000-0000-00007D4A0000}"/>
    <cellStyle name="Normal 2 3 2 4 2 4 4 2 3" xfId="20645" xr:uid="{00000000-0005-0000-0000-00007E4A0000}"/>
    <cellStyle name="Normal 2 3 2 4 2 4 4 3" xfId="7043" xr:uid="{00000000-0005-0000-0000-00007F4A0000}"/>
    <cellStyle name="Normal 2 3 2 4 2 4 4 3 2" xfId="15189" xr:uid="{00000000-0005-0000-0000-0000804A0000}"/>
    <cellStyle name="Normal 2 3 2 4 2 4 4 3 2 2" xfId="31485" xr:uid="{00000000-0005-0000-0000-0000814A0000}"/>
    <cellStyle name="Normal 2 3 2 4 2 4 4 3 3" xfId="23339" xr:uid="{00000000-0005-0000-0000-0000824A0000}"/>
    <cellStyle name="Normal 2 3 2 4 2 4 4 4" xfId="9890" xr:uid="{00000000-0005-0000-0000-0000834A0000}"/>
    <cellStyle name="Normal 2 3 2 4 2 4 4 4 2" xfId="26186" xr:uid="{00000000-0005-0000-0000-0000844A0000}"/>
    <cellStyle name="Normal 2 3 2 4 2 4 4 5" xfId="18040" xr:uid="{00000000-0005-0000-0000-0000854A0000}"/>
    <cellStyle name="Normal 2 3 2 4 2 4 5" xfId="3131" xr:uid="{00000000-0005-0000-0000-0000864A0000}"/>
    <cellStyle name="Normal 2 3 2 4 2 4 5 2" xfId="11277" xr:uid="{00000000-0005-0000-0000-0000874A0000}"/>
    <cellStyle name="Normal 2 3 2 4 2 4 5 2 2" xfId="27573" xr:uid="{00000000-0005-0000-0000-0000884A0000}"/>
    <cellStyle name="Normal 2 3 2 4 2 4 5 3" xfId="19427" xr:uid="{00000000-0005-0000-0000-0000894A0000}"/>
    <cellStyle name="Normal 2 3 2 4 2 4 6" xfId="5633" xr:uid="{00000000-0005-0000-0000-00008A4A0000}"/>
    <cellStyle name="Normal 2 3 2 4 2 4 6 2" xfId="13779" xr:uid="{00000000-0005-0000-0000-00008B4A0000}"/>
    <cellStyle name="Normal 2 3 2 4 2 4 6 2 2" xfId="30075" xr:uid="{00000000-0005-0000-0000-00008C4A0000}"/>
    <cellStyle name="Normal 2 3 2 4 2 4 6 3" xfId="21929" xr:uid="{00000000-0005-0000-0000-00008D4A0000}"/>
    <cellStyle name="Normal 2 3 2 4 2 4 7" xfId="8480" xr:uid="{00000000-0005-0000-0000-00008E4A0000}"/>
    <cellStyle name="Normal 2 3 2 4 2 4 7 2" xfId="24776" xr:uid="{00000000-0005-0000-0000-00008F4A0000}"/>
    <cellStyle name="Normal 2 3 2 4 2 4 8" xfId="16630" xr:uid="{00000000-0005-0000-0000-0000904A0000}"/>
    <cellStyle name="Normal 2 3 2 4 2 5" xfId="423" xr:uid="{00000000-0005-0000-0000-0000914A0000}"/>
    <cellStyle name="Normal 2 3 2 4 2 5 2" xfId="1129" xr:uid="{00000000-0005-0000-0000-0000924A0000}"/>
    <cellStyle name="Normal 2 3 2 4 2 5 2 2" xfId="2539" xr:uid="{00000000-0005-0000-0000-0000934A0000}"/>
    <cellStyle name="Normal 2 3 2 4 2 5 2 2 2" xfId="5032" xr:uid="{00000000-0005-0000-0000-0000944A0000}"/>
    <cellStyle name="Normal 2 3 2 4 2 5 2 2 2 2" xfId="13178" xr:uid="{00000000-0005-0000-0000-0000954A0000}"/>
    <cellStyle name="Normal 2 3 2 4 2 5 2 2 2 2 2" xfId="29474" xr:uid="{00000000-0005-0000-0000-0000964A0000}"/>
    <cellStyle name="Normal 2 3 2 4 2 5 2 2 2 3" xfId="21328" xr:uid="{00000000-0005-0000-0000-0000974A0000}"/>
    <cellStyle name="Normal 2 3 2 4 2 5 2 2 3" xfId="7838" xr:uid="{00000000-0005-0000-0000-0000984A0000}"/>
    <cellStyle name="Normal 2 3 2 4 2 5 2 2 3 2" xfId="15984" xr:uid="{00000000-0005-0000-0000-0000994A0000}"/>
    <cellStyle name="Normal 2 3 2 4 2 5 2 2 3 2 2" xfId="32280" xr:uid="{00000000-0005-0000-0000-00009A4A0000}"/>
    <cellStyle name="Normal 2 3 2 4 2 5 2 2 3 3" xfId="24134" xr:uid="{00000000-0005-0000-0000-00009B4A0000}"/>
    <cellStyle name="Normal 2 3 2 4 2 5 2 2 4" xfId="10685" xr:uid="{00000000-0005-0000-0000-00009C4A0000}"/>
    <cellStyle name="Normal 2 3 2 4 2 5 2 2 4 2" xfId="26981" xr:uid="{00000000-0005-0000-0000-00009D4A0000}"/>
    <cellStyle name="Normal 2 3 2 4 2 5 2 2 5" xfId="18835" xr:uid="{00000000-0005-0000-0000-00009E4A0000}"/>
    <cellStyle name="Normal 2 3 2 4 2 5 2 3" xfId="3814" xr:uid="{00000000-0005-0000-0000-00009F4A0000}"/>
    <cellStyle name="Normal 2 3 2 4 2 5 2 3 2" xfId="11960" xr:uid="{00000000-0005-0000-0000-0000A04A0000}"/>
    <cellStyle name="Normal 2 3 2 4 2 5 2 3 2 2" xfId="28256" xr:uid="{00000000-0005-0000-0000-0000A14A0000}"/>
    <cellStyle name="Normal 2 3 2 4 2 5 2 3 3" xfId="20110" xr:uid="{00000000-0005-0000-0000-0000A24A0000}"/>
    <cellStyle name="Normal 2 3 2 4 2 5 2 4" xfId="6428" xr:uid="{00000000-0005-0000-0000-0000A34A0000}"/>
    <cellStyle name="Normal 2 3 2 4 2 5 2 4 2" xfId="14574" xr:uid="{00000000-0005-0000-0000-0000A44A0000}"/>
    <cellStyle name="Normal 2 3 2 4 2 5 2 4 2 2" xfId="30870" xr:uid="{00000000-0005-0000-0000-0000A54A0000}"/>
    <cellStyle name="Normal 2 3 2 4 2 5 2 4 3" xfId="22724" xr:uid="{00000000-0005-0000-0000-0000A64A0000}"/>
    <cellStyle name="Normal 2 3 2 4 2 5 2 5" xfId="9275" xr:uid="{00000000-0005-0000-0000-0000A74A0000}"/>
    <cellStyle name="Normal 2 3 2 4 2 5 2 5 2" xfId="25571" xr:uid="{00000000-0005-0000-0000-0000A84A0000}"/>
    <cellStyle name="Normal 2 3 2 4 2 5 2 6" xfId="17425" xr:uid="{00000000-0005-0000-0000-0000A94A0000}"/>
    <cellStyle name="Normal 2 3 2 4 2 5 3" xfId="1834" xr:uid="{00000000-0005-0000-0000-0000AA4A0000}"/>
    <cellStyle name="Normal 2 3 2 4 2 5 3 2" xfId="4423" xr:uid="{00000000-0005-0000-0000-0000AB4A0000}"/>
    <cellStyle name="Normal 2 3 2 4 2 5 3 2 2" xfId="12569" xr:uid="{00000000-0005-0000-0000-0000AC4A0000}"/>
    <cellStyle name="Normal 2 3 2 4 2 5 3 2 2 2" xfId="28865" xr:uid="{00000000-0005-0000-0000-0000AD4A0000}"/>
    <cellStyle name="Normal 2 3 2 4 2 5 3 2 3" xfId="20719" xr:uid="{00000000-0005-0000-0000-0000AE4A0000}"/>
    <cellStyle name="Normal 2 3 2 4 2 5 3 3" xfId="7133" xr:uid="{00000000-0005-0000-0000-0000AF4A0000}"/>
    <cellStyle name="Normal 2 3 2 4 2 5 3 3 2" xfId="15279" xr:uid="{00000000-0005-0000-0000-0000B04A0000}"/>
    <cellStyle name="Normal 2 3 2 4 2 5 3 3 2 2" xfId="31575" xr:uid="{00000000-0005-0000-0000-0000B14A0000}"/>
    <cellStyle name="Normal 2 3 2 4 2 5 3 3 3" xfId="23429" xr:uid="{00000000-0005-0000-0000-0000B24A0000}"/>
    <cellStyle name="Normal 2 3 2 4 2 5 3 4" xfId="9980" xr:uid="{00000000-0005-0000-0000-0000B34A0000}"/>
    <cellStyle name="Normal 2 3 2 4 2 5 3 4 2" xfId="26276" xr:uid="{00000000-0005-0000-0000-0000B44A0000}"/>
    <cellStyle name="Normal 2 3 2 4 2 5 3 5" xfId="18130" xr:uid="{00000000-0005-0000-0000-0000B54A0000}"/>
    <cellStyle name="Normal 2 3 2 4 2 5 4" xfId="3205" xr:uid="{00000000-0005-0000-0000-0000B64A0000}"/>
    <cellStyle name="Normal 2 3 2 4 2 5 4 2" xfId="11351" xr:uid="{00000000-0005-0000-0000-0000B74A0000}"/>
    <cellStyle name="Normal 2 3 2 4 2 5 4 2 2" xfId="27647" xr:uid="{00000000-0005-0000-0000-0000B84A0000}"/>
    <cellStyle name="Normal 2 3 2 4 2 5 4 3" xfId="19501" xr:uid="{00000000-0005-0000-0000-0000B94A0000}"/>
    <cellStyle name="Normal 2 3 2 4 2 5 5" xfId="5723" xr:uid="{00000000-0005-0000-0000-0000BA4A0000}"/>
    <cellStyle name="Normal 2 3 2 4 2 5 5 2" xfId="13869" xr:uid="{00000000-0005-0000-0000-0000BB4A0000}"/>
    <cellStyle name="Normal 2 3 2 4 2 5 5 2 2" xfId="30165" xr:uid="{00000000-0005-0000-0000-0000BC4A0000}"/>
    <cellStyle name="Normal 2 3 2 4 2 5 5 3" xfId="22019" xr:uid="{00000000-0005-0000-0000-0000BD4A0000}"/>
    <cellStyle name="Normal 2 3 2 4 2 5 6" xfId="8570" xr:uid="{00000000-0005-0000-0000-0000BE4A0000}"/>
    <cellStyle name="Normal 2 3 2 4 2 5 6 2" xfId="24866" xr:uid="{00000000-0005-0000-0000-0000BF4A0000}"/>
    <cellStyle name="Normal 2 3 2 4 2 5 7" xfId="16720" xr:uid="{00000000-0005-0000-0000-0000C04A0000}"/>
    <cellStyle name="Normal 2 3 2 4 2 6" xfId="785" xr:uid="{00000000-0005-0000-0000-0000C14A0000}"/>
    <cellStyle name="Normal 2 3 2 4 2 6 2" xfId="2195" xr:uid="{00000000-0005-0000-0000-0000C24A0000}"/>
    <cellStyle name="Normal 2 3 2 4 2 6 2 2" xfId="4736" xr:uid="{00000000-0005-0000-0000-0000C34A0000}"/>
    <cellStyle name="Normal 2 3 2 4 2 6 2 2 2" xfId="12882" xr:uid="{00000000-0005-0000-0000-0000C44A0000}"/>
    <cellStyle name="Normal 2 3 2 4 2 6 2 2 2 2" xfId="29178" xr:uid="{00000000-0005-0000-0000-0000C54A0000}"/>
    <cellStyle name="Normal 2 3 2 4 2 6 2 2 3" xfId="21032" xr:uid="{00000000-0005-0000-0000-0000C64A0000}"/>
    <cellStyle name="Normal 2 3 2 4 2 6 2 3" xfId="7494" xr:uid="{00000000-0005-0000-0000-0000C74A0000}"/>
    <cellStyle name="Normal 2 3 2 4 2 6 2 3 2" xfId="15640" xr:uid="{00000000-0005-0000-0000-0000C84A0000}"/>
    <cellStyle name="Normal 2 3 2 4 2 6 2 3 2 2" xfId="31936" xr:uid="{00000000-0005-0000-0000-0000C94A0000}"/>
    <cellStyle name="Normal 2 3 2 4 2 6 2 3 3" xfId="23790" xr:uid="{00000000-0005-0000-0000-0000CA4A0000}"/>
    <cellStyle name="Normal 2 3 2 4 2 6 2 4" xfId="10341" xr:uid="{00000000-0005-0000-0000-0000CB4A0000}"/>
    <cellStyle name="Normal 2 3 2 4 2 6 2 4 2" xfId="26637" xr:uid="{00000000-0005-0000-0000-0000CC4A0000}"/>
    <cellStyle name="Normal 2 3 2 4 2 6 2 5" xfId="18491" xr:uid="{00000000-0005-0000-0000-0000CD4A0000}"/>
    <cellStyle name="Normal 2 3 2 4 2 6 3" xfId="3518" xr:uid="{00000000-0005-0000-0000-0000CE4A0000}"/>
    <cellStyle name="Normal 2 3 2 4 2 6 3 2" xfId="11664" xr:uid="{00000000-0005-0000-0000-0000CF4A0000}"/>
    <cellStyle name="Normal 2 3 2 4 2 6 3 2 2" xfId="27960" xr:uid="{00000000-0005-0000-0000-0000D04A0000}"/>
    <cellStyle name="Normal 2 3 2 4 2 6 3 3" xfId="19814" xr:uid="{00000000-0005-0000-0000-0000D14A0000}"/>
    <cellStyle name="Normal 2 3 2 4 2 6 4" xfId="6084" xr:uid="{00000000-0005-0000-0000-0000D24A0000}"/>
    <cellStyle name="Normal 2 3 2 4 2 6 4 2" xfId="14230" xr:uid="{00000000-0005-0000-0000-0000D34A0000}"/>
    <cellStyle name="Normal 2 3 2 4 2 6 4 2 2" xfId="30526" xr:uid="{00000000-0005-0000-0000-0000D44A0000}"/>
    <cellStyle name="Normal 2 3 2 4 2 6 4 3" xfId="22380" xr:uid="{00000000-0005-0000-0000-0000D54A0000}"/>
    <cellStyle name="Normal 2 3 2 4 2 6 5" xfId="8931" xr:uid="{00000000-0005-0000-0000-0000D64A0000}"/>
    <cellStyle name="Normal 2 3 2 4 2 6 5 2" xfId="25227" xr:uid="{00000000-0005-0000-0000-0000D74A0000}"/>
    <cellStyle name="Normal 2 3 2 4 2 6 6" xfId="17081" xr:uid="{00000000-0005-0000-0000-0000D84A0000}"/>
    <cellStyle name="Normal 2 3 2 4 2 7" xfId="1490" xr:uid="{00000000-0005-0000-0000-0000D94A0000}"/>
    <cellStyle name="Normal 2 3 2 4 2 7 2" xfId="4127" xr:uid="{00000000-0005-0000-0000-0000DA4A0000}"/>
    <cellStyle name="Normal 2 3 2 4 2 7 2 2" xfId="12273" xr:uid="{00000000-0005-0000-0000-0000DB4A0000}"/>
    <cellStyle name="Normal 2 3 2 4 2 7 2 2 2" xfId="28569" xr:uid="{00000000-0005-0000-0000-0000DC4A0000}"/>
    <cellStyle name="Normal 2 3 2 4 2 7 2 3" xfId="20423" xr:uid="{00000000-0005-0000-0000-0000DD4A0000}"/>
    <cellStyle name="Normal 2 3 2 4 2 7 3" xfId="6789" xr:uid="{00000000-0005-0000-0000-0000DE4A0000}"/>
    <cellStyle name="Normal 2 3 2 4 2 7 3 2" xfId="14935" xr:uid="{00000000-0005-0000-0000-0000DF4A0000}"/>
    <cellStyle name="Normal 2 3 2 4 2 7 3 2 2" xfId="31231" xr:uid="{00000000-0005-0000-0000-0000E04A0000}"/>
    <cellStyle name="Normal 2 3 2 4 2 7 3 3" xfId="23085" xr:uid="{00000000-0005-0000-0000-0000E14A0000}"/>
    <cellStyle name="Normal 2 3 2 4 2 7 4" xfId="9636" xr:uid="{00000000-0005-0000-0000-0000E24A0000}"/>
    <cellStyle name="Normal 2 3 2 4 2 7 4 2" xfId="25932" xr:uid="{00000000-0005-0000-0000-0000E34A0000}"/>
    <cellStyle name="Normal 2 3 2 4 2 7 5" xfId="17786" xr:uid="{00000000-0005-0000-0000-0000E44A0000}"/>
    <cellStyle name="Normal 2 3 2 4 2 8" xfId="2909" xr:uid="{00000000-0005-0000-0000-0000E54A0000}"/>
    <cellStyle name="Normal 2 3 2 4 2 8 2" xfId="11055" xr:uid="{00000000-0005-0000-0000-0000E64A0000}"/>
    <cellStyle name="Normal 2 3 2 4 2 8 2 2" xfId="27351" xr:uid="{00000000-0005-0000-0000-0000E74A0000}"/>
    <cellStyle name="Normal 2 3 2 4 2 8 3" xfId="19205" xr:uid="{00000000-0005-0000-0000-0000E84A0000}"/>
    <cellStyle name="Normal 2 3 2 4 2 9" xfId="5379" xr:uid="{00000000-0005-0000-0000-0000E94A0000}"/>
    <cellStyle name="Normal 2 3 2 4 2 9 2" xfId="13525" xr:uid="{00000000-0005-0000-0000-0000EA4A0000}"/>
    <cellStyle name="Normal 2 3 2 4 2 9 2 2" xfId="29821" xr:uid="{00000000-0005-0000-0000-0000EB4A0000}"/>
    <cellStyle name="Normal 2 3 2 4 2 9 3" xfId="21675" xr:uid="{00000000-0005-0000-0000-0000EC4A0000}"/>
    <cellStyle name="Normal 2 3 2 4 3" xfId="125" xr:uid="{00000000-0005-0000-0000-0000ED4A0000}"/>
    <cellStyle name="Normal 2 3 2 4 3 2" xfId="469" xr:uid="{00000000-0005-0000-0000-0000EE4A0000}"/>
    <cellStyle name="Normal 2 3 2 4 3 2 2" xfId="1175" xr:uid="{00000000-0005-0000-0000-0000EF4A0000}"/>
    <cellStyle name="Normal 2 3 2 4 3 2 2 2" xfId="2585" xr:uid="{00000000-0005-0000-0000-0000F04A0000}"/>
    <cellStyle name="Normal 2 3 2 4 3 2 2 2 2" xfId="5070" xr:uid="{00000000-0005-0000-0000-0000F14A0000}"/>
    <cellStyle name="Normal 2 3 2 4 3 2 2 2 2 2" xfId="13216" xr:uid="{00000000-0005-0000-0000-0000F24A0000}"/>
    <cellStyle name="Normal 2 3 2 4 3 2 2 2 2 2 2" xfId="29512" xr:uid="{00000000-0005-0000-0000-0000F34A0000}"/>
    <cellStyle name="Normal 2 3 2 4 3 2 2 2 2 3" xfId="21366" xr:uid="{00000000-0005-0000-0000-0000F44A0000}"/>
    <cellStyle name="Normal 2 3 2 4 3 2 2 2 3" xfId="7884" xr:uid="{00000000-0005-0000-0000-0000F54A0000}"/>
    <cellStyle name="Normal 2 3 2 4 3 2 2 2 3 2" xfId="16030" xr:uid="{00000000-0005-0000-0000-0000F64A0000}"/>
    <cellStyle name="Normal 2 3 2 4 3 2 2 2 3 2 2" xfId="32326" xr:uid="{00000000-0005-0000-0000-0000F74A0000}"/>
    <cellStyle name="Normal 2 3 2 4 3 2 2 2 3 3" xfId="24180" xr:uid="{00000000-0005-0000-0000-0000F84A0000}"/>
    <cellStyle name="Normal 2 3 2 4 3 2 2 2 4" xfId="10731" xr:uid="{00000000-0005-0000-0000-0000F94A0000}"/>
    <cellStyle name="Normal 2 3 2 4 3 2 2 2 4 2" xfId="27027" xr:uid="{00000000-0005-0000-0000-0000FA4A0000}"/>
    <cellStyle name="Normal 2 3 2 4 3 2 2 2 5" xfId="18881" xr:uid="{00000000-0005-0000-0000-0000FB4A0000}"/>
    <cellStyle name="Normal 2 3 2 4 3 2 2 3" xfId="3852" xr:uid="{00000000-0005-0000-0000-0000FC4A0000}"/>
    <cellStyle name="Normal 2 3 2 4 3 2 2 3 2" xfId="11998" xr:uid="{00000000-0005-0000-0000-0000FD4A0000}"/>
    <cellStyle name="Normal 2 3 2 4 3 2 2 3 2 2" xfId="28294" xr:uid="{00000000-0005-0000-0000-0000FE4A0000}"/>
    <cellStyle name="Normal 2 3 2 4 3 2 2 3 3" xfId="20148" xr:uid="{00000000-0005-0000-0000-0000FF4A0000}"/>
    <cellStyle name="Normal 2 3 2 4 3 2 2 4" xfId="6474" xr:uid="{00000000-0005-0000-0000-0000004B0000}"/>
    <cellStyle name="Normal 2 3 2 4 3 2 2 4 2" xfId="14620" xr:uid="{00000000-0005-0000-0000-0000014B0000}"/>
    <cellStyle name="Normal 2 3 2 4 3 2 2 4 2 2" xfId="30916" xr:uid="{00000000-0005-0000-0000-0000024B0000}"/>
    <cellStyle name="Normal 2 3 2 4 3 2 2 4 3" xfId="22770" xr:uid="{00000000-0005-0000-0000-0000034B0000}"/>
    <cellStyle name="Normal 2 3 2 4 3 2 2 5" xfId="9321" xr:uid="{00000000-0005-0000-0000-0000044B0000}"/>
    <cellStyle name="Normal 2 3 2 4 3 2 2 5 2" xfId="25617" xr:uid="{00000000-0005-0000-0000-0000054B0000}"/>
    <cellStyle name="Normal 2 3 2 4 3 2 2 6" xfId="17471" xr:uid="{00000000-0005-0000-0000-0000064B0000}"/>
    <cellStyle name="Normal 2 3 2 4 3 2 3" xfId="1880" xr:uid="{00000000-0005-0000-0000-0000074B0000}"/>
    <cellStyle name="Normal 2 3 2 4 3 2 3 2" xfId="4461" xr:uid="{00000000-0005-0000-0000-0000084B0000}"/>
    <cellStyle name="Normal 2 3 2 4 3 2 3 2 2" xfId="12607" xr:uid="{00000000-0005-0000-0000-0000094B0000}"/>
    <cellStyle name="Normal 2 3 2 4 3 2 3 2 2 2" xfId="28903" xr:uid="{00000000-0005-0000-0000-00000A4B0000}"/>
    <cellStyle name="Normal 2 3 2 4 3 2 3 2 3" xfId="20757" xr:uid="{00000000-0005-0000-0000-00000B4B0000}"/>
    <cellStyle name="Normal 2 3 2 4 3 2 3 3" xfId="7179" xr:uid="{00000000-0005-0000-0000-00000C4B0000}"/>
    <cellStyle name="Normal 2 3 2 4 3 2 3 3 2" xfId="15325" xr:uid="{00000000-0005-0000-0000-00000D4B0000}"/>
    <cellStyle name="Normal 2 3 2 4 3 2 3 3 2 2" xfId="31621" xr:uid="{00000000-0005-0000-0000-00000E4B0000}"/>
    <cellStyle name="Normal 2 3 2 4 3 2 3 3 3" xfId="23475" xr:uid="{00000000-0005-0000-0000-00000F4B0000}"/>
    <cellStyle name="Normal 2 3 2 4 3 2 3 4" xfId="10026" xr:uid="{00000000-0005-0000-0000-0000104B0000}"/>
    <cellStyle name="Normal 2 3 2 4 3 2 3 4 2" xfId="26322" xr:uid="{00000000-0005-0000-0000-0000114B0000}"/>
    <cellStyle name="Normal 2 3 2 4 3 2 3 5" xfId="18176" xr:uid="{00000000-0005-0000-0000-0000124B0000}"/>
    <cellStyle name="Normal 2 3 2 4 3 2 4" xfId="3243" xr:uid="{00000000-0005-0000-0000-0000134B0000}"/>
    <cellStyle name="Normal 2 3 2 4 3 2 4 2" xfId="11389" xr:uid="{00000000-0005-0000-0000-0000144B0000}"/>
    <cellStyle name="Normal 2 3 2 4 3 2 4 2 2" xfId="27685" xr:uid="{00000000-0005-0000-0000-0000154B0000}"/>
    <cellStyle name="Normal 2 3 2 4 3 2 4 3" xfId="19539" xr:uid="{00000000-0005-0000-0000-0000164B0000}"/>
    <cellStyle name="Normal 2 3 2 4 3 2 5" xfId="5769" xr:uid="{00000000-0005-0000-0000-0000174B0000}"/>
    <cellStyle name="Normal 2 3 2 4 3 2 5 2" xfId="13915" xr:uid="{00000000-0005-0000-0000-0000184B0000}"/>
    <cellStyle name="Normal 2 3 2 4 3 2 5 2 2" xfId="30211" xr:uid="{00000000-0005-0000-0000-0000194B0000}"/>
    <cellStyle name="Normal 2 3 2 4 3 2 5 3" xfId="22065" xr:uid="{00000000-0005-0000-0000-00001A4B0000}"/>
    <cellStyle name="Normal 2 3 2 4 3 2 6" xfId="8616" xr:uid="{00000000-0005-0000-0000-00001B4B0000}"/>
    <cellStyle name="Normal 2 3 2 4 3 2 6 2" xfId="24912" xr:uid="{00000000-0005-0000-0000-00001C4B0000}"/>
    <cellStyle name="Normal 2 3 2 4 3 2 7" xfId="16766" xr:uid="{00000000-0005-0000-0000-00001D4B0000}"/>
    <cellStyle name="Normal 2 3 2 4 3 3" xfId="831" xr:uid="{00000000-0005-0000-0000-00001E4B0000}"/>
    <cellStyle name="Normal 2 3 2 4 3 3 2" xfId="2241" xr:uid="{00000000-0005-0000-0000-00001F4B0000}"/>
    <cellStyle name="Normal 2 3 2 4 3 3 2 2" xfId="4774" xr:uid="{00000000-0005-0000-0000-0000204B0000}"/>
    <cellStyle name="Normal 2 3 2 4 3 3 2 2 2" xfId="12920" xr:uid="{00000000-0005-0000-0000-0000214B0000}"/>
    <cellStyle name="Normal 2 3 2 4 3 3 2 2 2 2" xfId="29216" xr:uid="{00000000-0005-0000-0000-0000224B0000}"/>
    <cellStyle name="Normal 2 3 2 4 3 3 2 2 3" xfId="21070" xr:uid="{00000000-0005-0000-0000-0000234B0000}"/>
    <cellStyle name="Normal 2 3 2 4 3 3 2 3" xfId="7540" xr:uid="{00000000-0005-0000-0000-0000244B0000}"/>
    <cellStyle name="Normal 2 3 2 4 3 3 2 3 2" xfId="15686" xr:uid="{00000000-0005-0000-0000-0000254B0000}"/>
    <cellStyle name="Normal 2 3 2 4 3 3 2 3 2 2" xfId="31982" xr:uid="{00000000-0005-0000-0000-0000264B0000}"/>
    <cellStyle name="Normal 2 3 2 4 3 3 2 3 3" xfId="23836" xr:uid="{00000000-0005-0000-0000-0000274B0000}"/>
    <cellStyle name="Normal 2 3 2 4 3 3 2 4" xfId="10387" xr:uid="{00000000-0005-0000-0000-0000284B0000}"/>
    <cellStyle name="Normal 2 3 2 4 3 3 2 4 2" xfId="26683" xr:uid="{00000000-0005-0000-0000-0000294B0000}"/>
    <cellStyle name="Normal 2 3 2 4 3 3 2 5" xfId="18537" xr:uid="{00000000-0005-0000-0000-00002A4B0000}"/>
    <cellStyle name="Normal 2 3 2 4 3 3 3" xfId="3556" xr:uid="{00000000-0005-0000-0000-00002B4B0000}"/>
    <cellStyle name="Normal 2 3 2 4 3 3 3 2" xfId="11702" xr:uid="{00000000-0005-0000-0000-00002C4B0000}"/>
    <cellStyle name="Normal 2 3 2 4 3 3 3 2 2" xfId="27998" xr:uid="{00000000-0005-0000-0000-00002D4B0000}"/>
    <cellStyle name="Normal 2 3 2 4 3 3 3 3" xfId="19852" xr:uid="{00000000-0005-0000-0000-00002E4B0000}"/>
    <cellStyle name="Normal 2 3 2 4 3 3 4" xfId="6130" xr:uid="{00000000-0005-0000-0000-00002F4B0000}"/>
    <cellStyle name="Normal 2 3 2 4 3 3 4 2" xfId="14276" xr:uid="{00000000-0005-0000-0000-0000304B0000}"/>
    <cellStyle name="Normal 2 3 2 4 3 3 4 2 2" xfId="30572" xr:uid="{00000000-0005-0000-0000-0000314B0000}"/>
    <cellStyle name="Normal 2 3 2 4 3 3 4 3" xfId="22426" xr:uid="{00000000-0005-0000-0000-0000324B0000}"/>
    <cellStyle name="Normal 2 3 2 4 3 3 5" xfId="8977" xr:uid="{00000000-0005-0000-0000-0000334B0000}"/>
    <cellStyle name="Normal 2 3 2 4 3 3 5 2" xfId="25273" xr:uid="{00000000-0005-0000-0000-0000344B0000}"/>
    <cellStyle name="Normal 2 3 2 4 3 3 6" xfId="17127" xr:uid="{00000000-0005-0000-0000-0000354B0000}"/>
    <cellStyle name="Normal 2 3 2 4 3 4" xfId="1536" xr:uid="{00000000-0005-0000-0000-0000364B0000}"/>
    <cellStyle name="Normal 2 3 2 4 3 4 2" xfId="4165" xr:uid="{00000000-0005-0000-0000-0000374B0000}"/>
    <cellStyle name="Normal 2 3 2 4 3 4 2 2" xfId="12311" xr:uid="{00000000-0005-0000-0000-0000384B0000}"/>
    <cellStyle name="Normal 2 3 2 4 3 4 2 2 2" xfId="28607" xr:uid="{00000000-0005-0000-0000-0000394B0000}"/>
    <cellStyle name="Normal 2 3 2 4 3 4 2 3" xfId="20461" xr:uid="{00000000-0005-0000-0000-00003A4B0000}"/>
    <cellStyle name="Normal 2 3 2 4 3 4 3" xfId="6835" xr:uid="{00000000-0005-0000-0000-00003B4B0000}"/>
    <cellStyle name="Normal 2 3 2 4 3 4 3 2" xfId="14981" xr:uid="{00000000-0005-0000-0000-00003C4B0000}"/>
    <cellStyle name="Normal 2 3 2 4 3 4 3 2 2" xfId="31277" xr:uid="{00000000-0005-0000-0000-00003D4B0000}"/>
    <cellStyle name="Normal 2 3 2 4 3 4 3 3" xfId="23131" xr:uid="{00000000-0005-0000-0000-00003E4B0000}"/>
    <cellStyle name="Normal 2 3 2 4 3 4 4" xfId="9682" xr:uid="{00000000-0005-0000-0000-00003F4B0000}"/>
    <cellStyle name="Normal 2 3 2 4 3 4 4 2" xfId="25978" xr:uid="{00000000-0005-0000-0000-0000404B0000}"/>
    <cellStyle name="Normal 2 3 2 4 3 4 5" xfId="17832" xr:uid="{00000000-0005-0000-0000-0000414B0000}"/>
    <cellStyle name="Normal 2 3 2 4 3 5" xfId="2947" xr:uid="{00000000-0005-0000-0000-0000424B0000}"/>
    <cellStyle name="Normal 2 3 2 4 3 5 2" xfId="11093" xr:uid="{00000000-0005-0000-0000-0000434B0000}"/>
    <cellStyle name="Normal 2 3 2 4 3 5 2 2" xfId="27389" xr:uid="{00000000-0005-0000-0000-0000444B0000}"/>
    <cellStyle name="Normal 2 3 2 4 3 5 3" xfId="19243" xr:uid="{00000000-0005-0000-0000-0000454B0000}"/>
    <cellStyle name="Normal 2 3 2 4 3 6" xfId="5425" xr:uid="{00000000-0005-0000-0000-0000464B0000}"/>
    <cellStyle name="Normal 2 3 2 4 3 6 2" xfId="13571" xr:uid="{00000000-0005-0000-0000-0000474B0000}"/>
    <cellStyle name="Normal 2 3 2 4 3 6 2 2" xfId="29867" xr:uid="{00000000-0005-0000-0000-0000484B0000}"/>
    <cellStyle name="Normal 2 3 2 4 3 6 3" xfId="21721" xr:uid="{00000000-0005-0000-0000-0000494B0000}"/>
    <cellStyle name="Normal 2 3 2 4 3 7" xfId="8272" xr:uid="{00000000-0005-0000-0000-00004A4B0000}"/>
    <cellStyle name="Normal 2 3 2 4 3 7 2" xfId="24568" xr:uid="{00000000-0005-0000-0000-00004B4B0000}"/>
    <cellStyle name="Normal 2 3 2 4 3 8" xfId="16422" xr:uid="{00000000-0005-0000-0000-00004C4B0000}"/>
    <cellStyle name="Normal 2 3 2 4 4" xfId="210" xr:uid="{00000000-0005-0000-0000-00004D4B0000}"/>
    <cellStyle name="Normal 2 3 2 4 4 2" xfId="554" xr:uid="{00000000-0005-0000-0000-00004E4B0000}"/>
    <cellStyle name="Normal 2 3 2 4 4 2 2" xfId="1260" xr:uid="{00000000-0005-0000-0000-00004F4B0000}"/>
    <cellStyle name="Normal 2 3 2 4 4 2 2 2" xfId="2670" xr:uid="{00000000-0005-0000-0000-0000504B0000}"/>
    <cellStyle name="Normal 2 3 2 4 4 2 2 2 2" xfId="5144" xr:uid="{00000000-0005-0000-0000-0000514B0000}"/>
    <cellStyle name="Normal 2 3 2 4 4 2 2 2 2 2" xfId="13290" xr:uid="{00000000-0005-0000-0000-0000524B0000}"/>
    <cellStyle name="Normal 2 3 2 4 4 2 2 2 2 2 2" xfId="29586" xr:uid="{00000000-0005-0000-0000-0000534B0000}"/>
    <cellStyle name="Normal 2 3 2 4 4 2 2 2 2 3" xfId="21440" xr:uid="{00000000-0005-0000-0000-0000544B0000}"/>
    <cellStyle name="Normal 2 3 2 4 4 2 2 2 3" xfId="7969" xr:uid="{00000000-0005-0000-0000-0000554B0000}"/>
    <cellStyle name="Normal 2 3 2 4 4 2 2 2 3 2" xfId="16115" xr:uid="{00000000-0005-0000-0000-0000564B0000}"/>
    <cellStyle name="Normal 2 3 2 4 4 2 2 2 3 2 2" xfId="32411" xr:uid="{00000000-0005-0000-0000-0000574B0000}"/>
    <cellStyle name="Normal 2 3 2 4 4 2 2 2 3 3" xfId="24265" xr:uid="{00000000-0005-0000-0000-0000584B0000}"/>
    <cellStyle name="Normal 2 3 2 4 4 2 2 2 4" xfId="10816" xr:uid="{00000000-0005-0000-0000-0000594B0000}"/>
    <cellStyle name="Normal 2 3 2 4 4 2 2 2 4 2" xfId="27112" xr:uid="{00000000-0005-0000-0000-00005A4B0000}"/>
    <cellStyle name="Normal 2 3 2 4 4 2 2 2 5" xfId="18966" xr:uid="{00000000-0005-0000-0000-00005B4B0000}"/>
    <cellStyle name="Normal 2 3 2 4 4 2 2 3" xfId="3926" xr:uid="{00000000-0005-0000-0000-00005C4B0000}"/>
    <cellStyle name="Normal 2 3 2 4 4 2 2 3 2" xfId="12072" xr:uid="{00000000-0005-0000-0000-00005D4B0000}"/>
    <cellStyle name="Normal 2 3 2 4 4 2 2 3 2 2" xfId="28368" xr:uid="{00000000-0005-0000-0000-00005E4B0000}"/>
    <cellStyle name="Normal 2 3 2 4 4 2 2 3 3" xfId="20222" xr:uid="{00000000-0005-0000-0000-00005F4B0000}"/>
    <cellStyle name="Normal 2 3 2 4 4 2 2 4" xfId="6559" xr:uid="{00000000-0005-0000-0000-0000604B0000}"/>
    <cellStyle name="Normal 2 3 2 4 4 2 2 4 2" xfId="14705" xr:uid="{00000000-0005-0000-0000-0000614B0000}"/>
    <cellStyle name="Normal 2 3 2 4 4 2 2 4 2 2" xfId="31001" xr:uid="{00000000-0005-0000-0000-0000624B0000}"/>
    <cellStyle name="Normal 2 3 2 4 4 2 2 4 3" xfId="22855" xr:uid="{00000000-0005-0000-0000-0000634B0000}"/>
    <cellStyle name="Normal 2 3 2 4 4 2 2 5" xfId="9406" xr:uid="{00000000-0005-0000-0000-0000644B0000}"/>
    <cellStyle name="Normal 2 3 2 4 4 2 2 5 2" xfId="25702" xr:uid="{00000000-0005-0000-0000-0000654B0000}"/>
    <cellStyle name="Normal 2 3 2 4 4 2 2 6" xfId="17556" xr:uid="{00000000-0005-0000-0000-0000664B0000}"/>
    <cellStyle name="Normal 2 3 2 4 4 2 3" xfId="1965" xr:uid="{00000000-0005-0000-0000-0000674B0000}"/>
    <cellStyle name="Normal 2 3 2 4 4 2 3 2" xfId="4535" xr:uid="{00000000-0005-0000-0000-0000684B0000}"/>
    <cellStyle name="Normal 2 3 2 4 4 2 3 2 2" xfId="12681" xr:uid="{00000000-0005-0000-0000-0000694B0000}"/>
    <cellStyle name="Normal 2 3 2 4 4 2 3 2 2 2" xfId="28977" xr:uid="{00000000-0005-0000-0000-00006A4B0000}"/>
    <cellStyle name="Normal 2 3 2 4 4 2 3 2 3" xfId="20831" xr:uid="{00000000-0005-0000-0000-00006B4B0000}"/>
    <cellStyle name="Normal 2 3 2 4 4 2 3 3" xfId="7264" xr:uid="{00000000-0005-0000-0000-00006C4B0000}"/>
    <cellStyle name="Normal 2 3 2 4 4 2 3 3 2" xfId="15410" xr:uid="{00000000-0005-0000-0000-00006D4B0000}"/>
    <cellStyle name="Normal 2 3 2 4 4 2 3 3 2 2" xfId="31706" xr:uid="{00000000-0005-0000-0000-00006E4B0000}"/>
    <cellStyle name="Normal 2 3 2 4 4 2 3 3 3" xfId="23560" xr:uid="{00000000-0005-0000-0000-00006F4B0000}"/>
    <cellStyle name="Normal 2 3 2 4 4 2 3 4" xfId="10111" xr:uid="{00000000-0005-0000-0000-0000704B0000}"/>
    <cellStyle name="Normal 2 3 2 4 4 2 3 4 2" xfId="26407" xr:uid="{00000000-0005-0000-0000-0000714B0000}"/>
    <cellStyle name="Normal 2 3 2 4 4 2 3 5" xfId="18261" xr:uid="{00000000-0005-0000-0000-0000724B0000}"/>
    <cellStyle name="Normal 2 3 2 4 4 2 4" xfId="3317" xr:uid="{00000000-0005-0000-0000-0000734B0000}"/>
    <cellStyle name="Normal 2 3 2 4 4 2 4 2" xfId="11463" xr:uid="{00000000-0005-0000-0000-0000744B0000}"/>
    <cellStyle name="Normal 2 3 2 4 4 2 4 2 2" xfId="27759" xr:uid="{00000000-0005-0000-0000-0000754B0000}"/>
    <cellStyle name="Normal 2 3 2 4 4 2 4 3" xfId="19613" xr:uid="{00000000-0005-0000-0000-0000764B0000}"/>
    <cellStyle name="Normal 2 3 2 4 4 2 5" xfId="5854" xr:uid="{00000000-0005-0000-0000-0000774B0000}"/>
    <cellStyle name="Normal 2 3 2 4 4 2 5 2" xfId="14000" xr:uid="{00000000-0005-0000-0000-0000784B0000}"/>
    <cellStyle name="Normal 2 3 2 4 4 2 5 2 2" xfId="30296" xr:uid="{00000000-0005-0000-0000-0000794B0000}"/>
    <cellStyle name="Normal 2 3 2 4 4 2 5 3" xfId="22150" xr:uid="{00000000-0005-0000-0000-00007A4B0000}"/>
    <cellStyle name="Normal 2 3 2 4 4 2 6" xfId="8701" xr:uid="{00000000-0005-0000-0000-00007B4B0000}"/>
    <cellStyle name="Normal 2 3 2 4 4 2 6 2" xfId="24997" xr:uid="{00000000-0005-0000-0000-00007C4B0000}"/>
    <cellStyle name="Normal 2 3 2 4 4 2 7" xfId="16851" xr:uid="{00000000-0005-0000-0000-00007D4B0000}"/>
    <cellStyle name="Normal 2 3 2 4 4 3" xfId="916" xr:uid="{00000000-0005-0000-0000-00007E4B0000}"/>
    <cellStyle name="Normal 2 3 2 4 4 3 2" xfId="2326" xr:uid="{00000000-0005-0000-0000-00007F4B0000}"/>
    <cellStyle name="Normal 2 3 2 4 4 3 2 2" xfId="4848" xr:uid="{00000000-0005-0000-0000-0000804B0000}"/>
    <cellStyle name="Normal 2 3 2 4 4 3 2 2 2" xfId="12994" xr:uid="{00000000-0005-0000-0000-0000814B0000}"/>
    <cellStyle name="Normal 2 3 2 4 4 3 2 2 2 2" xfId="29290" xr:uid="{00000000-0005-0000-0000-0000824B0000}"/>
    <cellStyle name="Normal 2 3 2 4 4 3 2 2 3" xfId="21144" xr:uid="{00000000-0005-0000-0000-0000834B0000}"/>
    <cellStyle name="Normal 2 3 2 4 4 3 2 3" xfId="7625" xr:uid="{00000000-0005-0000-0000-0000844B0000}"/>
    <cellStyle name="Normal 2 3 2 4 4 3 2 3 2" xfId="15771" xr:uid="{00000000-0005-0000-0000-0000854B0000}"/>
    <cellStyle name="Normal 2 3 2 4 4 3 2 3 2 2" xfId="32067" xr:uid="{00000000-0005-0000-0000-0000864B0000}"/>
    <cellStyle name="Normal 2 3 2 4 4 3 2 3 3" xfId="23921" xr:uid="{00000000-0005-0000-0000-0000874B0000}"/>
    <cellStyle name="Normal 2 3 2 4 4 3 2 4" xfId="10472" xr:uid="{00000000-0005-0000-0000-0000884B0000}"/>
    <cellStyle name="Normal 2 3 2 4 4 3 2 4 2" xfId="26768" xr:uid="{00000000-0005-0000-0000-0000894B0000}"/>
    <cellStyle name="Normal 2 3 2 4 4 3 2 5" xfId="18622" xr:uid="{00000000-0005-0000-0000-00008A4B0000}"/>
    <cellStyle name="Normal 2 3 2 4 4 3 3" xfId="3630" xr:uid="{00000000-0005-0000-0000-00008B4B0000}"/>
    <cellStyle name="Normal 2 3 2 4 4 3 3 2" xfId="11776" xr:uid="{00000000-0005-0000-0000-00008C4B0000}"/>
    <cellStyle name="Normal 2 3 2 4 4 3 3 2 2" xfId="28072" xr:uid="{00000000-0005-0000-0000-00008D4B0000}"/>
    <cellStyle name="Normal 2 3 2 4 4 3 3 3" xfId="19926" xr:uid="{00000000-0005-0000-0000-00008E4B0000}"/>
    <cellStyle name="Normal 2 3 2 4 4 3 4" xfId="6215" xr:uid="{00000000-0005-0000-0000-00008F4B0000}"/>
    <cellStyle name="Normal 2 3 2 4 4 3 4 2" xfId="14361" xr:uid="{00000000-0005-0000-0000-0000904B0000}"/>
    <cellStyle name="Normal 2 3 2 4 4 3 4 2 2" xfId="30657" xr:uid="{00000000-0005-0000-0000-0000914B0000}"/>
    <cellStyle name="Normal 2 3 2 4 4 3 4 3" xfId="22511" xr:uid="{00000000-0005-0000-0000-0000924B0000}"/>
    <cellStyle name="Normal 2 3 2 4 4 3 5" xfId="9062" xr:uid="{00000000-0005-0000-0000-0000934B0000}"/>
    <cellStyle name="Normal 2 3 2 4 4 3 5 2" xfId="25358" xr:uid="{00000000-0005-0000-0000-0000944B0000}"/>
    <cellStyle name="Normal 2 3 2 4 4 3 6" xfId="17212" xr:uid="{00000000-0005-0000-0000-0000954B0000}"/>
    <cellStyle name="Normal 2 3 2 4 4 4" xfId="1621" xr:uid="{00000000-0005-0000-0000-0000964B0000}"/>
    <cellStyle name="Normal 2 3 2 4 4 4 2" xfId="4239" xr:uid="{00000000-0005-0000-0000-0000974B0000}"/>
    <cellStyle name="Normal 2 3 2 4 4 4 2 2" xfId="12385" xr:uid="{00000000-0005-0000-0000-0000984B0000}"/>
    <cellStyle name="Normal 2 3 2 4 4 4 2 2 2" xfId="28681" xr:uid="{00000000-0005-0000-0000-0000994B0000}"/>
    <cellStyle name="Normal 2 3 2 4 4 4 2 3" xfId="20535" xr:uid="{00000000-0005-0000-0000-00009A4B0000}"/>
    <cellStyle name="Normal 2 3 2 4 4 4 3" xfId="6920" xr:uid="{00000000-0005-0000-0000-00009B4B0000}"/>
    <cellStyle name="Normal 2 3 2 4 4 4 3 2" xfId="15066" xr:uid="{00000000-0005-0000-0000-00009C4B0000}"/>
    <cellStyle name="Normal 2 3 2 4 4 4 3 2 2" xfId="31362" xr:uid="{00000000-0005-0000-0000-00009D4B0000}"/>
    <cellStyle name="Normal 2 3 2 4 4 4 3 3" xfId="23216" xr:uid="{00000000-0005-0000-0000-00009E4B0000}"/>
    <cellStyle name="Normal 2 3 2 4 4 4 4" xfId="9767" xr:uid="{00000000-0005-0000-0000-00009F4B0000}"/>
    <cellStyle name="Normal 2 3 2 4 4 4 4 2" xfId="26063" xr:uid="{00000000-0005-0000-0000-0000A04B0000}"/>
    <cellStyle name="Normal 2 3 2 4 4 4 5" xfId="17917" xr:uid="{00000000-0005-0000-0000-0000A14B0000}"/>
    <cellStyle name="Normal 2 3 2 4 4 5" xfId="3021" xr:uid="{00000000-0005-0000-0000-0000A24B0000}"/>
    <cellStyle name="Normal 2 3 2 4 4 5 2" xfId="11167" xr:uid="{00000000-0005-0000-0000-0000A34B0000}"/>
    <cellStyle name="Normal 2 3 2 4 4 5 2 2" xfId="27463" xr:uid="{00000000-0005-0000-0000-0000A44B0000}"/>
    <cellStyle name="Normal 2 3 2 4 4 5 3" xfId="19317" xr:uid="{00000000-0005-0000-0000-0000A54B0000}"/>
    <cellStyle name="Normal 2 3 2 4 4 6" xfId="5510" xr:uid="{00000000-0005-0000-0000-0000A64B0000}"/>
    <cellStyle name="Normal 2 3 2 4 4 6 2" xfId="13656" xr:uid="{00000000-0005-0000-0000-0000A74B0000}"/>
    <cellStyle name="Normal 2 3 2 4 4 6 2 2" xfId="29952" xr:uid="{00000000-0005-0000-0000-0000A84B0000}"/>
    <cellStyle name="Normal 2 3 2 4 4 6 3" xfId="21806" xr:uid="{00000000-0005-0000-0000-0000A94B0000}"/>
    <cellStyle name="Normal 2 3 2 4 4 7" xfId="8357" xr:uid="{00000000-0005-0000-0000-0000AA4B0000}"/>
    <cellStyle name="Normal 2 3 2 4 4 7 2" xfId="24653" xr:uid="{00000000-0005-0000-0000-0000AB4B0000}"/>
    <cellStyle name="Normal 2 3 2 4 4 8" xfId="16507" xr:uid="{00000000-0005-0000-0000-0000AC4B0000}"/>
    <cellStyle name="Normal 2 3 2 4 5" xfId="289" xr:uid="{00000000-0005-0000-0000-0000AD4B0000}"/>
    <cellStyle name="Normal 2 3 2 4 5 2" xfId="633" xr:uid="{00000000-0005-0000-0000-0000AE4B0000}"/>
    <cellStyle name="Normal 2 3 2 4 5 2 2" xfId="1339" xr:uid="{00000000-0005-0000-0000-0000AF4B0000}"/>
    <cellStyle name="Normal 2 3 2 4 5 2 2 2" xfId="2749" xr:uid="{00000000-0005-0000-0000-0000B04B0000}"/>
    <cellStyle name="Normal 2 3 2 4 5 2 2 2 2" xfId="5218" xr:uid="{00000000-0005-0000-0000-0000B14B0000}"/>
    <cellStyle name="Normal 2 3 2 4 5 2 2 2 2 2" xfId="13364" xr:uid="{00000000-0005-0000-0000-0000B24B0000}"/>
    <cellStyle name="Normal 2 3 2 4 5 2 2 2 2 2 2" xfId="29660" xr:uid="{00000000-0005-0000-0000-0000B34B0000}"/>
    <cellStyle name="Normal 2 3 2 4 5 2 2 2 2 3" xfId="21514" xr:uid="{00000000-0005-0000-0000-0000B44B0000}"/>
    <cellStyle name="Normal 2 3 2 4 5 2 2 2 3" xfId="8048" xr:uid="{00000000-0005-0000-0000-0000B54B0000}"/>
    <cellStyle name="Normal 2 3 2 4 5 2 2 2 3 2" xfId="16194" xr:uid="{00000000-0005-0000-0000-0000B64B0000}"/>
    <cellStyle name="Normal 2 3 2 4 5 2 2 2 3 2 2" xfId="32490" xr:uid="{00000000-0005-0000-0000-0000B74B0000}"/>
    <cellStyle name="Normal 2 3 2 4 5 2 2 2 3 3" xfId="24344" xr:uid="{00000000-0005-0000-0000-0000B84B0000}"/>
    <cellStyle name="Normal 2 3 2 4 5 2 2 2 4" xfId="10895" xr:uid="{00000000-0005-0000-0000-0000B94B0000}"/>
    <cellStyle name="Normal 2 3 2 4 5 2 2 2 4 2" xfId="27191" xr:uid="{00000000-0005-0000-0000-0000BA4B0000}"/>
    <cellStyle name="Normal 2 3 2 4 5 2 2 2 5" xfId="19045" xr:uid="{00000000-0005-0000-0000-0000BB4B0000}"/>
    <cellStyle name="Normal 2 3 2 4 5 2 2 3" xfId="4000" xr:uid="{00000000-0005-0000-0000-0000BC4B0000}"/>
    <cellStyle name="Normal 2 3 2 4 5 2 2 3 2" xfId="12146" xr:uid="{00000000-0005-0000-0000-0000BD4B0000}"/>
    <cellStyle name="Normal 2 3 2 4 5 2 2 3 2 2" xfId="28442" xr:uid="{00000000-0005-0000-0000-0000BE4B0000}"/>
    <cellStyle name="Normal 2 3 2 4 5 2 2 3 3" xfId="20296" xr:uid="{00000000-0005-0000-0000-0000BF4B0000}"/>
    <cellStyle name="Normal 2 3 2 4 5 2 2 4" xfId="6638" xr:uid="{00000000-0005-0000-0000-0000C04B0000}"/>
    <cellStyle name="Normal 2 3 2 4 5 2 2 4 2" xfId="14784" xr:uid="{00000000-0005-0000-0000-0000C14B0000}"/>
    <cellStyle name="Normal 2 3 2 4 5 2 2 4 2 2" xfId="31080" xr:uid="{00000000-0005-0000-0000-0000C24B0000}"/>
    <cellStyle name="Normal 2 3 2 4 5 2 2 4 3" xfId="22934" xr:uid="{00000000-0005-0000-0000-0000C34B0000}"/>
    <cellStyle name="Normal 2 3 2 4 5 2 2 5" xfId="9485" xr:uid="{00000000-0005-0000-0000-0000C44B0000}"/>
    <cellStyle name="Normal 2 3 2 4 5 2 2 5 2" xfId="25781" xr:uid="{00000000-0005-0000-0000-0000C54B0000}"/>
    <cellStyle name="Normal 2 3 2 4 5 2 2 6" xfId="17635" xr:uid="{00000000-0005-0000-0000-0000C64B0000}"/>
    <cellStyle name="Normal 2 3 2 4 5 2 3" xfId="2044" xr:uid="{00000000-0005-0000-0000-0000C74B0000}"/>
    <cellStyle name="Normal 2 3 2 4 5 2 3 2" xfId="4609" xr:uid="{00000000-0005-0000-0000-0000C84B0000}"/>
    <cellStyle name="Normal 2 3 2 4 5 2 3 2 2" xfId="12755" xr:uid="{00000000-0005-0000-0000-0000C94B0000}"/>
    <cellStyle name="Normal 2 3 2 4 5 2 3 2 2 2" xfId="29051" xr:uid="{00000000-0005-0000-0000-0000CA4B0000}"/>
    <cellStyle name="Normal 2 3 2 4 5 2 3 2 3" xfId="20905" xr:uid="{00000000-0005-0000-0000-0000CB4B0000}"/>
    <cellStyle name="Normal 2 3 2 4 5 2 3 3" xfId="7343" xr:uid="{00000000-0005-0000-0000-0000CC4B0000}"/>
    <cellStyle name="Normal 2 3 2 4 5 2 3 3 2" xfId="15489" xr:uid="{00000000-0005-0000-0000-0000CD4B0000}"/>
    <cellStyle name="Normal 2 3 2 4 5 2 3 3 2 2" xfId="31785" xr:uid="{00000000-0005-0000-0000-0000CE4B0000}"/>
    <cellStyle name="Normal 2 3 2 4 5 2 3 3 3" xfId="23639" xr:uid="{00000000-0005-0000-0000-0000CF4B0000}"/>
    <cellStyle name="Normal 2 3 2 4 5 2 3 4" xfId="10190" xr:uid="{00000000-0005-0000-0000-0000D04B0000}"/>
    <cellStyle name="Normal 2 3 2 4 5 2 3 4 2" xfId="26486" xr:uid="{00000000-0005-0000-0000-0000D14B0000}"/>
    <cellStyle name="Normal 2 3 2 4 5 2 3 5" xfId="18340" xr:uid="{00000000-0005-0000-0000-0000D24B0000}"/>
    <cellStyle name="Normal 2 3 2 4 5 2 4" xfId="3391" xr:uid="{00000000-0005-0000-0000-0000D34B0000}"/>
    <cellStyle name="Normal 2 3 2 4 5 2 4 2" xfId="11537" xr:uid="{00000000-0005-0000-0000-0000D44B0000}"/>
    <cellStyle name="Normal 2 3 2 4 5 2 4 2 2" xfId="27833" xr:uid="{00000000-0005-0000-0000-0000D54B0000}"/>
    <cellStyle name="Normal 2 3 2 4 5 2 4 3" xfId="19687" xr:uid="{00000000-0005-0000-0000-0000D64B0000}"/>
    <cellStyle name="Normal 2 3 2 4 5 2 5" xfId="5933" xr:uid="{00000000-0005-0000-0000-0000D74B0000}"/>
    <cellStyle name="Normal 2 3 2 4 5 2 5 2" xfId="14079" xr:uid="{00000000-0005-0000-0000-0000D84B0000}"/>
    <cellStyle name="Normal 2 3 2 4 5 2 5 2 2" xfId="30375" xr:uid="{00000000-0005-0000-0000-0000D94B0000}"/>
    <cellStyle name="Normal 2 3 2 4 5 2 5 3" xfId="22229" xr:uid="{00000000-0005-0000-0000-0000DA4B0000}"/>
    <cellStyle name="Normal 2 3 2 4 5 2 6" xfId="8780" xr:uid="{00000000-0005-0000-0000-0000DB4B0000}"/>
    <cellStyle name="Normal 2 3 2 4 5 2 6 2" xfId="25076" xr:uid="{00000000-0005-0000-0000-0000DC4B0000}"/>
    <cellStyle name="Normal 2 3 2 4 5 2 7" xfId="16930" xr:uid="{00000000-0005-0000-0000-0000DD4B0000}"/>
    <cellStyle name="Normal 2 3 2 4 5 3" xfId="995" xr:uid="{00000000-0005-0000-0000-0000DE4B0000}"/>
    <cellStyle name="Normal 2 3 2 4 5 3 2" xfId="2405" xr:uid="{00000000-0005-0000-0000-0000DF4B0000}"/>
    <cellStyle name="Normal 2 3 2 4 5 3 2 2" xfId="4922" xr:uid="{00000000-0005-0000-0000-0000E04B0000}"/>
    <cellStyle name="Normal 2 3 2 4 5 3 2 2 2" xfId="13068" xr:uid="{00000000-0005-0000-0000-0000E14B0000}"/>
    <cellStyle name="Normal 2 3 2 4 5 3 2 2 2 2" xfId="29364" xr:uid="{00000000-0005-0000-0000-0000E24B0000}"/>
    <cellStyle name="Normal 2 3 2 4 5 3 2 2 3" xfId="21218" xr:uid="{00000000-0005-0000-0000-0000E34B0000}"/>
    <cellStyle name="Normal 2 3 2 4 5 3 2 3" xfId="7704" xr:uid="{00000000-0005-0000-0000-0000E44B0000}"/>
    <cellStyle name="Normal 2 3 2 4 5 3 2 3 2" xfId="15850" xr:uid="{00000000-0005-0000-0000-0000E54B0000}"/>
    <cellStyle name="Normal 2 3 2 4 5 3 2 3 2 2" xfId="32146" xr:uid="{00000000-0005-0000-0000-0000E64B0000}"/>
    <cellStyle name="Normal 2 3 2 4 5 3 2 3 3" xfId="24000" xr:uid="{00000000-0005-0000-0000-0000E74B0000}"/>
    <cellStyle name="Normal 2 3 2 4 5 3 2 4" xfId="10551" xr:uid="{00000000-0005-0000-0000-0000E84B0000}"/>
    <cellStyle name="Normal 2 3 2 4 5 3 2 4 2" xfId="26847" xr:uid="{00000000-0005-0000-0000-0000E94B0000}"/>
    <cellStyle name="Normal 2 3 2 4 5 3 2 5" xfId="18701" xr:uid="{00000000-0005-0000-0000-0000EA4B0000}"/>
    <cellStyle name="Normal 2 3 2 4 5 3 3" xfId="3704" xr:uid="{00000000-0005-0000-0000-0000EB4B0000}"/>
    <cellStyle name="Normal 2 3 2 4 5 3 3 2" xfId="11850" xr:uid="{00000000-0005-0000-0000-0000EC4B0000}"/>
    <cellStyle name="Normal 2 3 2 4 5 3 3 2 2" xfId="28146" xr:uid="{00000000-0005-0000-0000-0000ED4B0000}"/>
    <cellStyle name="Normal 2 3 2 4 5 3 3 3" xfId="20000" xr:uid="{00000000-0005-0000-0000-0000EE4B0000}"/>
    <cellStyle name="Normal 2 3 2 4 5 3 4" xfId="6294" xr:uid="{00000000-0005-0000-0000-0000EF4B0000}"/>
    <cellStyle name="Normal 2 3 2 4 5 3 4 2" xfId="14440" xr:uid="{00000000-0005-0000-0000-0000F04B0000}"/>
    <cellStyle name="Normal 2 3 2 4 5 3 4 2 2" xfId="30736" xr:uid="{00000000-0005-0000-0000-0000F14B0000}"/>
    <cellStyle name="Normal 2 3 2 4 5 3 4 3" xfId="22590" xr:uid="{00000000-0005-0000-0000-0000F24B0000}"/>
    <cellStyle name="Normal 2 3 2 4 5 3 5" xfId="9141" xr:uid="{00000000-0005-0000-0000-0000F34B0000}"/>
    <cellStyle name="Normal 2 3 2 4 5 3 5 2" xfId="25437" xr:uid="{00000000-0005-0000-0000-0000F44B0000}"/>
    <cellStyle name="Normal 2 3 2 4 5 3 6" xfId="17291" xr:uid="{00000000-0005-0000-0000-0000F54B0000}"/>
    <cellStyle name="Normal 2 3 2 4 5 4" xfId="1700" xr:uid="{00000000-0005-0000-0000-0000F64B0000}"/>
    <cellStyle name="Normal 2 3 2 4 5 4 2" xfId="4313" xr:uid="{00000000-0005-0000-0000-0000F74B0000}"/>
    <cellStyle name="Normal 2 3 2 4 5 4 2 2" xfId="12459" xr:uid="{00000000-0005-0000-0000-0000F84B0000}"/>
    <cellStyle name="Normal 2 3 2 4 5 4 2 2 2" xfId="28755" xr:uid="{00000000-0005-0000-0000-0000F94B0000}"/>
    <cellStyle name="Normal 2 3 2 4 5 4 2 3" xfId="20609" xr:uid="{00000000-0005-0000-0000-0000FA4B0000}"/>
    <cellStyle name="Normal 2 3 2 4 5 4 3" xfId="6999" xr:uid="{00000000-0005-0000-0000-0000FB4B0000}"/>
    <cellStyle name="Normal 2 3 2 4 5 4 3 2" xfId="15145" xr:uid="{00000000-0005-0000-0000-0000FC4B0000}"/>
    <cellStyle name="Normal 2 3 2 4 5 4 3 2 2" xfId="31441" xr:uid="{00000000-0005-0000-0000-0000FD4B0000}"/>
    <cellStyle name="Normal 2 3 2 4 5 4 3 3" xfId="23295" xr:uid="{00000000-0005-0000-0000-0000FE4B0000}"/>
    <cellStyle name="Normal 2 3 2 4 5 4 4" xfId="9846" xr:uid="{00000000-0005-0000-0000-0000FF4B0000}"/>
    <cellStyle name="Normal 2 3 2 4 5 4 4 2" xfId="26142" xr:uid="{00000000-0005-0000-0000-0000004C0000}"/>
    <cellStyle name="Normal 2 3 2 4 5 4 5" xfId="17996" xr:uid="{00000000-0005-0000-0000-0000014C0000}"/>
    <cellStyle name="Normal 2 3 2 4 5 5" xfId="3095" xr:uid="{00000000-0005-0000-0000-0000024C0000}"/>
    <cellStyle name="Normal 2 3 2 4 5 5 2" xfId="11241" xr:uid="{00000000-0005-0000-0000-0000034C0000}"/>
    <cellStyle name="Normal 2 3 2 4 5 5 2 2" xfId="27537" xr:uid="{00000000-0005-0000-0000-0000044C0000}"/>
    <cellStyle name="Normal 2 3 2 4 5 5 3" xfId="19391" xr:uid="{00000000-0005-0000-0000-0000054C0000}"/>
    <cellStyle name="Normal 2 3 2 4 5 6" xfId="5589" xr:uid="{00000000-0005-0000-0000-0000064C0000}"/>
    <cellStyle name="Normal 2 3 2 4 5 6 2" xfId="13735" xr:uid="{00000000-0005-0000-0000-0000074C0000}"/>
    <cellStyle name="Normal 2 3 2 4 5 6 2 2" xfId="30031" xr:uid="{00000000-0005-0000-0000-0000084C0000}"/>
    <cellStyle name="Normal 2 3 2 4 5 6 3" xfId="21885" xr:uid="{00000000-0005-0000-0000-0000094C0000}"/>
    <cellStyle name="Normal 2 3 2 4 5 7" xfId="8436" xr:uid="{00000000-0005-0000-0000-00000A4C0000}"/>
    <cellStyle name="Normal 2 3 2 4 5 7 2" xfId="24732" xr:uid="{00000000-0005-0000-0000-00000B4C0000}"/>
    <cellStyle name="Normal 2 3 2 4 5 8" xfId="16586" xr:uid="{00000000-0005-0000-0000-00000C4C0000}"/>
    <cellStyle name="Normal 2 3 2 4 6" xfId="379" xr:uid="{00000000-0005-0000-0000-00000D4C0000}"/>
    <cellStyle name="Normal 2 3 2 4 6 2" xfId="1085" xr:uid="{00000000-0005-0000-0000-00000E4C0000}"/>
    <cellStyle name="Normal 2 3 2 4 6 2 2" xfId="2495" xr:uid="{00000000-0005-0000-0000-00000F4C0000}"/>
    <cellStyle name="Normal 2 3 2 4 6 2 2 2" xfId="4996" xr:uid="{00000000-0005-0000-0000-0000104C0000}"/>
    <cellStyle name="Normal 2 3 2 4 6 2 2 2 2" xfId="13142" xr:uid="{00000000-0005-0000-0000-0000114C0000}"/>
    <cellStyle name="Normal 2 3 2 4 6 2 2 2 2 2" xfId="29438" xr:uid="{00000000-0005-0000-0000-0000124C0000}"/>
    <cellStyle name="Normal 2 3 2 4 6 2 2 2 3" xfId="21292" xr:uid="{00000000-0005-0000-0000-0000134C0000}"/>
    <cellStyle name="Normal 2 3 2 4 6 2 2 3" xfId="7794" xr:uid="{00000000-0005-0000-0000-0000144C0000}"/>
    <cellStyle name="Normal 2 3 2 4 6 2 2 3 2" xfId="15940" xr:uid="{00000000-0005-0000-0000-0000154C0000}"/>
    <cellStyle name="Normal 2 3 2 4 6 2 2 3 2 2" xfId="32236" xr:uid="{00000000-0005-0000-0000-0000164C0000}"/>
    <cellStyle name="Normal 2 3 2 4 6 2 2 3 3" xfId="24090" xr:uid="{00000000-0005-0000-0000-0000174C0000}"/>
    <cellStyle name="Normal 2 3 2 4 6 2 2 4" xfId="10641" xr:uid="{00000000-0005-0000-0000-0000184C0000}"/>
    <cellStyle name="Normal 2 3 2 4 6 2 2 4 2" xfId="26937" xr:uid="{00000000-0005-0000-0000-0000194C0000}"/>
    <cellStyle name="Normal 2 3 2 4 6 2 2 5" xfId="18791" xr:uid="{00000000-0005-0000-0000-00001A4C0000}"/>
    <cellStyle name="Normal 2 3 2 4 6 2 3" xfId="3778" xr:uid="{00000000-0005-0000-0000-00001B4C0000}"/>
    <cellStyle name="Normal 2 3 2 4 6 2 3 2" xfId="11924" xr:uid="{00000000-0005-0000-0000-00001C4C0000}"/>
    <cellStyle name="Normal 2 3 2 4 6 2 3 2 2" xfId="28220" xr:uid="{00000000-0005-0000-0000-00001D4C0000}"/>
    <cellStyle name="Normal 2 3 2 4 6 2 3 3" xfId="20074" xr:uid="{00000000-0005-0000-0000-00001E4C0000}"/>
    <cellStyle name="Normal 2 3 2 4 6 2 4" xfId="6384" xr:uid="{00000000-0005-0000-0000-00001F4C0000}"/>
    <cellStyle name="Normal 2 3 2 4 6 2 4 2" xfId="14530" xr:uid="{00000000-0005-0000-0000-0000204C0000}"/>
    <cellStyle name="Normal 2 3 2 4 6 2 4 2 2" xfId="30826" xr:uid="{00000000-0005-0000-0000-0000214C0000}"/>
    <cellStyle name="Normal 2 3 2 4 6 2 4 3" xfId="22680" xr:uid="{00000000-0005-0000-0000-0000224C0000}"/>
    <cellStyle name="Normal 2 3 2 4 6 2 5" xfId="9231" xr:uid="{00000000-0005-0000-0000-0000234C0000}"/>
    <cellStyle name="Normal 2 3 2 4 6 2 5 2" xfId="25527" xr:uid="{00000000-0005-0000-0000-0000244C0000}"/>
    <cellStyle name="Normal 2 3 2 4 6 2 6" xfId="17381" xr:uid="{00000000-0005-0000-0000-0000254C0000}"/>
    <cellStyle name="Normal 2 3 2 4 6 3" xfId="1790" xr:uid="{00000000-0005-0000-0000-0000264C0000}"/>
    <cellStyle name="Normal 2 3 2 4 6 3 2" xfId="4387" xr:uid="{00000000-0005-0000-0000-0000274C0000}"/>
    <cellStyle name="Normal 2 3 2 4 6 3 2 2" xfId="12533" xr:uid="{00000000-0005-0000-0000-0000284C0000}"/>
    <cellStyle name="Normal 2 3 2 4 6 3 2 2 2" xfId="28829" xr:uid="{00000000-0005-0000-0000-0000294C0000}"/>
    <cellStyle name="Normal 2 3 2 4 6 3 2 3" xfId="20683" xr:uid="{00000000-0005-0000-0000-00002A4C0000}"/>
    <cellStyle name="Normal 2 3 2 4 6 3 3" xfId="7089" xr:uid="{00000000-0005-0000-0000-00002B4C0000}"/>
    <cellStyle name="Normal 2 3 2 4 6 3 3 2" xfId="15235" xr:uid="{00000000-0005-0000-0000-00002C4C0000}"/>
    <cellStyle name="Normal 2 3 2 4 6 3 3 2 2" xfId="31531" xr:uid="{00000000-0005-0000-0000-00002D4C0000}"/>
    <cellStyle name="Normal 2 3 2 4 6 3 3 3" xfId="23385" xr:uid="{00000000-0005-0000-0000-00002E4C0000}"/>
    <cellStyle name="Normal 2 3 2 4 6 3 4" xfId="9936" xr:uid="{00000000-0005-0000-0000-00002F4C0000}"/>
    <cellStyle name="Normal 2 3 2 4 6 3 4 2" xfId="26232" xr:uid="{00000000-0005-0000-0000-0000304C0000}"/>
    <cellStyle name="Normal 2 3 2 4 6 3 5" xfId="18086" xr:uid="{00000000-0005-0000-0000-0000314C0000}"/>
    <cellStyle name="Normal 2 3 2 4 6 4" xfId="3169" xr:uid="{00000000-0005-0000-0000-0000324C0000}"/>
    <cellStyle name="Normal 2 3 2 4 6 4 2" xfId="11315" xr:uid="{00000000-0005-0000-0000-0000334C0000}"/>
    <cellStyle name="Normal 2 3 2 4 6 4 2 2" xfId="27611" xr:uid="{00000000-0005-0000-0000-0000344C0000}"/>
    <cellStyle name="Normal 2 3 2 4 6 4 3" xfId="19465" xr:uid="{00000000-0005-0000-0000-0000354C0000}"/>
    <cellStyle name="Normal 2 3 2 4 6 5" xfId="5679" xr:uid="{00000000-0005-0000-0000-0000364C0000}"/>
    <cellStyle name="Normal 2 3 2 4 6 5 2" xfId="13825" xr:uid="{00000000-0005-0000-0000-0000374C0000}"/>
    <cellStyle name="Normal 2 3 2 4 6 5 2 2" xfId="30121" xr:uid="{00000000-0005-0000-0000-0000384C0000}"/>
    <cellStyle name="Normal 2 3 2 4 6 5 3" xfId="21975" xr:uid="{00000000-0005-0000-0000-0000394C0000}"/>
    <cellStyle name="Normal 2 3 2 4 6 6" xfId="8526" xr:uid="{00000000-0005-0000-0000-00003A4C0000}"/>
    <cellStyle name="Normal 2 3 2 4 6 6 2" xfId="24822" xr:uid="{00000000-0005-0000-0000-00003B4C0000}"/>
    <cellStyle name="Normal 2 3 2 4 6 7" xfId="16676" xr:uid="{00000000-0005-0000-0000-00003C4C0000}"/>
    <cellStyle name="Normal 2 3 2 4 7" xfId="741" xr:uid="{00000000-0005-0000-0000-00003D4C0000}"/>
    <cellStyle name="Normal 2 3 2 4 7 2" xfId="2151" xr:uid="{00000000-0005-0000-0000-00003E4C0000}"/>
    <cellStyle name="Normal 2 3 2 4 7 2 2" xfId="4700" xr:uid="{00000000-0005-0000-0000-00003F4C0000}"/>
    <cellStyle name="Normal 2 3 2 4 7 2 2 2" xfId="12846" xr:uid="{00000000-0005-0000-0000-0000404C0000}"/>
    <cellStyle name="Normal 2 3 2 4 7 2 2 2 2" xfId="29142" xr:uid="{00000000-0005-0000-0000-0000414C0000}"/>
    <cellStyle name="Normal 2 3 2 4 7 2 2 3" xfId="20996" xr:uid="{00000000-0005-0000-0000-0000424C0000}"/>
    <cellStyle name="Normal 2 3 2 4 7 2 3" xfId="7450" xr:uid="{00000000-0005-0000-0000-0000434C0000}"/>
    <cellStyle name="Normal 2 3 2 4 7 2 3 2" xfId="15596" xr:uid="{00000000-0005-0000-0000-0000444C0000}"/>
    <cellStyle name="Normal 2 3 2 4 7 2 3 2 2" xfId="31892" xr:uid="{00000000-0005-0000-0000-0000454C0000}"/>
    <cellStyle name="Normal 2 3 2 4 7 2 3 3" xfId="23746" xr:uid="{00000000-0005-0000-0000-0000464C0000}"/>
    <cellStyle name="Normal 2 3 2 4 7 2 4" xfId="10297" xr:uid="{00000000-0005-0000-0000-0000474C0000}"/>
    <cellStyle name="Normal 2 3 2 4 7 2 4 2" xfId="26593" xr:uid="{00000000-0005-0000-0000-0000484C0000}"/>
    <cellStyle name="Normal 2 3 2 4 7 2 5" xfId="18447" xr:uid="{00000000-0005-0000-0000-0000494C0000}"/>
    <cellStyle name="Normal 2 3 2 4 7 3" xfId="3482" xr:uid="{00000000-0005-0000-0000-00004A4C0000}"/>
    <cellStyle name="Normal 2 3 2 4 7 3 2" xfId="11628" xr:uid="{00000000-0005-0000-0000-00004B4C0000}"/>
    <cellStyle name="Normal 2 3 2 4 7 3 2 2" xfId="27924" xr:uid="{00000000-0005-0000-0000-00004C4C0000}"/>
    <cellStyle name="Normal 2 3 2 4 7 3 3" xfId="19778" xr:uid="{00000000-0005-0000-0000-00004D4C0000}"/>
    <cellStyle name="Normal 2 3 2 4 7 4" xfId="6040" xr:uid="{00000000-0005-0000-0000-00004E4C0000}"/>
    <cellStyle name="Normal 2 3 2 4 7 4 2" xfId="14186" xr:uid="{00000000-0005-0000-0000-00004F4C0000}"/>
    <cellStyle name="Normal 2 3 2 4 7 4 2 2" xfId="30482" xr:uid="{00000000-0005-0000-0000-0000504C0000}"/>
    <cellStyle name="Normal 2 3 2 4 7 4 3" xfId="22336" xr:uid="{00000000-0005-0000-0000-0000514C0000}"/>
    <cellStyle name="Normal 2 3 2 4 7 5" xfId="8887" xr:uid="{00000000-0005-0000-0000-0000524C0000}"/>
    <cellStyle name="Normal 2 3 2 4 7 5 2" xfId="25183" xr:uid="{00000000-0005-0000-0000-0000534C0000}"/>
    <cellStyle name="Normal 2 3 2 4 7 6" xfId="17037" xr:uid="{00000000-0005-0000-0000-0000544C0000}"/>
    <cellStyle name="Normal 2 3 2 4 8" xfId="1446" xr:uid="{00000000-0005-0000-0000-0000554C0000}"/>
    <cellStyle name="Normal 2 3 2 4 8 2" xfId="4091" xr:uid="{00000000-0005-0000-0000-0000564C0000}"/>
    <cellStyle name="Normal 2 3 2 4 8 2 2" xfId="12237" xr:uid="{00000000-0005-0000-0000-0000574C0000}"/>
    <cellStyle name="Normal 2 3 2 4 8 2 2 2" xfId="28533" xr:uid="{00000000-0005-0000-0000-0000584C0000}"/>
    <cellStyle name="Normal 2 3 2 4 8 2 3" xfId="20387" xr:uid="{00000000-0005-0000-0000-0000594C0000}"/>
    <cellStyle name="Normal 2 3 2 4 8 3" xfId="6745" xr:uid="{00000000-0005-0000-0000-00005A4C0000}"/>
    <cellStyle name="Normal 2 3 2 4 8 3 2" xfId="14891" xr:uid="{00000000-0005-0000-0000-00005B4C0000}"/>
    <cellStyle name="Normal 2 3 2 4 8 3 2 2" xfId="31187" xr:uid="{00000000-0005-0000-0000-00005C4C0000}"/>
    <cellStyle name="Normal 2 3 2 4 8 3 3" xfId="23041" xr:uid="{00000000-0005-0000-0000-00005D4C0000}"/>
    <cellStyle name="Normal 2 3 2 4 8 4" xfId="9592" xr:uid="{00000000-0005-0000-0000-00005E4C0000}"/>
    <cellStyle name="Normal 2 3 2 4 8 4 2" xfId="25888" xr:uid="{00000000-0005-0000-0000-00005F4C0000}"/>
    <cellStyle name="Normal 2 3 2 4 8 5" xfId="17742" xr:uid="{00000000-0005-0000-0000-0000604C0000}"/>
    <cellStyle name="Normal 2 3 2 4 9" xfId="2873" xr:uid="{00000000-0005-0000-0000-0000614C0000}"/>
    <cellStyle name="Normal 2 3 2 4 9 2" xfId="11019" xr:uid="{00000000-0005-0000-0000-0000624C0000}"/>
    <cellStyle name="Normal 2 3 2 4 9 2 2" xfId="27315" xr:uid="{00000000-0005-0000-0000-0000634C0000}"/>
    <cellStyle name="Normal 2 3 2 4 9 3" xfId="19169" xr:uid="{00000000-0005-0000-0000-0000644C0000}"/>
    <cellStyle name="Normal 2 3 2 5" xfId="57" xr:uid="{00000000-0005-0000-0000-0000654C0000}"/>
    <cellStyle name="Normal 2 3 2 5 10" xfId="8204" xr:uid="{00000000-0005-0000-0000-0000664C0000}"/>
    <cellStyle name="Normal 2 3 2 5 10 2" xfId="24500" xr:uid="{00000000-0005-0000-0000-0000674C0000}"/>
    <cellStyle name="Normal 2 3 2 5 11" xfId="16354" xr:uid="{00000000-0005-0000-0000-0000684C0000}"/>
    <cellStyle name="Normal 2 3 2 5 2" xfId="147" xr:uid="{00000000-0005-0000-0000-0000694C0000}"/>
    <cellStyle name="Normal 2 3 2 5 2 2" xfId="491" xr:uid="{00000000-0005-0000-0000-00006A4C0000}"/>
    <cellStyle name="Normal 2 3 2 5 2 2 2" xfId="1197" xr:uid="{00000000-0005-0000-0000-00006B4C0000}"/>
    <cellStyle name="Normal 2 3 2 5 2 2 2 2" xfId="2607" xr:uid="{00000000-0005-0000-0000-00006C4C0000}"/>
    <cellStyle name="Normal 2 3 2 5 2 2 2 2 2" xfId="5088" xr:uid="{00000000-0005-0000-0000-00006D4C0000}"/>
    <cellStyle name="Normal 2 3 2 5 2 2 2 2 2 2" xfId="13234" xr:uid="{00000000-0005-0000-0000-00006E4C0000}"/>
    <cellStyle name="Normal 2 3 2 5 2 2 2 2 2 2 2" xfId="29530" xr:uid="{00000000-0005-0000-0000-00006F4C0000}"/>
    <cellStyle name="Normal 2 3 2 5 2 2 2 2 2 3" xfId="21384" xr:uid="{00000000-0005-0000-0000-0000704C0000}"/>
    <cellStyle name="Normal 2 3 2 5 2 2 2 2 3" xfId="7906" xr:uid="{00000000-0005-0000-0000-0000714C0000}"/>
    <cellStyle name="Normal 2 3 2 5 2 2 2 2 3 2" xfId="16052" xr:uid="{00000000-0005-0000-0000-0000724C0000}"/>
    <cellStyle name="Normal 2 3 2 5 2 2 2 2 3 2 2" xfId="32348" xr:uid="{00000000-0005-0000-0000-0000734C0000}"/>
    <cellStyle name="Normal 2 3 2 5 2 2 2 2 3 3" xfId="24202" xr:uid="{00000000-0005-0000-0000-0000744C0000}"/>
    <cellStyle name="Normal 2 3 2 5 2 2 2 2 4" xfId="10753" xr:uid="{00000000-0005-0000-0000-0000754C0000}"/>
    <cellStyle name="Normal 2 3 2 5 2 2 2 2 4 2" xfId="27049" xr:uid="{00000000-0005-0000-0000-0000764C0000}"/>
    <cellStyle name="Normal 2 3 2 5 2 2 2 2 5" xfId="18903" xr:uid="{00000000-0005-0000-0000-0000774C0000}"/>
    <cellStyle name="Normal 2 3 2 5 2 2 2 3" xfId="3870" xr:uid="{00000000-0005-0000-0000-0000784C0000}"/>
    <cellStyle name="Normal 2 3 2 5 2 2 2 3 2" xfId="12016" xr:uid="{00000000-0005-0000-0000-0000794C0000}"/>
    <cellStyle name="Normal 2 3 2 5 2 2 2 3 2 2" xfId="28312" xr:uid="{00000000-0005-0000-0000-00007A4C0000}"/>
    <cellStyle name="Normal 2 3 2 5 2 2 2 3 3" xfId="20166" xr:uid="{00000000-0005-0000-0000-00007B4C0000}"/>
    <cellStyle name="Normal 2 3 2 5 2 2 2 4" xfId="6496" xr:uid="{00000000-0005-0000-0000-00007C4C0000}"/>
    <cellStyle name="Normal 2 3 2 5 2 2 2 4 2" xfId="14642" xr:uid="{00000000-0005-0000-0000-00007D4C0000}"/>
    <cellStyle name="Normal 2 3 2 5 2 2 2 4 2 2" xfId="30938" xr:uid="{00000000-0005-0000-0000-00007E4C0000}"/>
    <cellStyle name="Normal 2 3 2 5 2 2 2 4 3" xfId="22792" xr:uid="{00000000-0005-0000-0000-00007F4C0000}"/>
    <cellStyle name="Normal 2 3 2 5 2 2 2 5" xfId="9343" xr:uid="{00000000-0005-0000-0000-0000804C0000}"/>
    <cellStyle name="Normal 2 3 2 5 2 2 2 5 2" xfId="25639" xr:uid="{00000000-0005-0000-0000-0000814C0000}"/>
    <cellStyle name="Normal 2 3 2 5 2 2 2 6" xfId="17493" xr:uid="{00000000-0005-0000-0000-0000824C0000}"/>
    <cellStyle name="Normal 2 3 2 5 2 2 3" xfId="1902" xr:uid="{00000000-0005-0000-0000-0000834C0000}"/>
    <cellStyle name="Normal 2 3 2 5 2 2 3 2" xfId="4479" xr:uid="{00000000-0005-0000-0000-0000844C0000}"/>
    <cellStyle name="Normal 2 3 2 5 2 2 3 2 2" xfId="12625" xr:uid="{00000000-0005-0000-0000-0000854C0000}"/>
    <cellStyle name="Normal 2 3 2 5 2 2 3 2 2 2" xfId="28921" xr:uid="{00000000-0005-0000-0000-0000864C0000}"/>
    <cellStyle name="Normal 2 3 2 5 2 2 3 2 3" xfId="20775" xr:uid="{00000000-0005-0000-0000-0000874C0000}"/>
    <cellStyle name="Normal 2 3 2 5 2 2 3 3" xfId="7201" xr:uid="{00000000-0005-0000-0000-0000884C0000}"/>
    <cellStyle name="Normal 2 3 2 5 2 2 3 3 2" xfId="15347" xr:uid="{00000000-0005-0000-0000-0000894C0000}"/>
    <cellStyle name="Normal 2 3 2 5 2 2 3 3 2 2" xfId="31643" xr:uid="{00000000-0005-0000-0000-00008A4C0000}"/>
    <cellStyle name="Normal 2 3 2 5 2 2 3 3 3" xfId="23497" xr:uid="{00000000-0005-0000-0000-00008B4C0000}"/>
    <cellStyle name="Normal 2 3 2 5 2 2 3 4" xfId="10048" xr:uid="{00000000-0005-0000-0000-00008C4C0000}"/>
    <cellStyle name="Normal 2 3 2 5 2 2 3 4 2" xfId="26344" xr:uid="{00000000-0005-0000-0000-00008D4C0000}"/>
    <cellStyle name="Normal 2 3 2 5 2 2 3 5" xfId="18198" xr:uid="{00000000-0005-0000-0000-00008E4C0000}"/>
    <cellStyle name="Normal 2 3 2 5 2 2 4" xfId="3261" xr:uid="{00000000-0005-0000-0000-00008F4C0000}"/>
    <cellStyle name="Normal 2 3 2 5 2 2 4 2" xfId="11407" xr:uid="{00000000-0005-0000-0000-0000904C0000}"/>
    <cellStyle name="Normal 2 3 2 5 2 2 4 2 2" xfId="27703" xr:uid="{00000000-0005-0000-0000-0000914C0000}"/>
    <cellStyle name="Normal 2 3 2 5 2 2 4 3" xfId="19557" xr:uid="{00000000-0005-0000-0000-0000924C0000}"/>
    <cellStyle name="Normal 2 3 2 5 2 2 5" xfId="5791" xr:uid="{00000000-0005-0000-0000-0000934C0000}"/>
    <cellStyle name="Normal 2 3 2 5 2 2 5 2" xfId="13937" xr:uid="{00000000-0005-0000-0000-0000944C0000}"/>
    <cellStyle name="Normal 2 3 2 5 2 2 5 2 2" xfId="30233" xr:uid="{00000000-0005-0000-0000-0000954C0000}"/>
    <cellStyle name="Normal 2 3 2 5 2 2 5 3" xfId="22087" xr:uid="{00000000-0005-0000-0000-0000964C0000}"/>
    <cellStyle name="Normal 2 3 2 5 2 2 6" xfId="8638" xr:uid="{00000000-0005-0000-0000-0000974C0000}"/>
    <cellStyle name="Normal 2 3 2 5 2 2 6 2" xfId="24934" xr:uid="{00000000-0005-0000-0000-0000984C0000}"/>
    <cellStyle name="Normal 2 3 2 5 2 2 7" xfId="16788" xr:uid="{00000000-0005-0000-0000-0000994C0000}"/>
    <cellStyle name="Normal 2 3 2 5 2 3" xfId="853" xr:uid="{00000000-0005-0000-0000-00009A4C0000}"/>
    <cellStyle name="Normal 2 3 2 5 2 3 2" xfId="2263" xr:uid="{00000000-0005-0000-0000-00009B4C0000}"/>
    <cellStyle name="Normal 2 3 2 5 2 3 2 2" xfId="4792" xr:uid="{00000000-0005-0000-0000-00009C4C0000}"/>
    <cellStyle name="Normal 2 3 2 5 2 3 2 2 2" xfId="12938" xr:uid="{00000000-0005-0000-0000-00009D4C0000}"/>
    <cellStyle name="Normal 2 3 2 5 2 3 2 2 2 2" xfId="29234" xr:uid="{00000000-0005-0000-0000-00009E4C0000}"/>
    <cellStyle name="Normal 2 3 2 5 2 3 2 2 3" xfId="21088" xr:uid="{00000000-0005-0000-0000-00009F4C0000}"/>
    <cellStyle name="Normal 2 3 2 5 2 3 2 3" xfId="7562" xr:uid="{00000000-0005-0000-0000-0000A04C0000}"/>
    <cellStyle name="Normal 2 3 2 5 2 3 2 3 2" xfId="15708" xr:uid="{00000000-0005-0000-0000-0000A14C0000}"/>
    <cellStyle name="Normal 2 3 2 5 2 3 2 3 2 2" xfId="32004" xr:uid="{00000000-0005-0000-0000-0000A24C0000}"/>
    <cellStyle name="Normal 2 3 2 5 2 3 2 3 3" xfId="23858" xr:uid="{00000000-0005-0000-0000-0000A34C0000}"/>
    <cellStyle name="Normal 2 3 2 5 2 3 2 4" xfId="10409" xr:uid="{00000000-0005-0000-0000-0000A44C0000}"/>
    <cellStyle name="Normal 2 3 2 5 2 3 2 4 2" xfId="26705" xr:uid="{00000000-0005-0000-0000-0000A54C0000}"/>
    <cellStyle name="Normal 2 3 2 5 2 3 2 5" xfId="18559" xr:uid="{00000000-0005-0000-0000-0000A64C0000}"/>
    <cellStyle name="Normal 2 3 2 5 2 3 3" xfId="3574" xr:uid="{00000000-0005-0000-0000-0000A74C0000}"/>
    <cellStyle name="Normal 2 3 2 5 2 3 3 2" xfId="11720" xr:uid="{00000000-0005-0000-0000-0000A84C0000}"/>
    <cellStyle name="Normal 2 3 2 5 2 3 3 2 2" xfId="28016" xr:uid="{00000000-0005-0000-0000-0000A94C0000}"/>
    <cellStyle name="Normal 2 3 2 5 2 3 3 3" xfId="19870" xr:uid="{00000000-0005-0000-0000-0000AA4C0000}"/>
    <cellStyle name="Normal 2 3 2 5 2 3 4" xfId="6152" xr:uid="{00000000-0005-0000-0000-0000AB4C0000}"/>
    <cellStyle name="Normal 2 3 2 5 2 3 4 2" xfId="14298" xr:uid="{00000000-0005-0000-0000-0000AC4C0000}"/>
    <cellStyle name="Normal 2 3 2 5 2 3 4 2 2" xfId="30594" xr:uid="{00000000-0005-0000-0000-0000AD4C0000}"/>
    <cellStyle name="Normal 2 3 2 5 2 3 4 3" xfId="22448" xr:uid="{00000000-0005-0000-0000-0000AE4C0000}"/>
    <cellStyle name="Normal 2 3 2 5 2 3 5" xfId="8999" xr:uid="{00000000-0005-0000-0000-0000AF4C0000}"/>
    <cellStyle name="Normal 2 3 2 5 2 3 5 2" xfId="25295" xr:uid="{00000000-0005-0000-0000-0000B04C0000}"/>
    <cellStyle name="Normal 2 3 2 5 2 3 6" xfId="17149" xr:uid="{00000000-0005-0000-0000-0000B14C0000}"/>
    <cellStyle name="Normal 2 3 2 5 2 4" xfId="1558" xr:uid="{00000000-0005-0000-0000-0000B24C0000}"/>
    <cellStyle name="Normal 2 3 2 5 2 4 2" xfId="4183" xr:uid="{00000000-0005-0000-0000-0000B34C0000}"/>
    <cellStyle name="Normal 2 3 2 5 2 4 2 2" xfId="12329" xr:uid="{00000000-0005-0000-0000-0000B44C0000}"/>
    <cellStyle name="Normal 2 3 2 5 2 4 2 2 2" xfId="28625" xr:uid="{00000000-0005-0000-0000-0000B54C0000}"/>
    <cellStyle name="Normal 2 3 2 5 2 4 2 3" xfId="20479" xr:uid="{00000000-0005-0000-0000-0000B64C0000}"/>
    <cellStyle name="Normal 2 3 2 5 2 4 3" xfId="6857" xr:uid="{00000000-0005-0000-0000-0000B74C0000}"/>
    <cellStyle name="Normal 2 3 2 5 2 4 3 2" xfId="15003" xr:uid="{00000000-0005-0000-0000-0000B84C0000}"/>
    <cellStyle name="Normal 2 3 2 5 2 4 3 2 2" xfId="31299" xr:uid="{00000000-0005-0000-0000-0000B94C0000}"/>
    <cellStyle name="Normal 2 3 2 5 2 4 3 3" xfId="23153" xr:uid="{00000000-0005-0000-0000-0000BA4C0000}"/>
    <cellStyle name="Normal 2 3 2 5 2 4 4" xfId="9704" xr:uid="{00000000-0005-0000-0000-0000BB4C0000}"/>
    <cellStyle name="Normal 2 3 2 5 2 4 4 2" xfId="26000" xr:uid="{00000000-0005-0000-0000-0000BC4C0000}"/>
    <cellStyle name="Normal 2 3 2 5 2 4 5" xfId="17854" xr:uid="{00000000-0005-0000-0000-0000BD4C0000}"/>
    <cellStyle name="Normal 2 3 2 5 2 5" xfId="2965" xr:uid="{00000000-0005-0000-0000-0000BE4C0000}"/>
    <cellStyle name="Normal 2 3 2 5 2 5 2" xfId="11111" xr:uid="{00000000-0005-0000-0000-0000BF4C0000}"/>
    <cellStyle name="Normal 2 3 2 5 2 5 2 2" xfId="27407" xr:uid="{00000000-0005-0000-0000-0000C04C0000}"/>
    <cellStyle name="Normal 2 3 2 5 2 5 3" xfId="19261" xr:uid="{00000000-0005-0000-0000-0000C14C0000}"/>
    <cellStyle name="Normal 2 3 2 5 2 6" xfId="5447" xr:uid="{00000000-0005-0000-0000-0000C24C0000}"/>
    <cellStyle name="Normal 2 3 2 5 2 6 2" xfId="13593" xr:uid="{00000000-0005-0000-0000-0000C34C0000}"/>
    <cellStyle name="Normal 2 3 2 5 2 6 2 2" xfId="29889" xr:uid="{00000000-0005-0000-0000-0000C44C0000}"/>
    <cellStyle name="Normal 2 3 2 5 2 6 3" xfId="21743" xr:uid="{00000000-0005-0000-0000-0000C54C0000}"/>
    <cellStyle name="Normal 2 3 2 5 2 7" xfId="8294" xr:uid="{00000000-0005-0000-0000-0000C64C0000}"/>
    <cellStyle name="Normal 2 3 2 5 2 7 2" xfId="24590" xr:uid="{00000000-0005-0000-0000-0000C74C0000}"/>
    <cellStyle name="Normal 2 3 2 5 2 8" xfId="16444" xr:uid="{00000000-0005-0000-0000-0000C84C0000}"/>
    <cellStyle name="Normal 2 3 2 5 3" xfId="228" xr:uid="{00000000-0005-0000-0000-0000C94C0000}"/>
    <cellStyle name="Normal 2 3 2 5 3 2" xfId="572" xr:uid="{00000000-0005-0000-0000-0000CA4C0000}"/>
    <cellStyle name="Normal 2 3 2 5 3 2 2" xfId="1278" xr:uid="{00000000-0005-0000-0000-0000CB4C0000}"/>
    <cellStyle name="Normal 2 3 2 5 3 2 2 2" xfId="2688" xr:uid="{00000000-0005-0000-0000-0000CC4C0000}"/>
    <cellStyle name="Normal 2 3 2 5 3 2 2 2 2" xfId="5162" xr:uid="{00000000-0005-0000-0000-0000CD4C0000}"/>
    <cellStyle name="Normal 2 3 2 5 3 2 2 2 2 2" xfId="13308" xr:uid="{00000000-0005-0000-0000-0000CE4C0000}"/>
    <cellStyle name="Normal 2 3 2 5 3 2 2 2 2 2 2" xfId="29604" xr:uid="{00000000-0005-0000-0000-0000CF4C0000}"/>
    <cellStyle name="Normal 2 3 2 5 3 2 2 2 2 3" xfId="21458" xr:uid="{00000000-0005-0000-0000-0000D04C0000}"/>
    <cellStyle name="Normal 2 3 2 5 3 2 2 2 3" xfId="7987" xr:uid="{00000000-0005-0000-0000-0000D14C0000}"/>
    <cellStyle name="Normal 2 3 2 5 3 2 2 2 3 2" xfId="16133" xr:uid="{00000000-0005-0000-0000-0000D24C0000}"/>
    <cellStyle name="Normal 2 3 2 5 3 2 2 2 3 2 2" xfId="32429" xr:uid="{00000000-0005-0000-0000-0000D34C0000}"/>
    <cellStyle name="Normal 2 3 2 5 3 2 2 2 3 3" xfId="24283" xr:uid="{00000000-0005-0000-0000-0000D44C0000}"/>
    <cellStyle name="Normal 2 3 2 5 3 2 2 2 4" xfId="10834" xr:uid="{00000000-0005-0000-0000-0000D54C0000}"/>
    <cellStyle name="Normal 2 3 2 5 3 2 2 2 4 2" xfId="27130" xr:uid="{00000000-0005-0000-0000-0000D64C0000}"/>
    <cellStyle name="Normal 2 3 2 5 3 2 2 2 5" xfId="18984" xr:uid="{00000000-0005-0000-0000-0000D74C0000}"/>
    <cellStyle name="Normal 2 3 2 5 3 2 2 3" xfId="3944" xr:uid="{00000000-0005-0000-0000-0000D84C0000}"/>
    <cellStyle name="Normal 2 3 2 5 3 2 2 3 2" xfId="12090" xr:uid="{00000000-0005-0000-0000-0000D94C0000}"/>
    <cellStyle name="Normal 2 3 2 5 3 2 2 3 2 2" xfId="28386" xr:uid="{00000000-0005-0000-0000-0000DA4C0000}"/>
    <cellStyle name="Normal 2 3 2 5 3 2 2 3 3" xfId="20240" xr:uid="{00000000-0005-0000-0000-0000DB4C0000}"/>
    <cellStyle name="Normal 2 3 2 5 3 2 2 4" xfId="6577" xr:uid="{00000000-0005-0000-0000-0000DC4C0000}"/>
    <cellStyle name="Normal 2 3 2 5 3 2 2 4 2" xfId="14723" xr:uid="{00000000-0005-0000-0000-0000DD4C0000}"/>
    <cellStyle name="Normal 2 3 2 5 3 2 2 4 2 2" xfId="31019" xr:uid="{00000000-0005-0000-0000-0000DE4C0000}"/>
    <cellStyle name="Normal 2 3 2 5 3 2 2 4 3" xfId="22873" xr:uid="{00000000-0005-0000-0000-0000DF4C0000}"/>
    <cellStyle name="Normal 2 3 2 5 3 2 2 5" xfId="9424" xr:uid="{00000000-0005-0000-0000-0000E04C0000}"/>
    <cellStyle name="Normal 2 3 2 5 3 2 2 5 2" xfId="25720" xr:uid="{00000000-0005-0000-0000-0000E14C0000}"/>
    <cellStyle name="Normal 2 3 2 5 3 2 2 6" xfId="17574" xr:uid="{00000000-0005-0000-0000-0000E24C0000}"/>
    <cellStyle name="Normal 2 3 2 5 3 2 3" xfId="1983" xr:uid="{00000000-0005-0000-0000-0000E34C0000}"/>
    <cellStyle name="Normal 2 3 2 5 3 2 3 2" xfId="4553" xr:uid="{00000000-0005-0000-0000-0000E44C0000}"/>
    <cellStyle name="Normal 2 3 2 5 3 2 3 2 2" xfId="12699" xr:uid="{00000000-0005-0000-0000-0000E54C0000}"/>
    <cellStyle name="Normal 2 3 2 5 3 2 3 2 2 2" xfId="28995" xr:uid="{00000000-0005-0000-0000-0000E64C0000}"/>
    <cellStyle name="Normal 2 3 2 5 3 2 3 2 3" xfId="20849" xr:uid="{00000000-0005-0000-0000-0000E74C0000}"/>
    <cellStyle name="Normal 2 3 2 5 3 2 3 3" xfId="7282" xr:uid="{00000000-0005-0000-0000-0000E84C0000}"/>
    <cellStyle name="Normal 2 3 2 5 3 2 3 3 2" xfId="15428" xr:uid="{00000000-0005-0000-0000-0000E94C0000}"/>
    <cellStyle name="Normal 2 3 2 5 3 2 3 3 2 2" xfId="31724" xr:uid="{00000000-0005-0000-0000-0000EA4C0000}"/>
    <cellStyle name="Normal 2 3 2 5 3 2 3 3 3" xfId="23578" xr:uid="{00000000-0005-0000-0000-0000EB4C0000}"/>
    <cellStyle name="Normal 2 3 2 5 3 2 3 4" xfId="10129" xr:uid="{00000000-0005-0000-0000-0000EC4C0000}"/>
    <cellStyle name="Normal 2 3 2 5 3 2 3 4 2" xfId="26425" xr:uid="{00000000-0005-0000-0000-0000ED4C0000}"/>
    <cellStyle name="Normal 2 3 2 5 3 2 3 5" xfId="18279" xr:uid="{00000000-0005-0000-0000-0000EE4C0000}"/>
    <cellStyle name="Normal 2 3 2 5 3 2 4" xfId="3335" xr:uid="{00000000-0005-0000-0000-0000EF4C0000}"/>
    <cellStyle name="Normal 2 3 2 5 3 2 4 2" xfId="11481" xr:uid="{00000000-0005-0000-0000-0000F04C0000}"/>
    <cellStyle name="Normal 2 3 2 5 3 2 4 2 2" xfId="27777" xr:uid="{00000000-0005-0000-0000-0000F14C0000}"/>
    <cellStyle name="Normal 2 3 2 5 3 2 4 3" xfId="19631" xr:uid="{00000000-0005-0000-0000-0000F24C0000}"/>
    <cellStyle name="Normal 2 3 2 5 3 2 5" xfId="5872" xr:uid="{00000000-0005-0000-0000-0000F34C0000}"/>
    <cellStyle name="Normal 2 3 2 5 3 2 5 2" xfId="14018" xr:uid="{00000000-0005-0000-0000-0000F44C0000}"/>
    <cellStyle name="Normal 2 3 2 5 3 2 5 2 2" xfId="30314" xr:uid="{00000000-0005-0000-0000-0000F54C0000}"/>
    <cellStyle name="Normal 2 3 2 5 3 2 5 3" xfId="22168" xr:uid="{00000000-0005-0000-0000-0000F64C0000}"/>
    <cellStyle name="Normal 2 3 2 5 3 2 6" xfId="8719" xr:uid="{00000000-0005-0000-0000-0000F74C0000}"/>
    <cellStyle name="Normal 2 3 2 5 3 2 6 2" xfId="25015" xr:uid="{00000000-0005-0000-0000-0000F84C0000}"/>
    <cellStyle name="Normal 2 3 2 5 3 2 7" xfId="16869" xr:uid="{00000000-0005-0000-0000-0000F94C0000}"/>
    <cellStyle name="Normal 2 3 2 5 3 3" xfId="934" xr:uid="{00000000-0005-0000-0000-0000FA4C0000}"/>
    <cellStyle name="Normal 2 3 2 5 3 3 2" xfId="2344" xr:uid="{00000000-0005-0000-0000-0000FB4C0000}"/>
    <cellStyle name="Normal 2 3 2 5 3 3 2 2" xfId="4866" xr:uid="{00000000-0005-0000-0000-0000FC4C0000}"/>
    <cellStyle name="Normal 2 3 2 5 3 3 2 2 2" xfId="13012" xr:uid="{00000000-0005-0000-0000-0000FD4C0000}"/>
    <cellStyle name="Normal 2 3 2 5 3 3 2 2 2 2" xfId="29308" xr:uid="{00000000-0005-0000-0000-0000FE4C0000}"/>
    <cellStyle name="Normal 2 3 2 5 3 3 2 2 3" xfId="21162" xr:uid="{00000000-0005-0000-0000-0000FF4C0000}"/>
    <cellStyle name="Normal 2 3 2 5 3 3 2 3" xfId="7643" xr:uid="{00000000-0005-0000-0000-0000004D0000}"/>
    <cellStyle name="Normal 2 3 2 5 3 3 2 3 2" xfId="15789" xr:uid="{00000000-0005-0000-0000-0000014D0000}"/>
    <cellStyle name="Normal 2 3 2 5 3 3 2 3 2 2" xfId="32085" xr:uid="{00000000-0005-0000-0000-0000024D0000}"/>
    <cellStyle name="Normal 2 3 2 5 3 3 2 3 3" xfId="23939" xr:uid="{00000000-0005-0000-0000-0000034D0000}"/>
    <cellStyle name="Normal 2 3 2 5 3 3 2 4" xfId="10490" xr:uid="{00000000-0005-0000-0000-0000044D0000}"/>
    <cellStyle name="Normal 2 3 2 5 3 3 2 4 2" xfId="26786" xr:uid="{00000000-0005-0000-0000-0000054D0000}"/>
    <cellStyle name="Normal 2 3 2 5 3 3 2 5" xfId="18640" xr:uid="{00000000-0005-0000-0000-0000064D0000}"/>
    <cellStyle name="Normal 2 3 2 5 3 3 3" xfId="3648" xr:uid="{00000000-0005-0000-0000-0000074D0000}"/>
    <cellStyle name="Normal 2 3 2 5 3 3 3 2" xfId="11794" xr:uid="{00000000-0005-0000-0000-0000084D0000}"/>
    <cellStyle name="Normal 2 3 2 5 3 3 3 2 2" xfId="28090" xr:uid="{00000000-0005-0000-0000-0000094D0000}"/>
    <cellStyle name="Normal 2 3 2 5 3 3 3 3" xfId="19944" xr:uid="{00000000-0005-0000-0000-00000A4D0000}"/>
    <cellStyle name="Normal 2 3 2 5 3 3 4" xfId="6233" xr:uid="{00000000-0005-0000-0000-00000B4D0000}"/>
    <cellStyle name="Normal 2 3 2 5 3 3 4 2" xfId="14379" xr:uid="{00000000-0005-0000-0000-00000C4D0000}"/>
    <cellStyle name="Normal 2 3 2 5 3 3 4 2 2" xfId="30675" xr:uid="{00000000-0005-0000-0000-00000D4D0000}"/>
    <cellStyle name="Normal 2 3 2 5 3 3 4 3" xfId="22529" xr:uid="{00000000-0005-0000-0000-00000E4D0000}"/>
    <cellStyle name="Normal 2 3 2 5 3 3 5" xfId="9080" xr:uid="{00000000-0005-0000-0000-00000F4D0000}"/>
    <cellStyle name="Normal 2 3 2 5 3 3 5 2" xfId="25376" xr:uid="{00000000-0005-0000-0000-0000104D0000}"/>
    <cellStyle name="Normal 2 3 2 5 3 3 6" xfId="17230" xr:uid="{00000000-0005-0000-0000-0000114D0000}"/>
    <cellStyle name="Normal 2 3 2 5 3 4" xfId="1639" xr:uid="{00000000-0005-0000-0000-0000124D0000}"/>
    <cellStyle name="Normal 2 3 2 5 3 4 2" xfId="4257" xr:uid="{00000000-0005-0000-0000-0000134D0000}"/>
    <cellStyle name="Normal 2 3 2 5 3 4 2 2" xfId="12403" xr:uid="{00000000-0005-0000-0000-0000144D0000}"/>
    <cellStyle name="Normal 2 3 2 5 3 4 2 2 2" xfId="28699" xr:uid="{00000000-0005-0000-0000-0000154D0000}"/>
    <cellStyle name="Normal 2 3 2 5 3 4 2 3" xfId="20553" xr:uid="{00000000-0005-0000-0000-0000164D0000}"/>
    <cellStyle name="Normal 2 3 2 5 3 4 3" xfId="6938" xr:uid="{00000000-0005-0000-0000-0000174D0000}"/>
    <cellStyle name="Normal 2 3 2 5 3 4 3 2" xfId="15084" xr:uid="{00000000-0005-0000-0000-0000184D0000}"/>
    <cellStyle name="Normal 2 3 2 5 3 4 3 2 2" xfId="31380" xr:uid="{00000000-0005-0000-0000-0000194D0000}"/>
    <cellStyle name="Normal 2 3 2 5 3 4 3 3" xfId="23234" xr:uid="{00000000-0005-0000-0000-00001A4D0000}"/>
    <cellStyle name="Normal 2 3 2 5 3 4 4" xfId="9785" xr:uid="{00000000-0005-0000-0000-00001B4D0000}"/>
    <cellStyle name="Normal 2 3 2 5 3 4 4 2" xfId="26081" xr:uid="{00000000-0005-0000-0000-00001C4D0000}"/>
    <cellStyle name="Normal 2 3 2 5 3 4 5" xfId="17935" xr:uid="{00000000-0005-0000-0000-00001D4D0000}"/>
    <cellStyle name="Normal 2 3 2 5 3 5" xfId="3039" xr:uid="{00000000-0005-0000-0000-00001E4D0000}"/>
    <cellStyle name="Normal 2 3 2 5 3 5 2" xfId="11185" xr:uid="{00000000-0005-0000-0000-00001F4D0000}"/>
    <cellStyle name="Normal 2 3 2 5 3 5 2 2" xfId="27481" xr:uid="{00000000-0005-0000-0000-0000204D0000}"/>
    <cellStyle name="Normal 2 3 2 5 3 5 3" xfId="19335" xr:uid="{00000000-0005-0000-0000-0000214D0000}"/>
    <cellStyle name="Normal 2 3 2 5 3 6" xfId="5528" xr:uid="{00000000-0005-0000-0000-0000224D0000}"/>
    <cellStyle name="Normal 2 3 2 5 3 6 2" xfId="13674" xr:uid="{00000000-0005-0000-0000-0000234D0000}"/>
    <cellStyle name="Normal 2 3 2 5 3 6 2 2" xfId="29970" xr:uid="{00000000-0005-0000-0000-0000244D0000}"/>
    <cellStyle name="Normal 2 3 2 5 3 6 3" xfId="21824" xr:uid="{00000000-0005-0000-0000-0000254D0000}"/>
    <cellStyle name="Normal 2 3 2 5 3 7" xfId="8375" xr:uid="{00000000-0005-0000-0000-0000264D0000}"/>
    <cellStyle name="Normal 2 3 2 5 3 7 2" xfId="24671" xr:uid="{00000000-0005-0000-0000-0000274D0000}"/>
    <cellStyle name="Normal 2 3 2 5 3 8" xfId="16525" xr:uid="{00000000-0005-0000-0000-0000284D0000}"/>
    <cellStyle name="Normal 2 3 2 5 4" xfId="311" xr:uid="{00000000-0005-0000-0000-0000294D0000}"/>
    <cellStyle name="Normal 2 3 2 5 4 2" xfId="655" xr:uid="{00000000-0005-0000-0000-00002A4D0000}"/>
    <cellStyle name="Normal 2 3 2 5 4 2 2" xfId="1361" xr:uid="{00000000-0005-0000-0000-00002B4D0000}"/>
    <cellStyle name="Normal 2 3 2 5 4 2 2 2" xfId="2771" xr:uid="{00000000-0005-0000-0000-00002C4D0000}"/>
    <cellStyle name="Normal 2 3 2 5 4 2 2 2 2" xfId="5236" xr:uid="{00000000-0005-0000-0000-00002D4D0000}"/>
    <cellStyle name="Normal 2 3 2 5 4 2 2 2 2 2" xfId="13382" xr:uid="{00000000-0005-0000-0000-00002E4D0000}"/>
    <cellStyle name="Normal 2 3 2 5 4 2 2 2 2 2 2" xfId="29678" xr:uid="{00000000-0005-0000-0000-00002F4D0000}"/>
    <cellStyle name="Normal 2 3 2 5 4 2 2 2 2 3" xfId="21532" xr:uid="{00000000-0005-0000-0000-0000304D0000}"/>
    <cellStyle name="Normal 2 3 2 5 4 2 2 2 3" xfId="8070" xr:uid="{00000000-0005-0000-0000-0000314D0000}"/>
    <cellStyle name="Normal 2 3 2 5 4 2 2 2 3 2" xfId="16216" xr:uid="{00000000-0005-0000-0000-0000324D0000}"/>
    <cellStyle name="Normal 2 3 2 5 4 2 2 2 3 2 2" xfId="32512" xr:uid="{00000000-0005-0000-0000-0000334D0000}"/>
    <cellStyle name="Normal 2 3 2 5 4 2 2 2 3 3" xfId="24366" xr:uid="{00000000-0005-0000-0000-0000344D0000}"/>
    <cellStyle name="Normal 2 3 2 5 4 2 2 2 4" xfId="10917" xr:uid="{00000000-0005-0000-0000-0000354D0000}"/>
    <cellStyle name="Normal 2 3 2 5 4 2 2 2 4 2" xfId="27213" xr:uid="{00000000-0005-0000-0000-0000364D0000}"/>
    <cellStyle name="Normal 2 3 2 5 4 2 2 2 5" xfId="19067" xr:uid="{00000000-0005-0000-0000-0000374D0000}"/>
    <cellStyle name="Normal 2 3 2 5 4 2 2 3" xfId="4018" xr:uid="{00000000-0005-0000-0000-0000384D0000}"/>
    <cellStyle name="Normal 2 3 2 5 4 2 2 3 2" xfId="12164" xr:uid="{00000000-0005-0000-0000-0000394D0000}"/>
    <cellStyle name="Normal 2 3 2 5 4 2 2 3 2 2" xfId="28460" xr:uid="{00000000-0005-0000-0000-00003A4D0000}"/>
    <cellStyle name="Normal 2 3 2 5 4 2 2 3 3" xfId="20314" xr:uid="{00000000-0005-0000-0000-00003B4D0000}"/>
    <cellStyle name="Normal 2 3 2 5 4 2 2 4" xfId="6660" xr:uid="{00000000-0005-0000-0000-00003C4D0000}"/>
    <cellStyle name="Normal 2 3 2 5 4 2 2 4 2" xfId="14806" xr:uid="{00000000-0005-0000-0000-00003D4D0000}"/>
    <cellStyle name="Normal 2 3 2 5 4 2 2 4 2 2" xfId="31102" xr:uid="{00000000-0005-0000-0000-00003E4D0000}"/>
    <cellStyle name="Normal 2 3 2 5 4 2 2 4 3" xfId="22956" xr:uid="{00000000-0005-0000-0000-00003F4D0000}"/>
    <cellStyle name="Normal 2 3 2 5 4 2 2 5" xfId="9507" xr:uid="{00000000-0005-0000-0000-0000404D0000}"/>
    <cellStyle name="Normal 2 3 2 5 4 2 2 5 2" xfId="25803" xr:uid="{00000000-0005-0000-0000-0000414D0000}"/>
    <cellStyle name="Normal 2 3 2 5 4 2 2 6" xfId="17657" xr:uid="{00000000-0005-0000-0000-0000424D0000}"/>
    <cellStyle name="Normal 2 3 2 5 4 2 3" xfId="2066" xr:uid="{00000000-0005-0000-0000-0000434D0000}"/>
    <cellStyle name="Normal 2 3 2 5 4 2 3 2" xfId="4627" xr:uid="{00000000-0005-0000-0000-0000444D0000}"/>
    <cellStyle name="Normal 2 3 2 5 4 2 3 2 2" xfId="12773" xr:uid="{00000000-0005-0000-0000-0000454D0000}"/>
    <cellStyle name="Normal 2 3 2 5 4 2 3 2 2 2" xfId="29069" xr:uid="{00000000-0005-0000-0000-0000464D0000}"/>
    <cellStyle name="Normal 2 3 2 5 4 2 3 2 3" xfId="20923" xr:uid="{00000000-0005-0000-0000-0000474D0000}"/>
    <cellStyle name="Normal 2 3 2 5 4 2 3 3" xfId="7365" xr:uid="{00000000-0005-0000-0000-0000484D0000}"/>
    <cellStyle name="Normal 2 3 2 5 4 2 3 3 2" xfId="15511" xr:uid="{00000000-0005-0000-0000-0000494D0000}"/>
    <cellStyle name="Normal 2 3 2 5 4 2 3 3 2 2" xfId="31807" xr:uid="{00000000-0005-0000-0000-00004A4D0000}"/>
    <cellStyle name="Normal 2 3 2 5 4 2 3 3 3" xfId="23661" xr:uid="{00000000-0005-0000-0000-00004B4D0000}"/>
    <cellStyle name="Normal 2 3 2 5 4 2 3 4" xfId="10212" xr:uid="{00000000-0005-0000-0000-00004C4D0000}"/>
    <cellStyle name="Normal 2 3 2 5 4 2 3 4 2" xfId="26508" xr:uid="{00000000-0005-0000-0000-00004D4D0000}"/>
    <cellStyle name="Normal 2 3 2 5 4 2 3 5" xfId="18362" xr:uid="{00000000-0005-0000-0000-00004E4D0000}"/>
    <cellStyle name="Normal 2 3 2 5 4 2 4" xfId="3409" xr:uid="{00000000-0005-0000-0000-00004F4D0000}"/>
    <cellStyle name="Normal 2 3 2 5 4 2 4 2" xfId="11555" xr:uid="{00000000-0005-0000-0000-0000504D0000}"/>
    <cellStyle name="Normal 2 3 2 5 4 2 4 2 2" xfId="27851" xr:uid="{00000000-0005-0000-0000-0000514D0000}"/>
    <cellStyle name="Normal 2 3 2 5 4 2 4 3" xfId="19705" xr:uid="{00000000-0005-0000-0000-0000524D0000}"/>
    <cellStyle name="Normal 2 3 2 5 4 2 5" xfId="5955" xr:uid="{00000000-0005-0000-0000-0000534D0000}"/>
    <cellStyle name="Normal 2 3 2 5 4 2 5 2" xfId="14101" xr:uid="{00000000-0005-0000-0000-0000544D0000}"/>
    <cellStyle name="Normal 2 3 2 5 4 2 5 2 2" xfId="30397" xr:uid="{00000000-0005-0000-0000-0000554D0000}"/>
    <cellStyle name="Normal 2 3 2 5 4 2 5 3" xfId="22251" xr:uid="{00000000-0005-0000-0000-0000564D0000}"/>
    <cellStyle name="Normal 2 3 2 5 4 2 6" xfId="8802" xr:uid="{00000000-0005-0000-0000-0000574D0000}"/>
    <cellStyle name="Normal 2 3 2 5 4 2 6 2" xfId="25098" xr:uid="{00000000-0005-0000-0000-0000584D0000}"/>
    <cellStyle name="Normal 2 3 2 5 4 2 7" xfId="16952" xr:uid="{00000000-0005-0000-0000-0000594D0000}"/>
    <cellStyle name="Normal 2 3 2 5 4 3" xfId="1017" xr:uid="{00000000-0005-0000-0000-00005A4D0000}"/>
    <cellStyle name="Normal 2 3 2 5 4 3 2" xfId="2427" xr:uid="{00000000-0005-0000-0000-00005B4D0000}"/>
    <cellStyle name="Normal 2 3 2 5 4 3 2 2" xfId="4940" xr:uid="{00000000-0005-0000-0000-00005C4D0000}"/>
    <cellStyle name="Normal 2 3 2 5 4 3 2 2 2" xfId="13086" xr:uid="{00000000-0005-0000-0000-00005D4D0000}"/>
    <cellStyle name="Normal 2 3 2 5 4 3 2 2 2 2" xfId="29382" xr:uid="{00000000-0005-0000-0000-00005E4D0000}"/>
    <cellStyle name="Normal 2 3 2 5 4 3 2 2 3" xfId="21236" xr:uid="{00000000-0005-0000-0000-00005F4D0000}"/>
    <cellStyle name="Normal 2 3 2 5 4 3 2 3" xfId="7726" xr:uid="{00000000-0005-0000-0000-0000604D0000}"/>
    <cellStyle name="Normal 2 3 2 5 4 3 2 3 2" xfId="15872" xr:uid="{00000000-0005-0000-0000-0000614D0000}"/>
    <cellStyle name="Normal 2 3 2 5 4 3 2 3 2 2" xfId="32168" xr:uid="{00000000-0005-0000-0000-0000624D0000}"/>
    <cellStyle name="Normal 2 3 2 5 4 3 2 3 3" xfId="24022" xr:uid="{00000000-0005-0000-0000-0000634D0000}"/>
    <cellStyle name="Normal 2 3 2 5 4 3 2 4" xfId="10573" xr:uid="{00000000-0005-0000-0000-0000644D0000}"/>
    <cellStyle name="Normal 2 3 2 5 4 3 2 4 2" xfId="26869" xr:uid="{00000000-0005-0000-0000-0000654D0000}"/>
    <cellStyle name="Normal 2 3 2 5 4 3 2 5" xfId="18723" xr:uid="{00000000-0005-0000-0000-0000664D0000}"/>
    <cellStyle name="Normal 2 3 2 5 4 3 3" xfId="3722" xr:uid="{00000000-0005-0000-0000-0000674D0000}"/>
    <cellStyle name="Normal 2 3 2 5 4 3 3 2" xfId="11868" xr:uid="{00000000-0005-0000-0000-0000684D0000}"/>
    <cellStyle name="Normal 2 3 2 5 4 3 3 2 2" xfId="28164" xr:uid="{00000000-0005-0000-0000-0000694D0000}"/>
    <cellStyle name="Normal 2 3 2 5 4 3 3 3" xfId="20018" xr:uid="{00000000-0005-0000-0000-00006A4D0000}"/>
    <cellStyle name="Normal 2 3 2 5 4 3 4" xfId="6316" xr:uid="{00000000-0005-0000-0000-00006B4D0000}"/>
    <cellStyle name="Normal 2 3 2 5 4 3 4 2" xfId="14462" xr:uid="{00000000-0005-0000-0000-00006C4D0000}"/>
    <cellStyle name="Normal 2 3 2 5 4 3 4 2 2" xfId="30758" xr:uid="{00000000-0005-0000-0000-00006D4D0000}"/>
    <cellStyle name="Normal 2 3 2 5 4 3 4 3" xfId="22612" xr:uid="{00000000-0005-0000-0000-00006E4D0000}"/>
    <cellStyle name="Normal 2 3 2 5 4 3 5" xfId="9163" xr:uid="{00000000-0005-0000-0000-00006F4D0000}"/>
    <cellStyle name="Normal 2 3 2 5 4 3 5 2" xfId="25459" xr:uid="{00000000-0005-0000-0000-0000704D0000}"/>
    <cellStyle name="Normal 2 3 2 5 4 3 6" xfId="17313" xr:uid="{00000000-0005-0000-0000-0000714D0000}"/>
    <cellStyle name="Normal 2 3 2 5 4 4" xfId="1722" xr:uid="{00000000-0005-0000-0000-0000724D0000}"/>
    <cellStyle name="Normal 2 3 2 5 4 4 2" xfId="4331" xr:uid="{00000000-0005-0000-0000-0000734D0000}"/>
    <cellStyle name="Normal 2 3 2 5 4 4 2 2" xfId="12477" xr:uid="{00000000-0005-0000-0000-0000744D0000}"/>
    <cellStyle name="Normal 2 3 2 5 4 4 2 2 2" xfId="28773" xr:uid="{00000000-0005-0000-0000-0000754D0000}"/>
    <cellStyle name="Normal 2 3 2 5 4 4 2 3" xfId="20627" xr:uid="{00000000-0005-0000-0000-0000764D0000}"/>
    <cellStyle name="Normal 2 3 2 5 4 4 3" xfId="7021" xr:uid="{00000000-0005-0000-0000-0000774D0000}"/>
    <cellStyle name="Normal 2 3 2 5 4 4 3 2" xfId="15167" xr:uid="{00000000-0005-0000-0000-0000784D0000}"/>
    <cellStyle name="Normal 2 3 2 5 4 4 3 2 2" xfId="31463" xr:uid="{00000000-0005-0000-0000-0000794D0000}"/>
    <cellStyle name="Normal 2 3 2 5 4 4 3 3" xfId="23317" xr:uid="{00000000-0005-0000-0000-00007A4D0000}"/>
    <cellStyle name="Normal 2 3 2 5 4 4 4" xfId="9868" xr:uid="{00000000-0005-0000-0000-00007B4D0000}"/>
    <cellStyle name="Normal 2 3 2 5 4 4 4 2" xfId="26164" xr:uid="{00000000-0005-0000-0000-00007C4D0000}"/>
    <cellStyle name="Normal 2 3 2 5 4 4 5" xfId="18018" xr:uid="{00000000-0005-0000-0000-00007D4D0000}"/>
    <cellStyle name="Normal 2 3 2 5 4 5" xfId="3113" xr:uid="{00000000-0005-0000-0000-00007E4D0000}"/>
    <cellStyle name="Normal 2 3 2 5 4 5 2" xfId="11259" xr:uid="{00000000-0005-0000-0000-00007F4D0000}"/>
    <cellStyle name="Normal 2 3 2 5 4 5 2 2" xfId="27555" xr:uid="{00000000-0005-0000-0000-0000804D0000}"/>
    <cellStyle name="Normal 2 3 2 5 4 5 3" xfId="19409" xr:uid="{00000000-0005-0000-0000-0000814D0000}"/>
    <cellStyle name="Normal 2 3 2 5 4 6" xfId="5611" xr:uid="{00000000-0005-0000-0000-0000824D0000}"/>
    <cellStyle name="Normal 2 3 2 5 4 6 2" xfId="13757" xr:uid="{00000000-0005-0000-0000-0000834D0000}"/>
    <cellStyle name="Normal 2 3 2 5 4 6 2 2" xfId="30053" xr:uid="{00000000-0005-0000-0000-0000844D0000}"/>
    <cellStyle name="Normal 2 3 2 5 4 6 3" xfId="21907" xr:uid="{00000000-0005-0000-0000-0000854D0000}"/>
    <cellStyle name="Normal 2 3 2 5 4 7" xfId="8458" xr:uid="{00000000-0005-0000-0000-0000864D0000}"/>
    <cellStyle name="Normal 2 3 2 5 4 7 2" xfId="24754" xr:uid="{00000000-0005-0000-0000-0000874D0000}"/>
    <cellStyle name="Normal 2 3 2 5 4 8" xfId="16608" xr:uid="{00000000-0005-0000-0000-0000884D0000}"/>
    <cellStyle name="Normal 2 3 2 5 5" xfId="401" xr:uid="{00000000-0005-0000-0000-0000894D0000}"/>
    <cellStyle name="Normal 2 3 2 5 5 2" xfId="1107" xr:uid="{00000000-0005-0000-0000-00008A4D0000}"/>
    <cellStyle name="Normal 2 3 2 5 5 2 2" xfId="2517" xr:uid="{00000000-0005-0000-0000-00008B4D0000}"/>
    <cellStyle name="Normal 2 3 2 5 5 2 2 2" xfId="5014" xr:uid="{00000000-0005-0000-0000-00008C4D0000}"/>
    <cellStyle name="Normal 2 3 2 5 5 2 2 2 2" xfId="13160" xr:uid="{00000000-0005-0000-0000-00008D4D0000}"/>
    <cellStyle name="Normal 2 3 2 5 5 2 2 2 2 2" xfId="29456" xr:uid="{00000000-0005-0000-0000-00008E4D0000}"/>
    <cellStyle name="Normal 2 3 2 5 5 2 2 2 3" xfId="21310" xr:uid="{00000000-0005-0000-0000-00008F4D0000}"/>
    <cellStyle name="Normal 2 3 2 5 5 2 2 3" xfId="7816" xr:uid="{00000000-0005-0000-0000-0000904D0000}"/>
    <cellStyle name="Normal 2 3 2 5 5 2 2 3 2" xfId="15962" xr:uid="{00000000-0005-0000-0000-0000914D0000}"/>
    <cellStyle name="Normal 2 3 2 5 5 2 2 3 2 2" xfId="32258" xr:uid="{00000000-0005-0000-0000-0000924D0000}"/>
    <cellStyle name="Normal 2 3 2 5 5 2 2 3 3" xfId="24112" xr:uid="{00000000-0005-0000-0000-0000934D0000}"/>
    <cellStyle name="Normal 2 3 2 5 5 2 2 4" xfId="10663" xr:uid="{00000000-0005-0000-0000-0000944D0000}"/>
    <cellStyle name="Normal 2 3 2 5 5 2 2 4 2" xfId="26959" xr:uid="{00000000-0005-0000-0000-0000954D0000}"/>
    <cellStyle name="Normal 2 3 2 5 5 2 2 5" xfId="18813" xr:uid="{00000000-0005-0000-0000-0000964D0000}"/>
    <cellStyle name="Normal 2 3 2 5 5 2 3" xfId="3796" xr:uid="{00000000-0005-0000-0000-0000974D0000}"/>
    <cellStyle name="Normal 2 3 2 5 5 2 3 2" xfId="11942" xr:uid="{00000000-0005-0000-0000-0000984D0000}"/>
    <cellStyle name="Normal 2 3 2 5 5 2 3 2 2" xfId="28238" xr:uid="{00000000-0005-0000-0000-0000994D0000}"/>
    <cellStyle name="Normal 2 3 2 5 5 2 3 3" xfId="20092" xr:uid="{00000000-0005-0000-0000-00009A4D0000}"/>
    <cellStyle name="Normal 2 3 2 5 5 2 4" xfId="6406" xr:uid="{00000000-0005-0000-0000-00009B4D0000}"/>
    <cellStyle name="Normal 2 3 2 5 5 2 4 2" xfId="14552" xr:uid="{00000000-0005-0000-0000-00009C4D0000}"/>
    <cellStyle name="Normal 2 3 2 5 5 2 4 2 2" xfId="30848" xr:uid="{00000000-0005-0000-0000-00009D4D0000}"/>
    <cellStyle name="Normal 2 3 2 5 5 2 4 3" xfId="22702" xr:uid="{00000000-0005-0000-0000-00009E4D0000}"/>
    <cellStyle name="Normal 2 3 2 5 5 2 5" xfId="9253" xr:uid="{00000000-0005-0000-0000-00009F4D0000}"/>
    <cellStyle name="Normal 2 3 2 5 5 2 5 2" xfId="25549" xr:uid="{00000000-0005-0000-0000-0000A04D0000}"/>
    <cellStyle name="Normal 2 3 2 5 5 2 6" xfId="17403" xr:uid="{00000000-0005-0000-0000-0000A14D0000}"/>
    <cellStyle name="Normal 2 3 2 5 5 3" xfId="1812" xr:uid="{00000000-0005-0000-0000-0000A24D0000}"/>
    <cellStyle name="Normal 2 3 2 5 5 3 2" xfId="4405" xr:uid="{00000000-0005-0000-0000-0000A34D0000}"/>
    <cellStyle name="Normal 2 3 2 5 5 3 2 2" xfId="12551" xr:uid="{00000000-0005-0000-0000-0000A44D0000}"/>
    <cellStyle name="Normal 2 3 2 5 5 3 2 2 2" xfId="28847" xr:uid="{00000000-0005-0000-0000-0000A54D0000}"/>
    <cellStyle name="Normal 2 3 2 5 5 3 2 3" xfId="20701" xr:uid="{00000000-0005-0000-0000-0000A64D0000}"/>
    <cellStyle name="Normal 2 3 2 5 5 3 3" xfId="7111" xr:uid="{00000000-0005-0000-0000-0000A74D0000}"/>
    <cellStyle name="Normal 2 3 2 5 5 3 3 2" xfId="15257" xr:uid="{00000000-0005-0000-0000-0000A84D0000}"/>
    <cellStyle name="Normal 2 3 2 5 5 3 3 2 2" xfId="31553" xr:uid="{00000000-0005-0000-0000-0000A94D0000}"/>
    <cellStyle name="Normal 2 3 2 5 5 3 3 3" xfId="23407" xr:uid="{00000000-0005-0000-0000-0000AA4D0000}"/>
    <cellStyle name="Normal 2 3 2 5 5 3 4" xfId="9958" xr:uid="{00000000-0005-0000-0000-0000AB4D0000}"/>
    <cellStyle name="Normal 2 3 2 5 5 3 4 2" xfId="26254" xr:uid="{00000000-0005-0000-0000-0000AC4D0000}"/>
    <cellStyle name="Normal 2 3 2 5 5 3 5" xfId="18108" xr:uid="{00000000-0005-0000-0000-0000AD4D0000}"/>
    <cellStyle name="Normal 2 3 2 5 5 4" xfId="3187" xr:uid="{00000000-0005-0000-0000-0000AE4D0000}"/>
    <cellStyle name="Normal 2 3 2 5 5 4 2" xfId="11333" xr:uid="{00000000-0005-0000-0000-0000AF4D0000}"/>
    <cellStyle name="Normal 2 3 2 5 5 4 2 2" xfId="27629" xr:uid="{00000000-0005-0000-0000-0000B04D0000}"/>
    <cellStyle name="Normal 2 3 2 5 5 4 3" xfId="19483" xr:uid="{00000000-0005-0000-0000-0000B14D0000}"/>
    <cellStyle name="Normal 2 3 2 5 5 5" xfId="5701" xr:uid="{00000000-0005-0000-0000-0000B24D0000}"/>
    <cellStyle name="Normal 2 3 2 5 5 5 2" xfId="13847" xr:uid="{00000000-0005-0000-0000-0000B34D0000}"/>
    <cellStyle name="Normal 2 3 2 5 5 5 2 2" xfId="30143" xr:uid="{00000000-0005-0000-0000-0000B44D0000}"/>
    <cellStyle name="Normal 2 3 2 5 5 5 3" xfId="21997" xr:uid="{00000000-0005-0000-0000-0000B54D0000}"/>
    <cellStyle name="Normal 2 3 2 5 5 6" xfId="8548" xr:uid="{00000000-0005-0000-0000-0000B64D0000}"/>
    <cellStyle name="Normal 2 3 2 5 5 6 2" xfId="24844" xr:uid="{00000000-0005-0000-0000-0000B74D0000}"/>
    <cellStyle name="Normal 2 3 2 5 5 7" xfId="16698" xr:uid="{00000000-0005-0000-0000-0000B84D0000}"/>
    <cellStyle name="Normal 2 3 2 5 6" xfId="763" xr:uid="{00000000-0005-0000-0000-0000B94D0000}"/>
    <cellStyle name="Normal 2 3 2 5 6 2" xfId="2173" xr:uid="{00000000-0005-0000-0000-0000BA4D0000}"/>
    <cellStyle name="Normal 2 3 2 5 6 2 2" xfId="4718" xr:uid="{00000000-0005-0000-0000-0000BB4D0000}"/>
    <cellStyle name="Normal 2 3 2 5 6 2 2 2" xfId="12864" xr:uid="{00000000-0005-0000-0000-0000BC4D0000}"/>
    <cellStyle name="Normal 2 3 2 5 6 2 2 2 2" xfId="29160" xr:uid="{00000000-0005-0000-0000-0000BD4D0000}"/>
    <cellStyle name="Normal 2 3 2 5 6 2 2 3" xfId="21014" xr:uid="{00000000-0005-0000-0000-0000BE4D0000}"/>
    <cellStyle name="Normal 2 3 2 5 6 2 3" xfId="7472" xr:uid="{00000000-0005-0000-0000-0000BF4D0000}"/>
    <cellStyle name="Normal 2 3 2 5 6 2 3 2" xfId="15618" xr:uid="{00000000-0005-0000-0000-0000C04D0000}"/>
    <cellStyle name="Normal 2 3 2 5 6 2 3 2 2" xfId="31914" xr:uid="{00000000-0005-0000-0000-0000C14D0000}"/>
    <cellStyle name="Normal 2 3 2 5 6 2 3 3" xfId="23768" xr:uid="{00000000-0005-0000-0000-0000C24D0000}"/>
    <cellStyle name="Normal 2 3 2 5 6 2 4" xfId="10319" xr:uid="{00000000-0005-0000-0000-0000C34D0000}"/>
    <cellStyle name="Normal 2 3 2 5 6 2 4 2" xfId="26615" xr:uid="{00000000-0005-0000-0000-0000C44D0000}"/>
    <cellStyle name="Normal 2 3 2 5 6 2 5" xfId="18469" xr:uid="{00000000-0005-0000-0000-0000C54D0000}"/>
    <cellStyle name="Normal 2 3 2 5 6 3" xfId="3500" xr:uid="{00000000-0005-0000-0000-0000C64D0000}"/>
    <cellStyle name="Normal 2 3 2 5 6 3 2" xfId="11646" xr:uid="{00000000-0005-0000-0000-0000C74D0000}"/>
    <cellStyle name="Normal 2 3 2 5 6 3 2 2" xfId="27942" xr:uid="{00000000-0005-0000-0000-0000C84D0000}"/>
    <cellStyle name="Normal 2 3 2 5 6 3 3" xfId="19796" xr:uid="{00000000-0005-0000-0000-0000C94D0000}"/>
    <cellStyle name="Normal 2 3 2 5 6 4" xfId="6062" xr:uid="{00000000-0005-0000-0000-0000CA4D0000}"/>
    <cellStyle name="Normal 2 3 2 5 6 4 2" xfId="14208" xr:uid="{00000000-0005-0000-0000-0000CB4D0000}"/>
    <cellStyle name="Normal 2 3 2 5 6 4 2 2" xfId="30504" xr:uid="{00000000-0005-0000-0000-0000CC4D0000}"/>
    <cellStyle name="Normal 2 3 2 5 6 4 3" xfId="22358" xr:uid="{00000000-0005-0000-0000-0000CD4D0000}"/>
    <cellStyle name="Normal 2 3 2 5 6 5" xfId="8909" xr:uid="{00000000-0005-0000-0000-0000CE4D0000}"/>
    <cellStyle name="Normal 2 3 2 5 6 5 2" xfId="25205" xr:uid="{00000000-0005-0000-0000-0000CF4D0000}"/>
    <cellStyle name="Normal 2 3 2 5 6 6" xfId="17059" xr:uid="{00000000-0005-0000-0000-0000D04D0000}"/>
    <cellStyle name="Normal 2 3 2 5 7" xfId="1468" xr:uid="{00000000-0005-0000-0000-0000D14D0000}"/>
    <cellStyle name="Normal 2 3 2 5 7 2" xfId="4109" xr:uid="{00000000-0005-0000-0000-0000D24D0000}"/>
    <cellStyle name="Normal 2 3 2 5 7 2 2" xfId="12255" xr:uid="{00000000-0005-0000-0000-0000D34D0000}"/>
    <cellStyle name="Normal 2 3 2 5 7 2 2 2" xfId="28551" xr:uid="{00000000-0005-0000-0000-0000D44D0000}"/>
    <cellStyle name="Normal 2 3 2 5 7 2 3" xfId="20405" xr:uid="{00000000-0005-0000-0000-0000D54D0000}"/>
    <cellStyle name="Normal 2 3 2 5 7 3" xfId="6767" xr:uid="{00000000-0005-0000-0000-0000D64D0000}"/>
    <cellStyle name="Normal 2 3 2 5 7 3 2" xfId="14913" xr:uid="{00000000-0005-0000-0000-0000D74D0000}"/>
    <cellStyle name="Normal 2 3 2 5 7 3 2 2" xfId="31209" xr:uid="{00000000-0005-0000-0000-0000D84D0000}"/>
    <cellStyle name="Normal 2 3 2 5 7 3 3" xfId="23063" xr:uid="{00000000-0005-0000-0000-0000D94D0000}"/>
    <cellStyle name="Normal 2 3 2 5 7 4" xfId="9614" xr:uid="{00000000-0005-0000-0000-0000DA4D0000}"/>
    <cellStyle name="Normal 2 3 2 5 7 4 2" xfId="25910" xr:uid="{00000000-0005-0000-0000-0000DB4D0000}"/>
    <cellStyle name="Normal 2 3 2 5 7 5" xfId="17764" xr:uid="{00000000-0005-0000-0000-0000DC4D0000}"/>
    <cellStyle name="Normal 2 3 2 5 8" xfId="2891" xr:uid="{00000000-0005-0000-0000-0000DD4D0000}"/>
    <cellStyle name="Normal 2 3 2 5 8 2" xfId="11037" xr:uid="{00000000-0005-0000-0000-0000DE4D0000}"/>
    <cellStyle name="Normal 2 3 2 5 8 2 2" xfId="27333" xr:uid="{00000000-0005-0000-0000-0000DF4D0000}"/>
    <cellStyle name="Normal 2 3 2 5 8 3" xfId="19187" xr:uid="{00000000-0005-0000-0000-0000E04D0000}"/>
    <cellStyle name="Normal 2 3 2 5 9" xfId="5357" xr:uid="{00000000-0005-0000-0000-0000E14D0000}"/>
    <cellStyle name="Normal 2 3 2 5 9 2" xfId="13503" xr:uid="{00000000-0005-0000-0000-0000E24D0000}"/>
    <cellStyle name="Normal 2 3 2 5 9 2 2" xfId="29799" xr:uid="{00000000-0005-0000-0000-0000E34D0000}"/>
    <cellStyle name="Normal 2 3 2 5 9 3" xfId="21653" xr:uid="{00000000-0005-0000-0000-0000E44D0000}"/>
    <cellStyle name="Normal 2 3 2 6" xfId="96" xr:uid="{00000000-0005-0000-0000-0000E54D0000}"/>
    <cellStyle name="Normal 2 3 2 6 10" xfId="5396" xr:uid="{00000000-0005-0000-0000-0000E64D0000}"/>
    <cellStyle name="Normal 2 3 2 6 10 2" xfId="13542" xr:uid="{00000000-0005-0000-0000-0000E74D0000}"/>
    <cellStyle name="Normal 2 3 2 6 10 2 2" xfId="29838" xr:uid="{00000000-0005-0000-0000-0000E84D0000}"/>
    <cellStyle name="Normal 2 3 2 6 10 3" xfId="21692" xr:uid="{00000000-0005-0000-0000-0000E94D0000}"/>
    <cellStyle name="Normal 2 3 2 6 11" xfId="8243" xr:uid="{00000000-0005-0000-0000-0000EA4D0000}"/>
    <cellStyle name="Normal 2 3 2 6 11 2" xfId="24539" xr:uid="{00000000-0005-0000-0000-0000EB4D0000}"/>
    <cellStyle name="Normal 2 3 2 6 12" xfId="16393" xr:uid="{00000000-0005-0000-0000-0000EC4D0000}"/>
    <cellStyle name="Normal 2 3 2 6 2" xfId="186" xr:uid="{00000000-0005-0000-0000-0000ED4D0000}"/>
    <cellStyle name="Normal 2 3 2 6 2 2" xfId="530" xr:uid="{00000000-0005-0000-0000-0000EE4D0000}"/>
    <cellStyle name="Normal 2 3 2 6 2 2 2" xfId="1236" xr:uid="{00000000-0005-0000-0000-0000EF4D0000}"/>
    <cellStyle name="Normal 2 3 2 6 2 2 2 2" xfId="2646" xr:uid="{00000000-0005-0000-0000-0000F04D0000}"/>
    <cellStyle name="Normal 2 3 2 6 2 2 2 2 2" xfId="5120" xr:uid="{00000000-0005-0000-0000-0000F14D0000}"/>
    <cellStyle name="Normal 2 3 2 6 2 2 2 2 2 2" xfId="13266" xr:uid="{00000000-0005-0000-0000-0000F24D0000}"/>
    <cellStyle name="Normal 2 3 2 6 2 2 2 2 2 2 2" xfId="29562" xr:uid="{00000000-0005-0000-0000-0000F34D0000}"/>
    <cellStyle name="Normal 2 3 2 6 2 2 2 2 2 3" xfId="21416" xr:uid="{00000000-0005-0000-0000-0000F44D0000}"/>
    <cellStyle name="Normal 2 3 2 6 2 2 2 2 3" xfId="7945" xr:uid="{00000000-0005-0000-0000-0000F54D0000}"/>
    <cellStyle name="Normal 2 3 2 6 2 2 2 2 3 2" xfId="16091" xr:uid="{00000000-0005-0000-0000-0000F64D0000}"/>
    <cellStyle name="Normal 2 3 2 6 2 2 2 2 3 2 2" xfId="32387" xr:uid="{00000000-0005-0000-0000-0000F74D0000}"/>
    <cellStyle name="Normal 2 3 2 6 2 2 2 2 3 3" xfId="24241" xr:uid="{00000000-0005-0000-0000-0000F84D0000}"/>
    <cellStyle name="Normal 2 3 2 6 2 2 2 2 4" xfId="10792" xr:uid="{00000000-0005-0000-0000-0000F94D0000}"/>
    <cellStyle name="Normal 2 3 2 6 2 2 2 2 4 2" xfId="27088" xr:uid="{00000000-0005-0000-0000-0000FA4D0000}"/>
    <cellStyle name="Normal 2 3 2 6 2 2 2 2 5" xfId="18942" xr:uid="{00000000-0005-0000-0000-0000FB4D0000}"/>
    <cellStyle name="Normal 2 3 2 6 2 2 2 3" xfId="3902" xr:uid="{00000000-0005-0000-0000-0000FC4D0000}"/>
    <cellStyle name="Normal 2 3 2 6 2 2 2 3 2" xfId="12048" xr:uid="{00000000-0005-0000-0000-0000FD4D0000}"/>
    <cellStyle name="Normal 2 3 2 6 2 2 2 3 2 2" xfId="28344" xr:uid="{00000000-0005-0000-0000-0000FE4D0000}"/>
    <cellStyle name="Normal 2 3 2 6 2 2 2 3 3" xfId="20198" xr:uid="{00000000-0005-0000-0000-0000FF4D0000}"/>
    <cellStyle name="Normal 2 3 2 6 2 2 2 4" xfId="6535" xr:uid="{00000000-0005-0000-0000-0000004E0000}"/>
    <cellStyle name="Normal 2 3 2 6 2 2 2 4 2" xfId="14681" xr:uid="{00000000-0005-0000-0000-0000014E0000}"/>
    <cellStyle name="Normal 2 3 2 6 2 2 2 4 2 2" xfId="30977" xr:uid="{00000000-0005-0000-0000-0000024E0000}"/>
    <cellStyle name="Normal 2 3 2 6 2 2 2 4 3" xfId="22831" xr:uid="{00000000-0005-0000-0000-0000034E0000}"/>
    <cellStyle name="Normal 2 3 2 6 2 2 2 5" xfId="9382" xr:uid="{00000000-0005-0000-0000-0000044E0000}"/>
    <cellStyle name="Normal 2 3 2 6 2 2 2 5 2" xfId="25678" xr:uid="{00000000-0005-0000-0000-0000054E0000}"/>
    <cellStyle name="Normal 2 3 2 6 2 2 2 6" xfId="17532" xr:uid="{00000000-0005-0000-0000-0000064E0000}"/>
    <cellStyle name="Normal 2 3 2 6 2 2 3" xfId="1941" xr:uid="{00000000-0005-0000-0000-0000074E0000}"/>
    <cellStyle name="Normal 2 3 2 6 2 2 3 2" xfId="4511" xr:uid="{00000000-0005-0000-0000-0000084E0000}"/>
    <cellStyle name="Normal 2 3 2 6 2 2 3 2 2" xfId="12657" xr:uid="{00000000-0005-0000-0000-0000094E0000}"/>
    <cellStyle name="Normal 2 3 2 6 2 2 3 2 2 2" xfId="28953" xr:uid="{00000000-0005-0000-0000-00000A4E0000}"/>
    <cellStyle name="Normal 2 3 2 6 2 2 3 2 3" xfId="20807" xr:uid="{00000000-0005-0000-0000-00000B4E0000}"/>
    <cellStyle name="Normal 2 3 2 6 2 2 3 3" xfId="7240" xr:uid="{00000000-0005-0000-0000-00000C4E0000}"/>
    <cellStyle name="Normal 2 3 2 6 2 2 3 3 2" xfId="15386" xr:uid="{00000000-0005-0000-0000-00000D4E0000}"/>
    <cellStyle name="Normal 2 3 2 6 2 2 3 3 2 2" xfId="31682" xr:uid="{00000000-0005-0000-0000-00000E4E0000}"/>
    <cellStyle name="Normal 2 3 2 6 2 2 3 3 3" xfId="23536" xr:uid="{00000000-0005-0000-0000-00000F4E0000}"/>
    <cellStyle name="Normal 2 3 2 6 2 2 3 4" xfId="10087" xr:uid="{00000000-0005-0000-0000-0000104E0000}"/>
    <cellStyle name="Normal 2 3 2 6 2 2 3 4 2" xfId="26383" xr:uid="{00000000-0005-0000-0000-0000114E0000}"/>
    <cellStyle name="Normal 2 3 2 6 2 2 3 5" xfId="18237" xr:uid="{00000000-0005-0000-0000-0000124E0000}"/>
    <cellStyle name="Normal 2 3 2 6 2 2 4" xfId="3293" xr:uid="{00000000-0005-0000-0000-0000134E0000}"/>
    <cellStyle name="Normal 2 3 2 6 2 2 4 2" xfId="11439" xr:uid="{00000000-0005-0000-0000-0000144E0000}"/>
    <cellStyle name="Normal 2 3 2 6 2 2 4 2 2" xfId="27735" xr:uid="{00000000-0005-0000-0000-0000154E0000}"/>
    <cellStyle name="Normal 2 3 2 6 2 2 4 3" xfId="19589" xr:uid="{00000000-0005-0000-0000-0000164E0000}"/>
    <cellStyle name="Normal 2 3 2 6 2 2 5" xfId="5830" xr:uid="{00000000-0005-0000-0000-0000174E0000}"/>
    <cellStyle name="Normal 2 3 2 6 2 2 5 2" xfId="13976" xr:uid="{00000000-0005-0000-0000-0000184E0000}"/>
    <cellStyle name="Normal 2 3 2 6 2 2 5 2 2" xfId="30272" xr:uid="{00000000-0005-0000-0000-0000194E0000}"/>
    <cellStyle name="Normal 2 3 2 6 2 2 5 3" xfId="22126" xr:uid="{00000000-0005-0000-0000-00001A4E0000}"/>
    <cellStyle name="Normal 2 3 2 6 2 2 6" xfId="8677" xr:uid="{00000000-0005-0000-0000-00001B4E0000}"/>
    <cellStyle name="Normal 2 3 2 6 2 2 6 2" xfId="24973" xr:uid="{00000000-0005-0000-0000-00001C4E0000}"/>
    <cellStyle name="Normal 2 3 2 6 2 2 7" xfId="16827" xr:uid="{00000000-0005-0000-0000-00001D4E0000}"/>
    <cellStyle name="Normal 2 3 2 6 2 3" xfId="892" xr:uid="{00000000-0005-0000-0000-00001E4E0000}"/>
    <cellStyle name="Normal 2 3 2 6 2 3 2" xfId="2302" xr:uid="{00000000-0005-0000-0000-00001F4E0000}"/>
    <cellStyle name="Normal 2 3 2 6 2 3 2 2" xfId="4824" xr:uid="{00000000-0005-0000-0000-0000204E0000}"/>
    <cellStyle name="Normal 2 3 2 6 2 3 2 2 2" xfId="12970" xr:uid="{00000000-0005-0000-0000-0000214E0000}"/>
    <cellStyle name="Normal 2 3 2 6 2 3 2 2 2 2" xfId="29266" xr:uid="{00000000-0005-0000-0000-0000224E0000}"/>
    <cellStyle name="Normal 2 3 2 6 2 3 2 2 3" xfId="21120" xr:uid="{00000000-0005-0000-0000-0000234E0000}"/>
    <cellStyle name="Normal 2 3 2 6 2 3 2 3" xfId="7601" xr:uid="{00000000-0005-0000-0000-0000244E0000}"/>
    <cellStyle name="Normal 2 3 2 6 2 3 2 3 2" xfId="15747" xr:uid="{00000000-0005-0000-0000-0000254E0000}"/>
    <cellStyle name="Normal 2 3 2 6 2 3 2 3 2 2" xfId="32043" xr:uid="{00000000-0005-0000-0000-0000264E0000}"/>
    <cellStyle name="Normal 2 3 2 6 2 3 2 3 3" xfId="23897" xr:uid="{00000000-0005-0000-0000-0000274E0000}"/>
    <cellStyle name="Normal 2 3 2 6 2 3 2 4" xfId="10448" xr:uid="{00000000-0005-0000-0000-0000284E0000}"/>
    <cellStyle name="Normal 2 3 2 6 2 3 2 4 2" xfId="26744" xr:uid="{00000000-0005-0000-0000-0000294E0000}"/>
    <cellStyle name="Normal 2 3 2 6 2 3 2 5" xfId="18598" xr:uid="{00000000-0005-0000-0000-00002A4E0000}"/>
    <cellStyle name="Normal 2 3 2 6 2 3 3" xfId="3606" xr:uid="{00000000-0005-0000-0000-00002B4E0000}"/>
    <cellStyle name="Normal 2 3 2 6 2 3 3 2" xfId="11752" xr:uid="{00000000-0005-0000-0000-00002C4E0000}"/>
    <cellStyle name="Normal 2 3 2 6 2 3 3 2 2" xfId="28048" xr:uid="{00000000-0005-0000-0000-00002D4E0000}"/>
    <cellStyle name="Normal 2 3 2 6 2 3 3 3" xfId="19902" xr:uid="{00000000-0005-0000-0000-00002E4E0000}"/>
    <cellStyle name="Normal 2 3 2 6 2 3 4" xfId="6191" xr:uid="{00000000-0005-0000-0000-00002F4E0000}"/>
    <cellStyle name="Normal 2 3 2 6 2 3 4 2" xfId="14337" xr:uid="{00000000-0005-0000-0000-0000304E0000}"/>
    <cellStyle name="Normal 2 3 2 6 2 3 4 2 2" xfId="30633" xr:uid="{00000000-0005-0000-0000-0000314E0000}"/>
    <cellStyle name="Normal 2 3 2 6 2 3 4 3" xfId="22487" xr:uid="{00000000-0005-0000-0000-0000324E0000}"/>
    <cellStyle name="Normal 2 3 2 6 2 3 5" xfId="9038" xr:uid="{00000000-0005-0000-0000-0000334E0000}"/>
    <cellStyle name="Normal 2 3 2 6 2 3 5 2" xfId="25334" xr:uid="{00000000-0005-0000-0000-0000344E0000}"/>
    <cellStyle name="Normal 2 3 2 6 2 3 6" xfId="17188" xr:uid="{00000000-0005-0000-0000-0000354E0000}"/>
    <cellStyle name="Normal 2 3 2 6 2 4" xfId="1597" xr:uid="{00000000-0005-0000-0000-0000364E0000}"/>
    <cellStyle name="Normal 2 3 2 6 2 4 2" xfId="4215" xr:uid="{00000000-0005-0000-0000-0000374E0000}"/>
    <cellStyle name="Normal 2 3 2 6 2 4 2 2" xfId="12361" xr:uid="{00000000-0005-0000-0000-0000384E0000}"/>
    <cellStyle name="Normal 2 3 2 6 2 4 2 2 2" xfId="28657" xr:uid="{00000000-0005-0000-0000-0000394E0000}"/>
    <cellStyle name="Normal 2 3 2 6 2 4 2 3" xfId="20511" xr:uid="{00000000-0005-0000-0000-00003A4E0000}"/>
    <cellStyle name="Normal 2 3 2 6 2 4 3" xfId="6896" xr:uid="{00000000-0005-0000-0000-00003B4E0000}"/>
    <cellStyle name="Normal 2 3 2 6 2 4 3 2" xfId="15042" xr:uid="{00000000-0005-0000-0000-00003C4E0000}"/>
    <cellStyle name="Normal 2 3 2 6 2 4 3 2 2" xfId="31338" xr:uid="{00000000-0005-0000-0000-00003D4E0000}"/>
    <cellStyle name="Normal 2 3 2 6 2 4 3 3" xfId="23192" xr:uid="{00000000-0005-0000-0000-00003E4E0000}"/>
    <cellStyle name="Normal 2 3 2 6 2 4 4" xfId="9743" xr:uid="{00000000-0005-0000-0000-00003F4E0000}"/>
    <cellStyle name="Normal 2 3 2 6 2 4 4 2" xfId="26039" xr:uid="{00000000-0005-0000-0000-0000404E0000}"/>
    <cellStyle name="Normal 2 3 2 6 2 4 5" xfId="17893" xr:uid="{00000000-0005-0000-0000-0000414E0000}"/>
    <cellStyle name="Normal 2 3 2 6 2 5" xfId="2997" xr:uid="{00000000-0005-0000-0000-0000424E0000}"/>
    <cellStyle name="Normal 2 3 2 6 2 5 2" xfId="11143" xr:uid="{00000000-0005-0000-0000-0000434E0000}"/>
    <cellStyle name="Normal 2 3 2 6 2 5 2 2" xfId="27439" xr:uid="{00000000-0005-0000-0000-0000444E0000}"/>
    <cellStyle name="Normal 2 3 2 6 2 5 3" xfId="19293" xr:uid="{00000000-0005-0000-0000-0000454E0000}"/>
    <cellStyle name="Normal 2 3 2 6 2 6" xfId="5486" xr:uid="{00000000-0005-0000-0000-0000464E0000}"/>
    <cellStyle name="Normal 2 3 2 6 2 6 2" xfId="13632" xr:uid="{00000000-0005-0000-0000-0000474E0000}"/>
    <cellStyle name="Normal 2 3 2 6 2 6 2 2" xfId="29928" xr:uid="{00000000-0005-0000-0000-0000484E0000}"/>
    <cellStyle name="Normal 2 3 2 6 2 6 3" xfId="21782" xr:uid="{00000000-0005-0000-0000-0000494E0000}"/>
    <cellStyle name="Normal 2 3 2 6 2 7" xfId="8333" xr:uid="{00000000-0005-0000-0000-00004A4E0000}"/>
    <cellStyle name="Normal 2 3 2 6 2 7 2" xfId="24629" xr:uid="{00000000-0005-0000-0000-00004B4E0000}"/>
    <cellStyle name="Normal 2 3 2 6 2 8" xfId="16483" xr:uid="{00000000-0005-0000-0000-00004C4E0000}"/>
    <cellStyle name="Normal 2 3 2 6 3" xfId="260" xr:uid="{00000000-0005-0000-0000-00004D4E0000}"/>
    <cellStyle name="Normal 2 3 2 6 3 2" xfId="604" xr:uid="{00000000-0005-0000-0000-00004E4E0000}"/>
    <cellStyle name="Normal 2 3 2 6 3 2 2" xfId="1310" xr:uid="{00000000-0005-0000-0000-00004F4E0000}"/>
    <cellStyle name="Normal 2 3 2 6 3 2 2 2" xfId="2720" xr:uid="{00000000-0005-0000-0000-0000504E0000}"/>
    <cellStyle name="Normal 2 3 2 6 3 2 2 2 2" xfId="5194" xr:uid="{00000000-0005-0000-0000-0000514E0000}"/>
    <cellStyle name="Normal 2 3 2 6 3 2 2 2 2 2" xfId="13340" xr:uid="{00000000-0005-0000-0000-0000524E0000}"/>
    <cellStyle name="Normal 2 3 2 6 3 2 2 2 2 2 2" xfId="29636" xr:uid="{00000000-0005-0000-0000-0000534E0000}"/>
    <cellStyle name="Normal 2 3 2 6 3 2 2 2 2 3" xfId="21490" xr:uid="{00000000-0005-0000-0000-0000544E0000}"/>
    <cellStyle name="Normal 2 3 2 6 3 2 2 2 3" xfId="8019" xr:uid="{00000000-0005-0000-0000-0000554E0000}"/>
    <cellStyle name="Normal 2 3 2 6 3 2 2 2 3 2" xfId="16165" xr:uid="{00000000-0005-0000-0000-0000564E0000}"/>
    <cellStyle name="Normal 2 3 2 6 3 2 2 2 3 2 2" xfId="32461" xr:uid="{00000000-0005-0000-0000-0000574E0000}"/>
    <cellStyle name="Normal 2 3 2 6 3 2 2 2 3 3" xfId="24315" xr:uid="{00000000-0005-0000-0000-0000584E0000}"/>
    <cellStyle name="Normal 2 3 2 6 3 2 2 2 4" xfId="10866" xr:uid="{00000000-0005-0000-0000-0000594E0000}"/>
    <cellStyle name="Normal 2 3 2 6 3 2 2 2 4 2" xfId="27162" xr:uid="{00000000-0005-0000-0000-00005A4E0000}"/>
    <cellStyle name="Normal 2 3 2 6 3 2 2 2 5" xfId="19016" xr:uid="{00000000-0005-0000-0000-00005B4E0000}"/>
    <cellStyle name="Normal 2 3 2 6 3 2 2 3" xfId="3976" xr:uid="{00000000-0005-0000-0000-00005C4E0000}"/>
    <cellStyle name="Normal 2 3 2 6 3 2 2 3 2" xfId="12122" xr:uid="{00000000-0005-0000-0000-00005D4E0000}"/>
    <cellStyle name="Normal 2 3 2 6 3 2 2 3 2 2" xfId="28418" xr:uid="{00000000-0005-0000-0000-00005E4E0000}"/>
    <cellStyle name="Normal 2 3 2 6 3 2 2 3 3" xfId="20272" xr:uid="{00000000-0005-0000-0000-00005F4E0000}"/>
    <cellStyle name="Normal 2 3 2 6 3 2 2 4" xfId="6609" xr:uid="{00000000-0005-0000-0000-0000604E0000}"/>
    <cellStyle name="Normal 2 3 2 6 3 2 2 4 2" xfId="14755" xr:uid="{00000000-0005-0000-0000-0000614E0000}"/>
    <cellStyle name="Normal 2 3 2 6 3 2 2 4 2 2" xfId="31051" xr:uid="{00000000-0005-0000-0000-0000624E0000}"/>
    <cellStyle name="Normal 2 3 2 6 3 2 2 4 3" xfId="22905" xr:uid="{00000000-0005-0000-0000-0000634E0000}"/>
    <cellStyle name="Normal 2 3 2 6 3 2 2 5" xfId="9456" xr:uid="{00000000-0005-0000-0000-0000644E0000}"/>
    <cellStyle name="Normal 2 3 2 6 3 2 2 5 2" xfId="25752" xr:uid="{00000000-0005-0000-0000-0000654E0000}"/>
    <cellStyle name="Normal 2 3 2 6 3 2 2 6" xfId="17606" xr:uid="{00000000-0005-0000-0000-0000664E0000}"/>
    <cellStyle name="Normal 2 3 2 6 3 2 3" xfId="2015" xr:uid="{00000000-0005-0000-0000-0000674E0000}"/>
    <cellStyle name="Normal 2 3 2 6 3 2 3 2" xfId="4585" xr:uid="{00000000-0005-0000-0000-0000684E0000}"/>
    <cellStyle name="Normal 2 3 2 6 3 2 3 2 2" xfId="12731" xr:uid="{00000000-0005-0000-0000-0000694E0000}"/>
    <cellStyle name="Normal 2 3 2 6 3 2 3 2 2 2" xfId="29027" xr:uid="{00000000-0005-0000-0000-00006A4E0000}"/>
    <cellStyle name="Normal 2 3 2 6 3 2 3 2 3" xfId="20881" xr:uid="{00000000-0005-0000-0000-00006B4E0000}"/>
    <cellStyle name="Normal 2 3 2 6 3 2 3 3" xfId="7314" xr:uid="{00000000-0005-0000-0000-00006C4E0000}"/>
    <cellStyle name="Normal 2 3 2 6 3 2 3 3 2" xfId="15460" xr:uid="{00000000-0005-0000-0000-00006D4E0000}"/>
    <cellStyle name="Normal 2 3 2 6 3 2 3 3 2 2" xfId="31756" xr:uid="{00000000-0005-0000-0000-00006E4E0000}"/>
    <cellStyle name="Normal 2 3 2 6 3 2 3 3 3" xfId="23610" xr:uid="{00000000-0005-0000-0000-00006F4E0000}"/>
    <cellStyle name="Normal 2 3 2 6 3 2 3 4" xfId="10161" xr:uid="{00000000-0005-0000-0000-0000704E0000}"/>
    <cellStyle name="Normal 2 3 2 6 3 2 3 4 2" xfId="26457" xr:uid="{00000000-0005-0000-0000-0000714E0000}"/>
    <cellStyle name="Normal 2 3 2 6 3 2 3 5" xfId="18311" xr:uid="{00000000-0005-0000-0000-0000724E0000}"/>
    <cellStyle name="Normal 2 3 2 6 3 2 4" xfId="3367" xr:uid="{00000000-0005-0000-0000-0000734E0000}"/>
    <cellStyle name="Normal 2 3 2 6 3 2 4 2" xfId="11513" xr:uid="{00000000-0005-0000-0000-0000744E0000}"/>
    <cellStyle name="Normal 2 3 2 6 3 2 4 2 2" xfId="27809" xr:uid="{00000000-0005-0000-0000-0000754E0000}"/>
    <cellStyle name="Normal 2 3 2 6 3 2 4 3" xfId="19663" xr:uid="{00000000-0005-0000-0000-0000764E0000}"/>
    <cellStyle name="Normal 2 3 2 6 3 2 5" xfId="5904" xr:uid="{00000000-0005-0000-0000-0000774E0000}"/>
    <cellStyle name="Normal 2 3 2 6 3 2 5 2" xfId="14050" xr:uid="{00000000-0005-0000-0000-0000784E0000}"/>
    <cellStyle name="Normal 2 3 2 6 3 2 5 2 2" xfId="30346" xr:uid="{00000000-0005-0000-0000-0000794E0000}"/>
    <cellStyle name="Normal 2 3 2 6 3 2 5 3" xfId="22200" xr:uid="{00000000-0005-0000-0000-00007A4E0000}"/>
    <cellStyle name="Normal 2 3 2 6 3 2 6" xfId="8751" xr:uid="{00000000-0005-0000-0000-00007B4E0000}"/>
    <cellStyle name="Normal 2 3 2 6 3 2 6 2" xfId="25047" xr:uid="{00000000-0005-0000-0000-00007C4E0000}"/>
    <cellStyle name="Normal 2 3 2 6 3 2 7" xfId="16901" xr:uid="{00000000-0005-0000-0000-00007D4E0000}"/>
    <cellStyle name="Normal 2 3 2 6 3 3" xfId="966" xr:uid="{00000000-0005-0000-0000-00007E4E0000}"/>
    <cellStyle name="Normal 2 3 2 6 3 3 2" xfId="2376" xr:uid="{00000000-0005-0000-0000-00007F4E0000}"/>
    <cellStyle name="Normal 2 3 2 6 3 3 2 2" xfId="4898" xr:uid="{00000000-0005-0000-0000-0000804E0000}"/>
    <cellStyle name="Normal 2 3 2 6 3 3 2 2 2" xfId="13044" xr:uid="{00000000-0005-0000-0000-0000814E0000}"/>
    <cellStyle name="Normal 2 3 2 6 3 3 2 2 2 2" xfId="29340" xr:uid="{00000000-0005-0000-0000-0000824E0000}"/>
    <cellStyle name="Normal 2 3 2 6 3 3 2 2 3" xfId="21194" xr:uid="{00000000-0005-0000-0000-0000834E0000}"/>
    <cellStyle name="Normal 2 3 2 6 3 3 2 3" xfId="7675" xr:uid="{00000000-0005-0000-0000-0000844E0000}"/>
    <cellStyle name="Normal 2 3 2 6 3 3 2 3 2" xfId="15821" xr:uid="{00000000-0005-0000-0000-0000854E0000}"/>
    <cellStyle name="Normal 2 3 2 6 3 3 2 3 2 2" xfId="32117" xr:uid="{00000000-0005-0000-0000-0000864E0000}"/>
    <cellStyle name="Normal 2 3 2 6 3 3 2 3 3" xfId="23971" xr:uid="{00000000-0005-0000-0000-0000874E0000}"/>
    <cellStyle name="Normal 2 3 2 6 3 3 2 4" xfId="10522" xr:uid="{00000000-0005-0000-0000-0000884E0000}"/>
    <cellStyle name="Normal 2 3 2 6 3 3 2 4 2" xfId="26818" xr:uid="{00000000-0005-0000-0000-0000894E0000}"/>
    <cellStyle name="Normal 2 3 2 6 3 3 2 5" xfId="18672" xr:uid="{00000000-0005-0000-0000-00008A4E0000}"/>
    <cellStyle name="Normal 2 3 2 6 3 3 3" xfId="3680" xr:uid="{00000000-0005-0000-0000-00008B4E0000}"/>
    <cellStyle name="Normal 2 3 2 6 3 3 3 2" xfId="11826" xr:uid="{00000000-0005-0000-0000-00008C4E0000}"/>
    <cellStyle name="Normal 2 3 2 6 3 3 3 2 2" xfId="28122" xr:uid="{00000000-0005-0000-0000-00008D4E0000}"/>
    <cellStyle name="Normal 2 3 2 6 3 3 3 3" xfId="19976" xr:uid="{00000000-0005-0000-0000-00008E4E0000}"/>
    <cellStyle name="Normal 2 3 2 6 3 3 4" xfId="6265" xr:uid="{00000000-0005-0000-0000-00008F4E0000}"/>
    <cellStyle name="Normal 2 3 2 6 3 3 4 2" xfId="14411" xr:uid="{00000000-0005-0000-0000-0000904E0000}"/>
    <cellStyle name="Normal 2 3 2 6 3 3 4 2 2" xfId="30707" xr:uid="{00000000-0005-0000-0000-0000914E0000}"/>
    <cellStyle name="Normal 2 3 2 6 3 3 4 3" xfId="22561" xr:uid="{00000000-0005-0000-0000-0000924E0000}"/>
    <cellStyle name="Normal 2 3 2 6 3 3 5" xfId="9112" xr:uid="{00000000-0005-0000-0000-0000934E0000}"/>
    <cellStyle name="Normal 2 3 2 6 3 3 5 2" xfId="25408" xr:uid="{00000000-0005-0000-0000-0000944E0000}"/>
    <cellStyle name="Normal 2 3 2 6 3 3 6" xfId="17262" xr:uid="{00000000-0005-0000-0000-0000954E0000}"/>
    <cellStyle name="Normal 2 3 2 6 3 4" xfId="1671" xr:uid="{00000000-0005-0000-0000-0000964E0000}"/>
    <cellStyle name="Normal 2 3 2 6 3 4 2" xfId="4289" xr:uid="{00000000-0005-0000-0000-0000974E0000}"/>
    <cellStyle name="Normal 2 3 2 6 3 4 2 2" xfId="12435" xr:uid="{00000000-0005-0000-0000-0000984E0000}"/>
    <cellStyle name="Normal 2 3 2 6 3 4 2 2 2" xfId="28731" xr:uid="{00000000-0005-0000-0000-0000994E0000}"/>
    <cellStyle name="Normal 2 3 2 6 3 4 2 3" xfId="20585" xr:uid="{00000000-0005-0000-0000-00009A4E0000}"/>
    <cellStyle name="Normal 2 3 2 6 3 4 3" xfId="6970" xr:uid="{00000000-0005-0000-0000-00009B4E0000}"/>
    <cellStyle name="Normal 2 3 2 6 3 4 3 2" xfId="15116" xr:uid="{00000000-0005-0000-0000-00009C4E0000}"/>
    <cellStyle name="Normal 2 3 2 6 3 4 3 2 2" xfId="31412" xr:uid="{00000000-0005-0000-0000-00009D4E0000}"/>
    <cellStyle name="Normal 2 3 2 6 3 4 3 3" xfId="23266" xr:uid="{00000000-0005-0000-0000-00009E4E0000}"/>
    <cellStyle name="Normal 2 3 2 6 3 4 4" xfId="9817" xr:uid="{00000000-0005-0000-0000-00009F4E0000}"/>
    <cellStyle name="Normal 2 3 2 6 3 4 4 2" xfId="26113" xr:uid="{00000000-0005-0000-0000-0000A04E0000}"/>
    <cellStyle name="Normal 2 3 2 6 3 4 5" xfId="17967" xr:uid="{00000000-0005-0000-0000-0000A14E0000}"/>
    <cellStyle name="Normal 2 3 2 6 3 5" xfId="3071" xr:uid="{00000000-0005-0000-0000-0000A24E0000}"/>
    <cellStyle name="Normal 2 3 2 6 3 5 2" xfId="11217" xr:uid="{00000000-0005-0000-0000-0000A34E0000}"/>
    <cellStyle name="Normal 2 3 2 6 3 5 2 2" xfId="27513" xr:uid="{00000000-0005-0000-0000-0000A44E0000}"/>
    <cellStyle name="Normal 2 3 2 6 3 5 3" xfId="19367" xr:uid="{00000000-0005-0000-0000-0000A54E0000}"/>
    <cellStyle name="Normal 2 3 2 6 3 6" xfId="5560" xr:uid="{00000000-0005-0000-0000-0000A64E0000}"/>
    <cellStyle name="Normal 2 3 2 6 3 6 2" xfId="13706" xr:uid="{00000000-0005-0000-0000-0000A74E0000}"/>
    <cellStyle name="Normal 2 3 2 6 3 6 2 2" xfId="30002" xr:uid="{00000000-0005-0000-0000-0000A84E0000}"/>
    <cellStyle name="Normal 2 3 2 6 3 6 3" xfId="21856" xr:uid="{00000000-0005-0000-0000-0000A94E0000}"/>
    <cellStyle name="Normal 2 3 2 6 3 7" xfId="8407" xr:uid="{00000000-0005-0000-0000-0000AA4E0000}"/>
    <cellStyle name="Normal 2 3 2 6 3 7 2" xfId="24703" xr:uid="{00000000-0005-0000-0000-0000AB4E0000}"/>
    <cellStyle name="Normal 2 3 2 6 3 8" xfId="16557" xr:uid="{00000000-0005-0000-0000-0000AC4E0000}"/>
    <cellStyle name="Normal 2 3 2 6 4" xfId="350" xr:uid="{00000000-0005-0000-0000-0000AD4E0000}"/>
    <cellStyle name="Normal 2 3 2 6 4 2" xfId="694" xr:uid="{00000000-0005-0000-0000-0000AE4E0000}"/>
    <cellStyle name="Normal 2 3 2 6 4 2 2" xfId="1400" xr:uid="{00000000-0005-0000-0000-0000AF4E0000}"/>
    <cellStyle name="Normal 2 3 2 6 4 2 2 2" xfId="2810" xr:uid="{00000000-0005-0000-0000-0000B04E0000}"/>
    <cellStyle name="Normal 2 3 2 6 4 2 2 2 2" xfId="5268" xr:uid="{00000000-0005-0000-0000-0000B14E0000}"/>
    <cellStyle name="Normal 2 3 2 6 4 2 2 2 2 2" xfId="13414" xr:uid="{00000000-0005-0000-0000-0000B24E0000}"/>
    <cellStyle name="Normal 2 3 2 6 4 2 2 2 2 2 2" xfId="29710" xr:uid="{00000000-0005-0000-0000-0000B34E0000}"/>
    <cellStyle name="Normal 2 3 2 6 4 2 2 2 2 3" xfId="21564" xr:uid="{00000000-0005-0000-0000-0000B44E0000}"/>
    <cellStyle name="Normal 2 3 2 6 4 2 2 2 3" xfId="8109" xr:uid="{00000000-0005-0000-0000-0000B54E0000}"/>
    <cellStyle name="Normal 2 3 2 6 4 2 2 2 3 2" xfId="16255" xr:uid="{00000000-0005-0000-0000-0000B64E0000}"/>
    <cellStyle name="Normal 2 3 2 6 4 2 2 2 3 2 2" xfId="32551" xr:uid="{00000000-0005-0000-0000-0000B74E0000}"/>
    <cellStyle name="Normal 2 3 2 6 4 2 2 2 3 3" xfId="24405" xr:uid="{00000000-0005-0000-0000-0000B84E0000}"/>
    <cellStyle name="Normal 2 3 2 6 4 2 2 2 4" xfId="10956" xr:uid="{00000000-0005-0000-0000-0000B94E0000}"/>
    <cellStyle name="Normal 2 3 2 6 4 2 2 2 4 2" xfId="27252" xr:uid="{00000000-0005-0000-0000-0000BA4E0000}"/>
    <cellStyle name="Normal 2 3 2 6 4 2 2 2 5" xfId="19106" xr:uid="{00000000-0005-0000-0000-0000BB4E0000}"/>
    <cellStyle name="Normal 2 3 2 6 4 2 2 3" xfId="4050" xr:uid="{00000000-0005-0000-0000-0000BC4E0000}"/>
    <cellStyle name="Normal 2 3 2 6 4 2 2 3 2" xfId="12196" xr:uid="{00000000-0005-0000-0000-0000BD4E0000}"/>
    <cellStyle name="Normal 2 3 2 6 4 2 2 3 2 2" xfId="28492" xr:uid="{00000000-0005-0000-0000-0000BE4E0000}"/>
    <cellStyle name="Normal 2 3 2 6 4 2 2 3 3" xfId="20346" xr:uid="{00000000-0005-0000-0000-0000BF4E0000}"/>
    <cellStyle name="Normal 2 3 2 6 4 2 2 4" xfId="6699" xr:uid="{00000000-0005-0000-0000-0000C04E0000}"/>
    <cellStyle name="Normal 2 3 2 6 4 2 2 4 2" xfId="14845" xr:uid="{00000000-0005-0000-0000-0000C14E0000}"/>
    <cellStyle name="Normal 2 3 2 6 4 2 2 4 2 2" xfId="31141" xr:uid="{00000000-0005-0000-0000-0000C24E0000}"/>
    <cellStyle name="Normal 2 3 2 6 4 2 2 4 3" xfId="22995" xr:uid="{00000000-0005-0000-0000-0000C34E0000}"/>
    <cellStyle name="Normal 2 3 2 6 4 2 2 5" xfId="9546" xr:uid="{00000000-0005-0000-0000-0000C44E0000}"/>
    <cellStyle name="Normal 2 3 2 6 4 2 2 5 2" xfId="25842" xr:uid="{00000000-0005-0000-0000-0000C54E0000}"/>
    <cellStyle name="Normal 2 3 2 6 4 2 2 6" xfId="17696" xr:uid="{00000000-0005-0000-0000-0000C64E0000}"/>
    <cellStyle name="Normal 2 3 2 6 4 2 3" xfId="2105" xr:uid="{00000000-0005-0000-0000-0000C74E0000}"/>
    <cellStyle name="Normal 2 3 2 6 4 2 3 2" xfId="4659" xr:uid="{00000000-0005-0000-0000-0000C84E0000}"/>
    <cellStyle name="Normal 2 3 2 6 4 2 3 2 2" xfId="12805" xr:uid="{00000000-0005-0000-0000-0000C94E0000}"/>
    <cellStyle name="Normal 2 3 2 6 4 2 3 2 2 2" xfId="29101" xr:uid="{00000000-0005-0000-0000-0000CA4E0000}"/>
    <cellStyle name="Normal 2 3 2 6 4 2 3 2 3" xfId="20955" xr:uid="{00000000-0005-0000-0000-0000CB4E0000}"/>
    <cellStyle name="Normal 2 3 2 6 4 2 3 3" xfId="7404" xr:uid="{00000000-0005-0000-0000-0000CC4E0000}"/>
    <cellStyle name="Normal 2 3 2 6 4 2 3 3 2" xfId="15550" xr:uid="{00000000-0005-0000-0000-0000CD4E0000}"/>
    <cellStyle name="Normal 2 3 2 6 4 2 3 3 2 2" xfId="31846" xr:uid="{00000000-0005-0000-0000-0000CE4E0000}"/>
    <cellStyle name="Normal 2 3 2 6 4 2 3 3 3" xfId="23700" xr:uid="{00000000-0005-0000-0000-0000CF4E0000}"/>
    <cellStyle name="Normal 2 3 2 6 4 2 3 4" xfId="10251" xr:uid="{00000000-0005-0000-0000-0000D04E0000}"/>
    <cellStyle name="Normal 2 3 2 6 4 2 3 4 2" xfId="26547" xr:uid="{00000000-0005-0000-0000-0000D14E0000}"/>
    <cellStyle name="Normal 2 3 2 6 4 2 3 5" xfId="18401" xr:uid="{00000000-0005-0000-0000-0000D24E0000}"/>
    <cellStyle name="Normal 2 3 2 6 4 2 4" xfId="3441" xr:uid="{00000000-0005-0000-0000-0000D34E0000}"/>
    <cellStyle name="Normal 2 3 2 6 4 2 4 2" xfId="11587" xr:uid="{00000000-0005-0000-0000-0000D44E0000}"/>
    <cellStyle name="Normal 2 3 2 6 4 2 4 2 2" xfId="27883" xr:uid="{00000000-0005-0000-0000-0000D54E0000}"/>
    <cellStyle name="Normal 2 3 2 6 4 2 4 3" xfId="19737" xr:uid="{00000000-0005-0000-0000-0000D64E0000}"/>
    <cellStyle name="Normal 2 3 2 6 4 2 5" xfId="5994" xr:uid="{00000000-0005-0000-0000-0000D74E0000}"/>
    <cellStyle name="Normal 2 3 2 6 4 2 5 2" xfId="14140" xr:uid="{00000000-0005-0000-0000-0000D84E0000}"/>
    <cellStyle name="Normal 2 3 2 6 4 2 5 2 2" xfId="30436" xr:uid="{00000000-0005-0000-0000-0000D94E0000}"/>
    <cellStyle name="Normal 2 3 2 6 4 2 5 3" xfId="22290" xr:uid="{00000000-0005-0000-0000-0000DA4E0000}"/>
    <cellStyle name="Normal 2 3 2 6 4 2 6" xfId="8841" xr:uid="{00000000-0005-0000-0000-0000DB4E0000}"/>
    <cellStyle name="Normal 2 3 2 6 4 2 6 2" xfId="25137" xr:uid="{00000000-0005-0000-0000-0000DC4E0000}"/>
    <cellStyle name="Normal 2 3 2 6 4 2 7" xfId="16991" xr:uid="{00000000-0005-0000-0000-0000DD4E0000}"/>
    <cellStyle name="Normal 2 3 2 6 4 3" xfId="1056" xr:uid="{00000000-0005-0000-0000-0000DE4E0000}"/>
    <cellStyle name="Normal 2 3 2 6 4 3 2" xfId="2466" xr:uid="{00000000-0005-0000-0000-0000DF4E0000}"/>
    <cellStyle name="Normal 2 3 2 6 4 3 2 2" xfId="4972" xr:uid="{00000000-0005-0000-0000-0000E04E0000}"/>
    <cellStyle name="Normal 2 3 2 6 4 3 2 2 2" xfId="13118" xr:uid="{00000000-0005-0000-0000-0000E14E0000}"/>
    <cellStyle name="Normal 2 3 2 6 4 3 2 2 2 2" xfId="29414" xr:uid="{00000000-0005-0000-0000-0000E24E0000}"/>
    <cellStyle name="Normal 2 3 2 6 4 3 2 2 3" xfId="21268" xr:uid="{00000000-0005-0000-0000-0000E34E0000}"/>
    <cellStyle name="Normal 2 3 2 6 4 3 2 3" xfId="7765" xr:uid="{00000000-0005-0000-0000-0000E44E0000}"/>
    <cellStyle name="Normal 2 3 2 6 4 3 2 3 2" xfId="15911" xr:uid="{00000000-0005-0000-0000-0000E54E0000}"/>
    <cellStyle name="Normal 2 3 2 6 4 3 2 3 2 2" xfId="32207" xr:uid="{00000000-0005-0000-0000-0000E64E0000}"/>
    <cellStyle name="Normal 2 3 2 6 4 3 2 3 3" xfId="24061" xr:uid="{00000000-0005-0000-0000-0000E74E0000}"/>
    <cellStyle name="Normal 2 3 2 6 4 3 2 4" xfId="10612" xr:uid="{00000000-0005-0000-0000-0000E84E0000}"/>
    <cellStyle name="Normal 2 3 2 6 4 3 2 4 2" xfId="26908" xr:uid="{00000000-0005-0000-0000-0000E94E0000}"/>
    <cellStyle name="Normal 2 3 2 6 4 3 2 5" xfId="18762" xr:uid="{00000000-0005-0000-0000-0000EA4E0000}"/>
    <cellStyle name="Normal 2 3 2 6 4 3 3" xfId="3754" xr:uid="{00000000-0005-0000-0000-0000EB4E0000}"/>
    <cellStyle name="Normal 2 3 2 6 4 3 3 2" xfId="11900" xr:uid="{00000000-0005-0000-0000-0000EC4E0000}"/>
    <cellStyle name="Normal 2 3 2 6 4 3 3 2 2" xfId="28196" xr:uid="{00000000-0005-0000-0000-0000ED4E0000}"/>
    <cellStyle name="Normal 2 3 2 6 4 3 3 3" xfId="20050" xr:uid="{00000000-0005-0000-0000-0000EE4E0000}"/>
    <cellStyle name="Normal 2 3 2 6 4 3 4" xfId="6355" xr:uid="{00000000-0005-0000-0000-0000EF4E0000}"/>
    <cellStyle name="Normal 2 3 2 6 4 3 4 2" xfId="14501" xr:uid="{00000000-0005-0000-0000-0000F04E0000}"/>
    <cellStyle name="Normal 2 3 2 6 4 3 4 2 2" xfId="30797" xr:uid="{00000000-0005-0000-0000-0000F14E0000}"/>
    <cellStyle name="Normal 2 3 2 6 4 3 4 3" xfId="22651" xr:uid="{00000000-0005-0000-0000-0000F24E0000}"/>
    <cellStyle name="Normal 2 3 2 6 4 3 5" xfId="9202" xr:uid="{00000000-0005-0000-0000-0000F34E0000}"/>
    <cellStyle name="Normal 2 3 2 6 4 3 5 2" xfId="25498" xr:uid="{00000000-0005-0000-0000-0000F44E0000}"/>
    <cellStyle name="Normal 2 3 2 6 4 3 6" xfId="17352" xr:uid="{00000000-0005-0000-0000-0000F54E0000}"/>
    <cellStyle name="Normal 2 3 2 6 4 4" xfId="1761" xr:uid="{00000000-0005-0000-0000-0000F64E0000}"/>
    <cellStyle name="Normal 2 3 2 6 4 4 2" xfId="4363" xr:uid="{00000000-0005-0000-0000-0000F74E0000}"/>
    <cellStyle name="Normal 2 3 2 6 4 4 2 2" xfId="12509" xr:uid="{00000000-0005-0000-0000-0000F84E0000}"/>
    <cellStyle name="Normal 2 3 2 6 4 4 2 2 2" xfId="28805" xr:uid="{00000000-0005-0000-0000-0000F94E0000}"/>
    <cellStyle name="Normal 2 3 2 6 4 4 2 3" xfId="20659" xr:uid="{00000000-0005-0000-0000-0000FA4E0000}"/>
    <cellStyle name="Normal 2 3 2 6 4 4 3" xfId="7060" xr:uid="{00000000-0005-0000-0000-0000FB4E0000}"/>
    <cellStyle name="Normal 2 3 2 6 4 4 3 2" xfId="15206" xr:uid="{00000000-0005-0000-0000-0000FC4E0000}"/>
    <cellStyle name="Normal 2 3 2 6 4 4 3 2 2" xfId="31502" xr:uid="{00000000-0005-0000-0000-0000FD4E0000}"/>
    <cellStyle name="Normal 2 3 2 6 4 4 3 3" xfId="23356" xr:uid="{00000000-0005-0000-0000-0000FE4E0000}"/>
    <cellStyle name="Normal 2 3 2 6 4 4 4" xfId="9907" xr:uid="{00000000-0005-0000-0000-0000FF4E0000}"/>
    <cellStyle name="Normal 2 3 2 6 4 4 4 2" xfId="26203" xr:uid="{00000000-0005-0000-0000-0000004F0000}"/>
    <cellStyle name="Normal 2 3 2 6 4 4 5" xfId="18057" xr:uid="{00000000-0005-0000-0000-0000014F0000}"/>
    <cellStyle name="Normal 2 3 2 6 4 5" xfId="3145" xr:uid="{00000000-0005-0000-0000-0000024F0000}"/>
    <cellStyle name="Normal 2 3 2 6 4 5 2" xfId="11291" xr:uid="{00000000-0005-0000-0000-0000034F0000}"/>
    <cellStyle name="Normal 2 3 2 6 4 5 2 2" xfId="27587" xr:uid="{00000000-0005-0000-0000-0000044F0000}"/>
    <cellStyle name="Normal 2 3 2 6 4 5 3" xfId="19441" xr:uid="{00000000-0005-0000-0000-0000054F0000}"/>
    <cellStyle name="Normal 2 3 2 6 4 6" xfId="5650" xr:uid="{00000000-0005-0000-0000-0000064F0000}"/>
    <cellStyle name="Normal 2 3 2 6 4 6 2" xfId="13796" xr:uid="{00000000-0005-0000-0000-0000074F0000}"/>
    <cellStyle name="Normal 2 3 2 6 4 6 2 2" xfId="30092" xr:uid="{00000000-0005-0000-0000-0000084F0000}"/>
    <cellStyle name="Normal 2 3 2 6 4 6 3" xfId="21946" xr:uid="{00000000-0005-0000-0000-0000094F0000}"/>
    <cellStyle name="Normal 2 3 2 6 4 7" xfId="8497" xr:uid="{00000000-0005-0000-0000-00000A4F0000}"/>
    <cellStyle name="Normal 2 3 2 6 4 7 2" xfId="24793" xr:uid="{00000000-0005-0000-0000-00000B4F0000}"/>
    <cellStyle name="Normal 2 3 2 6 4 8" xfId="16647" xr:uid="{00000000-0005-0000-0000-00000C4F0000}"/>
    <cellStyle name="Normal 2 3 2 6 5" xfId="440" xr:uid="{00000000-0005-0000-0000-00000D4F0000}"/>
    <cellStyle name="Normal 2 3 2 6 5 2" xfId="1146" xr:uid="{00000000-0005-0000-0000-00000E4F0000}"/>
    <cellStyle name="Normal 2 3 2 6 5 2 2" xfId="2556" xr:uid="{00000000-0005-0000-0000-00000F4F0000}"/>
    <cellStyle name="Normal 2 3 2 6 5 2 2 2" xfId="5046" xr:uid="{00000000-0005-0000-0000-0000104F0000}"/>
    <cellStyle name="Normal 2 3 2 6 5 2 2 2 2" xfId="13192" xr:uid="{00000000-0005-0000-0000-0000114F0000}"/>
    <cellStyle name="Normal 2 3 2 6 5 2 2 2 2 2" xfId="29488" xr:uid="{00000000-0005-0000-0000-0000124F0000}"/>
    <cellStyle name="Normal 2 3 2 6 5 2 2 2 3" xfId="21342" xr:uid="{00000000-0005-0000-0000-0000134F0000}"/>
    <cellStyle name="Normal 2 3 2 6 5 2 2 3" xfId="7855" xr:uid="{00000000-0005-0000-0000-0000144F0000}"/>
    <cellStyle name="Normal 2 3 2 6 5 2 2 3 2" xfId="16001" xr:uid="{00000000-0005-0000-0000-0000154F0000}"/>
    <cellStyle name="Normal 2 3 2 6 5 2 2 3 2 2" xfId="32297" xr:uid="{00000000-0005-0000-0000-0000164F0000}"/>
    <cellStyle name="Normal 2 3 2 6 5 2 2 3 3" xfId="24151" xr:uid="{00000000-0005-0000-0000-0000174F0000}"/>
    <cellStyle name="Normal 2 3 2 6 5 2 2 4" xfId="10702" xr:uid="{00000000-0005-0000-0000-0000184F0000}"/>
    <cellStyle name="Normal 2 3 2 6 5 2 2 4 2" xfId="26998" xr:uid="{00000000-0005-0000-0000-0000194F0000}"/>
    <cellStyle name="Normal 2 3 2 6 5 2 2 5" xfId="18852" xr:uid="{00000000-0005-0000-0000-00001A4F0000}"/>
    <cellStyle name="Normal 2 3 2 6 5 2 3" xfId="3828" xr:uid="{00000000-0005-0000-0000-00001B4F0000}"/>
    <cellStyle name="Normal 2 3 2 6 5 2 3 2" xfId="11974" xr:uid="{00000000-0005-0000-0000-00001C4F0000}"/>
    <cellStyle name="Normal 2 3 2 6 5 2 3 2 2" xfId="28270" xr:uid="{00000000-0005-0000-0000-00001D4F0000}"/>
    <cellStyle name="Normal 2 3 2 6 5 2 3 3" xfId="20124" xr:uid="{00000000-0005-0000-0000-00001E4F0000}"/>
    <cellStyle name="Normal 2 3 2 6 5 2 4" xfId="6445" xr:uid="{00000000-0005-0000-0000-00001F4F0000}"/>
    <cellStyle name="Normal 2 3 2 6 5 2 4 2" xfId="14591" xr:uid="{00000000-0005-0000-0000-0000204F0000}"/>
    <cellStyle name="Normal 2 3 2 6 5 2 4 2 2" xfId="30887" xr:uid="{00000000-0005-0000-0000-0000214F0000}"/>
    <cellStyle name="Normal 2 3 2 6 5 2 4 3" xfId="22741" xr:uid="{00000000-0005-0000-0000-0000224F0000}"/>
    <cellStyle name="Normal 2 3 2 6 5 2 5" xfId="9292" xr:uid="{00000000-0005-0000-0000-0000234F0000}"/>
    <cellStyle name="Normal 2 3 2 6 5 2 5 2" xfId="25588" xr:uid="{00000000-0005-0000-0000-0000244F0000}"/>
    <cellStyle name="Normal 2 3 2 6 5 2 6" xfId="17442" xr:uid="{00000000-0005-0000-0000-0000254F0000}"/>
    <cellStyle name="Normal 2 3 2 6 5 3" xfId="1851" xr:uid="{00000000-0005-0000-0000-0000264F0000}"/>
    <cellStyle name="Normal 2 3 2 6 5 3 2" xfId="4437" xr:uid="{00000000-0005-0000-0000-0000274F0000}"/>
    <cellStyle name="Normal 2 3 2 6 5 3 2 2" xfId="12583" xr:uid="{00000000-0005-0000-0000-0000284F0000}"/>
    <cellStyle name="Normal 2 3 2 6 5 3 2 2 2" xfId="28879" xr:uid="{00000000-0005-0000-0000-0000294F0000}"/>
    <cellStyle name="Normal 2 3 2 6 5 3 2 3" xfId="20733" xr:uid="{00000000-0005-0000-0000-00002A4F0000}"/>
    <cellStyle name="Normal 2 3 2 6 5 3 3" xfId="7150" xr:uid="{00000000-0005-0000-0000-00002B4F0000}"/>
    <cellStyle name="Normal 2 3 2 6 5 3 3 2" xfId="15296" xr:uid="{00000000-0005-0000-0000-00002C4F0000}"/>
    <cellStyle name="Normal 2 3 2 6 5 3 3 2 2" xfId="31592" xr:uid="{00000000-0005-0000-0000-00002D4F0000}"/>
    <cellStyle name="Normal 2 3 2 6 5 3 3 3" xfId="23446" xr:uid="{00000000-0005-0000-0000-00002E4F0000}"/>
    <cellStyle name="Normal 2 3 2 6 5 3 4" xfId="9997" xr:uid="{00000000-0005-0000-0000-00002F4F0000}"/>
    <cellStyle name="Normal 2 3 2 6 5 3 4 2" xfId="26293" xr:uid="{00000000-0005-0000-0000-0000304F0000}"/>
    <cellStyle name="Normal 2 3 2 6 5 3 5" xfId="18147" xr:uid="{00000000-0005-0000-0000-0000314F0000}"/>
    <cellStyle name="Normal 2 3 2 6 5 4" xfId="3219" xr:uid="{00000000-0005-0000-0000-0000324F0000}"/>
    <cellStyle name="Normal 2 3 2 6 5 4 2" xfId="11365" xr:uid="{00000000-0005-0000-0000-0000334F0000}"/>
    <cellStyle name="Normal 2 3 2 6 5 4 2 2" xfId="27661" xr:uid="{00000000-0005-0000-0000-0000344F0000}"/>
    <cellStyle name="Normal 2 3 2 6 5 4 3" xfId="19515" xr:uid="{00000000-0005-0000-0000-0000354F0000}"/>
    <cellStyle name="Normal 2 3 2 6 5 5" xfId="5740" xr:uid="{00000000-0005-0000-0000-0000364F0000}"/>
    <cellStyle name="Normal 2 3 2 6 5 5 2" xfId="13886" xr:uid="{00000000-0005-0000-0000-0000374F0000}"/>
    <cellStyle name="Normal 2 3 2 6 5 5 2 2" xfId="30182" xr:uid="{00000000-0005-0000-0000-0000384F0000}"/>
    <cellStyle name="Normal 2 3 2 6 5 5 3" xfId="22036" xr:uid="{00000000-0005-0000-0000-0000394F0000}"/>
    <cellStyle name="Normal 2 3 2 6 5 6" xfId="8587" xr:uid="{00000000-0005-0000-0000-00003A4F0000}"/>
    <cellStyle name="Normal 2 3 2 6 5 6 2" xfId="24883" xr:uid="{00000000-0005-0000-0000-00003B4F0000}"/>
    <cellStyle name="Normal 2 3 2 6 5 7" xfId="16737" xr:uid="{00000000-0005-0000-0000-00003C4F0000}"/>
    <cellStyle name="Normal 2 3 2 6 6" xfId="709" xr:uid="{00000000-0005-0000-0000-00003D4F0000}"/>
    <cellStyle name="Normal 2 3 2 6 6 2" xfId="1414" xr:uid="{00000000-0005-0000-0000-00003E4F0000}"/>
    <cellStyle name="Normal 2 3 2 6 6 2 2" xfId="2824" xr:uid="{00000000-0005-0000-0000-00003F4F0000}"/>
    <cellStyle name="Normal 2 3 2 6 6 2 2 2" xfId="5282" xr:uid="{00000000-0005-0000-0000-0000404F0000}"/>
    <cellStyle name="Normal 2 3 2 6 6 2 2 2 2" xfId="13428" xr:uid="{00000000-0005-0000-0000-0000414F0000}"/>
    <cellStyle name="Normal 2 3 2 6 6 2 2 2 2 2" xfId="29724" xr:uid="{00000000-0005-0000-0000-0000424F0000}"/>
    <cellStyle name="Normal 2 3 2 6 6 2 2 2 3" xfId="21578" xr:uid="{00000000-0005-0000-0000-0000434F0000}"/>
    <cellStyle name="Normal 2 3 2 6 6 2 2 3" xfId="8123" xr:uid="{00000000-0005-0000-0000-0000444F0000}"/>
    <cellStyle name="Normal 2 3 2 6 6 2 2 3 2" xfId="16269" xr:uid="{00000000-0005-0000-0000-0000454F0000}"/>
    <cellStyle name="Normal 2 3 2 6 6 2 2 3 2 2" xfId="32565" xr:uid="{00000000-0005-0000-0000-0000464F0000}"/>
    <cellStyle name="Normal 2 3 2 6 6 2 2 3 3" xfId="24419" xr:uid="{00000000-0005-0000-0000-0000474F0000}"/>
    <cellStyle name="Normal 2 3 2 6 6 2 2 4" xfId="10970" xr:uid="{00000000-0005-0000-0000-0000484F0000}"/>
    <cellStyle name="Normal 2 3 2 6 6 2 2 4 2" xfId="27266" xr:uid="{00000000-0005-0000-0000-0000494F0000}"/>
    <cellStyle name="Normal 2 3 2 6 6 2 2 5" xfId="19120" xr:uid="{00000000-0005-0000-0000-00004A4F0000}"/>
    <cellStyle name="Normal 2 3 2 6 6 2 3" xfId="4064" xr:uid="{00000000-0005-0000-0000-00004B4F0000}"/>
    <cellStyle name="Normal 2 3 2 6 6 2 3 2" xfId="12210" xr:uid="{00000000-0005-0000-0000-00004C4F0000}"/>
    <cellStyle name="Normal 2 3 2 6 6 2 3 2 2" xfId="28506" xr:uid="{00000000-0005-0000-0000-00004D4F0000}"/>
    <cellStyle name="Normal 2 3 2 6 6 2 3 3" xfId="20360" xr:uid="{00000000-0005-0000-0000-00004E4F0000}"/>
    <cellStyle name="Normal 2 3 2 6 6 2 4" xfId="6713" xr:uid="{00000000-0005-0000-0000-00004F4F0000}"/>
    <cellStyle name="Normal 2 3 2 6 6 2 4 2" xfId="14859" xr:uid="{00000000-0005-0000-0000-0000504F0000}"/>
    <cellStyle name="Normal 2 3 2 6 6 2 4 2 2" xfId="31155" xr:uid="{00000000-0005-0000-0000-0000514F0000}"/>
    <cellStyle name="Normal 2 3 2 6 6 2 4 3" xfId="23009" xr:uid="{00000000-0005-0000-0000-0000524F0000}"/>
    <cellStyle name="Normal 2 3 2 6 6 2 5" xfId="9560" xr:uid="{00000000-0005-0000-0000-0000534F0000}"/>
    <cellStyle name="Normal 2 3 2 6 6 2 5 2" xfId="25856" xr:uid="{00000000-0005-0000-0000-0000544F0000}"/>
    <cellStyle name="Normal 2 3 2 6 6 2 6" xfId="17710" xr:uid="{00000000-0005-0000-0000-0000554F0000}"/>
    <cellStyle name="Normal 2 3 2 6 6 3" xfId="2119" xr:uid="{00000000-0005-0000-0000-0000564F0000}"/>
    <cellStyle name="Normal 2 3 2 6 6 3 2" xfId="4673" xr:uid="{00000000-0005-0000-0000-0000574F0000}"/>
    <cellStyle name="Normal 2 3 2 6 6 3 2 2" xfId="12819" xr:uid="{00000000-0005-0000-0000-0000584F0000}"/>
    <cellStyle name="Normal 2 3 2 6 6 3 2 2 2" xfId="29115" xr:uid="{00000000-0005-0000-0000-0000594F0000}"/>
    <cellStyle name="Normal 2 3 2 6 6 3 2 3" xfId="20969" xr:uid="{00000000-0005-0000-0000-00005A4F0000}"/>
    <cellStyle name="Normal 2 3 2 6 6 3 3" xfId="7418" xr:uid="{00000000-0005-0000-0000-00005B4F0000}"/>
    <cellStyle name="Normal 2 3 2 6 6 3 3 2" xfId="15564" xr:uid="{00000000-0005-0000-0000-00005C4F0000}"/>
    <cellStyle name="Normal 2 3 2 6 6 3 3 2 2" xfId="31860" xr:uid="{00000000-0005-0000-0000-00005D4F0000}"/>
    <cellStyle name="Normal 2 3 2 6 6 3 3 3" xfId="23714" xr:uid="{00000000-0005-0000-0000-00005E4F0000}"/>
    <cellStyle name="Normal 2 3 2 6 6 3 4" xfId="10265" xr:uid="{00000000-0005-0000-0000-00005F4F0000}"/>
    <cellStyle name="Normal 2 3 2 6 6 3 4 2" xfId="26561" xr:uid="{00000000-0005-0000-0000-0000604F0000}"/>
    <cellStyle name="Normal 2 3 2 6 6 3 5" xfId="18415" xr:uid="{00000000-0005-0000-0000-0000614F0000}"/>
    <cellStyle name="Normal 2 3 2 6 6 4" xfId="2842" xr:uid="{00000000-0005-0000-0000-0000624F0000}"/>
    <cellStyle name="Normal 2 3 2 6 6 4 2" xfId="5299" xr:uid="{00000000-0005-0000-0000-0000634F0000}"/>
    <cellStyle name="Normal 2 3 2 6 6 4 2 2" xfId="13445" xr:uid="{00000000-0005-0000-0000-0000644F0000}"/>
    <cellStyle name="Normal 2 3 2 6 6 4 2 2 2" xfId="29741" xr:uid="{00000000-0005-0000-0000-0000654F0000}"/>
    <cellStyle name="Normal 2 3 2 6 6 4 2 3" xfId="21595" xr:uid="{00000000-0005-0000-0000-0000664F0000}"/>
    <cellStyle name="Normal 2 3 2 6 6 4 3" xfId="8141" xr:uid="{00000000-0005-0000-0000-0000674F0000}"/>
    <cellStyle name="Normal 2 3 2 6 6 4 3 2" xfId="16287" xr:uid="{00000000-0005-0000-0000-0000684F0000}"/>
    <cellStyle name="Normal 2 3 2 6 6 4 3 2 2" xfId="32583" xr:uid="{00000000-0005-0000-0000-0000694F0000}"/>
    <cellStyle name="Normal 2 3 2 6 6 4 3 3" xfId="24437" xr:uid="{00000000-0005-0000-0000-00006A4F0000}"/>
    <cellStyle name="Normal 2 3 2 6 6 4 4" xfId="10988" xr:uid="{00000000-0005-0000-0000-00006B4F0000}"/>
    <cellStyle name="Normal 2 3 2 6 6 4 4 2" xfId="27284" xr:uid="{00000000-0005-0000-0000-00006C4F0000}"/>
    <cellStyle name="Normal 2 3 2 6 6 4 5" xfId="19138" xr:uid="{00000000-0005-0000-0000-00006D4F0000}"/>
    <cellStyle name="Normal 2 3 2 6 6 5" xfId="3455" xr:uid="{00000000-0005-0000-0000-00006E4F0000}"/>
    <cellStyle name="Normal 2 3 2 6 6 5 2" xfId="11601" xr:uid="{00000000-0005-0000-0000-00006F4F0000}"/>
    <cellStyle name="Normal 2 3 2 6 6 5 2 2" xfId="27897" xr:uid="{00000000-0005-0000-0000-0000704F0000}"/>
    <cellStyle name="Normal 2 3 2 6 6 5 3" xfId="19751" xr:uid="{00000000-0005-0000-0000-0000714F0000}"/>
    <cellStyle name="Normal 2 3 2 6 6 6" xfId="6008" xr:uid="{00000000-0005-0000-0000-0000724F0000}"/>
    <cellStyle name="Normal 2 3 2 6 6 6 2" xfId="14154" xr:uid="{00000000-0005-0000-0000-0000734F0000}"/>
    <cellStyle name="Normal 2 3 2 6 6 6 2 2" xfId="30450" xr:uid="{00000000-0005-0000-0000-0000744F0000}"/>
    <cellStyle name="Normal 2 3 2 6 6 6 3" xfId="22304" xr:uid="{00000000-0005-0000-0000-0000754F0000}"/>
    <cellStyle name="Normal 2 3 2 6 6 7" xfId="8855" xr:uid="{00000000-0005-0000-0000-0000764F0000}"/>
    <cellStyle name="Normal 2 3 2 6 6 7 2" xfId="25151" xr:uid="{00000000-0005-0000-0000-0000774F0000}"/>
    <cellStyle name="Normal 2 3 2 6 6 8" xfId="17005" xr:uid="{00000000-0005-0000-0000-0000784F0000}"/>
    <cellStyle name="Normal 2 3 2 6 7" xfId="802" xr:uid="{00000000-0005-0000-0000-0000794F0000}"/>
    <cellStyle name="Normal 2 3 2 6 7 2" xfId="2212" xr:uid="{00000000-0005-0000-0000-00007A4F0000}"/>
    <cellStyle name="Normal 2 3 2 6 7 2 2" xfId="4750" xr:uid="{00000000-0005-0000-0000-00007B4F0000}"/>
    <cellStyle name="Normal 2 3 2 6 7 2 2 2" xfId="12896" xr:uid="{00000000-0005-0000-0000-00007C4F0000}"/>
    <cellStyle name="Normal 2 3 2 6 7 2 2 2 2" xfId="29192" xr:uid="{00000000-0005-0000-0000-00007D4F0000}"/>
    <cellStyle name="Normal 2 3 2 6 7 2 2 3" xfId="21046" xr:uid="{00000000-0005-0000-0000-00007E4F0000}"/>
    <cellStyle name="Normal 2 3 2 6 7 2 3" xfId="7511" xr:uid="{00000000-0005-0000-0000-00007F4F0000}"/>
    <cellStyle name="Normal 2 3 2 6 7 2 3 2" xfId="15657" xr:uid="{00000000-0005-0000-0000-0000804F0000}"/>
    <cellStyle name="Normal 2 3 2 6 7 2 3 2 2" xfId="31953" xr:uid="{00000000-0005-0000-0000-0000814F0000}"/>
    <cellStyle name="Normal 2 3 2 6 7 2 3 3" xfId="23807" xr:uid="{00000000-0005-0000-0000-0000824F0000}"/>
    <cellStyle name="Normal 2 3 2 6 7 2 4" xfId="10358" xr:uid="{00000000-0005-0000-0000-0000834F0000}"/>
    <cellStyle name="Normal 2 3 2 6 7 2 4 2" xfId="26654" xr:uid="{00000000-0005-0000-0000-0000844F0000}"/>
    <cellStyle name="Normal 2 3 2 6 7 2 5" xfId="18508" xr:uid="{00000000-0005-0000-0000-0000854F0000}"/>
    <cellStyle name="Normal 2 3 2 6 7 3" xfId="3532" xr:uid="{00000000-0005-0000-0000-0000864F0000}"/>
    <cellStyle name="Normal 2 3 2 6 7 3 2" xfId="11678" xr:uid="{00000000-0005-0000-0000-0000874F0000}"/>
    <cellStyle name="Normal 2 3 2 6 7 3 2 2" xfId="27974" xr:uid="{00000000-0005-0000-0000-0000884F0000}"/>
    <cellStyle name="Normal 2 3 2 6 7 3 3" xfId="19828" xr:uid="{00000000-0005-0000-0000-0000894F0000}"/>
    <cellStyle name="Normal 2 3 2 6 7 4" xfId="6101" xr:uid="{00000000-0005-0000-0000-00008A4F0000}"/>
    <cellStyle name="Normal 2 3 2 6 7 4 2" xfId="14247" xr:uid="{00000000-0005-0000-0000-00008B4F0000}"/>
    <cellStyle name="Normal 2 3 2 6 7 4 2 2" xfId="30543" xr:uid="{00000000-0005-0000-0000-00008C4F0000}"/>
    <cellStyle name="Normal 2 3 2 6 7 4 3" xfId="22397" xr:uid="{00000000-0005-0000-0000-00008D4F0000}"/>
    <cellStyle name="Normal 2 3 2 6 7 5" xfId="8948" xr:uid="{00000000-0005-0000-0000-00008E4F0000}"/>
    <cellStyle name="Normal 2 3 2 6 7 5 2" xfId="25244" xr:uid="{00000000-0005-0000-0000-00008F4F0000}"/>
    <cellStyle name="Normal 2 3 2 6 7 6" xfId="17098" xr:uid="{00000000-0005-0000-0000-0000904F0000}"/>
    <cellStyle name="Normal 2 3 2 6 8" xfId="1507" xr:uid="{00000000-0005-0000-0000-0000914F0000}"/>
    <cellStyle name="Normal 2 3 2 6 8 2" xfId="4141" xr:uid="{00000000-0005-0000-0000-0000924F0000}"/>
    <cellStyle name="Normal 2 3 2 6 8 2 2" xfId="12287" xr:uid="{00000000-0005-0000-0000-0000934F0000}"/>
    <cellStyle name="Normal 2 3 2 6 8 2 2 2" xfId="28583" xr:uid="{00000000-0005-0000-0000-0000944F0000}"/>
    <cellStyle name="Normal 2 3 2 6 8 2 3" xfId="20437" xr:uid="{00000000-0005-0000-0000-0000954F0000}"/>
    <cellStyle name="Normal 2 3 2 6 8 3" xfId="6806" xr:uid="{00000000-0005-0000-0000-0000964F0000}"/>
    <cellStyle name="Normal 2 3 2 6 8 3 2" xfId="14952" xr:uid="{00000000-0005-0000-0000-0000974F0000}"/>
    <cellStyle name="Normal 2 3 2 6 8 3 2 2" xfId="31248" xr:uid="{00000000-0005-0000-0000-0000984F0000}"/>
    <cellStyle name="Normal 2 3 2 6 8 3 3" xfId="23102" xr:uid="{00000000-0005-0000-0000-0000994F0000}"/>
    <cellStyle name="Normal 2 3 2 6 8 4" xfId="9653" xr:uid="{00000000-0005-0000-0000-00009A4F0000}"/>
    <cellStyle name="Normal 2 3 2 6 8 4 2" xfId="25949" xr:uid="{00000000-0005-0000-0000-00009B4F0000}"/>
    <cellStyle name="Normal 2 3 2 6 8 5" xfId="17803" xr:uid="{00000000-0005-0000-0000-00009C4F0000}"/>
    <cellStyle name="Normal 2 3 2 6 9" xfId="2923" xr:uid="{00000000-0005-0000-0000-00009D4F0000}"/>
    <cellStyle name="Normal 2 3 2 6 9 2" xfId="11069" xr:uid="{00000000-0005-0000-0000-00009E4F0000}"/>
    <cellStyle name="Normal 2 3 2 6 9 2 2" xfId="27365" xr:uid="{00000000-0005-0000-0000-00009F4F0000}"/>
    <cellStyle name="Normal 2 3 2 6 9 3" xfId="19219" xr:uid="{00000000-0005-0000-0000-0000A04F0000}"/>
    <cellStyle name="Normal 2 3 2 7" xfId="103" xr:uid="{00000000-0005-0000-0000-0000A14F0000}"/>
    <cellStyle name="Normal 2 3 2 7 2" xfId="447" xr:uid="{00000000-0005-0000-0000-0000A24F0000}"/>
    <cellStyle name="Normal 2 3 2 7 2 2" xfId="1153" xr:uid="{00000000-0005-0000-0000-0000A34F0000}"/>
    <cellStyle name="Normal 2 3 2 7 2 2 2" xfId="2563" xr:uid="{00000000-0005-0000-0000-0000A44F0000}"/>
    <cellStyle name="Normal 2 3 2 7 2 2 2 2" xfId="5052" xr:uid="{00000000-0005-0000-0000-0000A54F0000}"/>
    <cellStyle name="Normal 2 3 2 7 2 2 2 2 2" xfId="13198" xr:uid="{00000000-0005-0000-0000-0000A64F0000}"/>
    <cellStyle name="Normal 2 3 2 7 2 2 2 2 2 2" xfId="29494" xr:uid="{00000000-0005-0000-0000-0000A74F0000}"/>
    <cellStyle name="Normal 2 3 2 7 2 2 2 2 3" xfId="21348" xr:uid="{00000000-0005-0000-0000-0000A84F0000}"/>
    <cellStyle name="Normal 2 3 2 7 2 2 2 3" xfId="7862" xr:uid="{00000000-0005-0000-0000-0000A94F0000}"/>
    <cellStyle name="Normal 2 3 2 7 2 2 2 3 2" xfId="16008" xr:uid="{00000000-0005-0000-0000-0000AA4F0000}"/>
    <cellStyle name="Normal 2 3 2 7 2 2 2 3 2 2" xfId="32304" xr:uid="{00000000-0005-0000-0000-0000AB4F0000}"/>
    <cellStyle name="Normal 2 3 2 7 2 2 2 3 3" xfId="24158" xr:uid="{00000000-0005-0000-0000-0000AC4F0000}"/>
    <cellStyle name="Normal 2 3 2 7 2 2 2 4" xfId="10709" xr:uid="{00000000-0005-0000-0000-0000AD4F0000}"/>
    <cellStyle name="Normal 2 3 2 7 2 2 2 4 2" xfId="27005" xr:uid="{00000000-0005-0000-0000-0000AE4F0000}"/>
    <cellStyle name="Normal 2 3 2 7 2 2 2 5" xfId="18859" xr:uid="{00000000-0005-0000-0000-0000AF4F0000}"/>
    <cellStyle name="Normal 2 3 2 7 2 2 3" xfId="3834" xr:uid="{00000000-0005-0000-0000-0000B04F0000}"/>
    <cellStyle name="Normal 2 3 2 7 2 2 3 2" xfId="11980" xr:uid="{00000000-0005-0000-0000-0000B14F0000}"/>
    <cellStyle name="Normal 2 3 2 7 2 2 3 2 2" xfId="28276" xr:uid="{00000000-0005-0000-0000-0000B24F0000}"/>
    <cellStyle name="Normal 2 3 2 7 2 2 3 3" xfId="20130" xr:uid="{00000000-0005-0000-0000-0000B34F0000}"/>
    <cellStyle name="Normal 2 3 2 7 2 2 4" xfId="6452" xr:uid="{00000000-0005-0000-0000-0000B44F0000}"/>
    <cellStyle name="Normal 2 3 2 7 2 2 4 2" xfId="14598" xr:uid="{00000000-0005-0000-0000-0000B54F0000}"/>
    <cellStyle name="Normal 2 3 2 7 2 2 4 2 2" xfId="30894" xr:uid="{00000000-0005-0000-0000-0000B64F0000}"/>
    <cellStyle name="Normal 2 3 2 7 2 2 4 3" xfId="22748" xr:uid="{00000000-0005-0000-0000-0000B74F0000}"/>
    <cellStyle name="Normal 2 3 2 7 2 2 5" xfId="9299" xr:uid="{00000000-0005-0000-0000-0000B84F0000}"/>
    <cellStyle name="Normal 2 3 2 7 2 2 5 2" xfId="25595" xr:uid="{00000000-0005-0000-0000-0000B94F0000}"/>
    <cellStyle name="Normal 2 3 2 7 2 2 6" xfId="17449" xr:uid="{00000000-0005-0000-0000-0000BA4F0000}"/>
    <cellStyle name="Normal 2 3 2 7 2 3" xfId="1858" xr:uid="{00000000-0005-0000-0000-0000BB4F0000}"/>
    <cellStyle name="Normal 2 3 2 7 2 3 2" xfId="4443" xr:uid="{00000000-0005-0000-0000-0000BC4F0000}"/>
    <cellStyle name="Normal 2 3 2 7 2 3 2 2" xfId="12589" xr:uid="{00000000-0005-0000-0000-0000BD4F0000}"/>
    <cellStyle name="Normal 2 3 2 7 2 3 2 2 2" xfId="28885" xr:uid="{00000000-0005-0000-0000-0000BE4F0000}"/>
    <cellStyle name="Normal 2 3 2 7 2 3 2 3" xfId="20739" xr:uid="{00000000-0005-0000-0000-0000BF4F0000}"/>
    <cellStyle name="Normal 2 3 2 7 2 3 3" xfId="7157" xr:uid="{00000000-0005-0000-0000-0000C04F0000}"/>
    <cellStyle name="Normal 2 3 2 7 2 3 3 2" xfId="15303" xr:uid="{00000000-0005-0000-0000-0000C14F0000}"/>
    <cellStyle name="Normal 2 3 2 7 2 3 3 2 2" xfId="31599" xr:uid="{00000000-0005-0000-0000-0000C24F0000}"/>
    <cellStyle name="Normal 2 3 2 7 2 3 3 3" xfId="23453" xr:uid="{00000000-0005-0000-0000-0000C34F0000}"/>
    <cellStyle name="Normal 2 3 2 7 2 3 4" xfId="10004" xr:uid="{00000000-0005-0000-0000-0000C44F0000}"/>
    <cellStyle name="Normal 2 3 2 7 2 3 4 2" xfId="26300" xr:uid="{00000000-0005-0000-0000-0000C54F0000}"/>
    <cellStyle name="Normal 2 3 2 7 2 3 5" xfId="18154" xr:uid="{00000000-0005-0000-0000-0000C64F0000}"/>
    <cellStyle name="Normal 2 3 2 7 2 4" xfId="3225" xr:uid="{00000000-0005-0000-0000-0000C74F0000}"/>
    <cellStyle name="Normal 2 3 2 7 2 4 2" xfId="11371" xr:uid="{00000000-0005-0000-0000-0000C84F0000}"/>
    <cellStyle name="Normal 2 3 2 7 2 4 2 2" xfId="27667" xr:uid="{00000000-0005-0000-0000-0000C94F0000}"/>
    <cellStyle name="Normal 2 3 2 7 2 4 3" xfId="19521" xr:uid="{00000000-0005-0000-0000-0000CA4F0000}"/>
    <cellStyle name="Normal 2 3 2 7 2 5" xfId="5747" xr:uid="{00000000-0005-0000-0000-0000CB4F0000}"/>
    <cellStyle name="Normal 2 3 2 7 2 5 2" xfId="13893" xr:uid="{00000000-0005-0000-0000-0000CC4F0000}"/>
    <cellStyle name="Normal 2 3 2 7 2 5 2 2" xfId="30189" xr:uid="{00000000-0005-0000-0000-0000CD4F0000}"/>
    <cellStyle name="Normal 2 3 2 7 2 5 3" xfId="22043" xr:uid="{00000000-0005-0000-0000-0000CE4F0000}"/>
    <cellStyle name="Normal 2 3 2 7 2 6" xfId="8594" xr:uid="{00000000-0005-0000-0000-0000CF4F0000}"/>
    <cellStyle name="Normal 2 3 2 7 2 6 2" xfId="24890" xr:uid="{00000000-0005-0000-0000-0000D04F0000}"/>
    <cellStyle name="Normal 2 3 2 7 2 7" xfId="16744" xr:uid="{00000000-0005-0000-0000-0000D14F0000}"/>
    <cellStyle name="Normal 2 3 2 7 3" xfId="809" xr:uid="{00000000-0005-0000-0000-0000D24F0000}"/>
    <cellStyle name="Normal 2 3 2 7 3 2" xfId="2219" xr:uid="{00000000-0005-0000-0000-0000D34F0000}"/>
    <cellStyle name="Normal 2 3 2 7 3 2 2" xfId="4756" xr:uid="{00000000-0005-0000-0000-0000D44F0000}"/>
    <cellStyle name="Normal 2 3 2 7 3 2 2 2" xfId="12902" xr:uid="{00000000-0005-0000-0000-0000D54F0000}"/>
    <cellStyle name="Normal 2 3 2 7 3 2 2 2 2" xfId="29198" xr:uid="{00000000-0005-0000-0000-0000D64F0000}"/>
    <cellStyle name="Normal 2 3 2 7 3 2 2 3" xfId="21052" xr:uid="{00000000-0005-0000-0000-0000D74F0000}"/>
    <cellStyle name="Normal 2 3 2 7 3 2 3" xfId="7518" xr:uid="{00000000-0005-0000-0000-0000D84F0000}"/>
    <cellStyle name="Normal 2 3 2 7 3 2 3 2" xfId="15664" xr:uid="{00000000-0005-0000-0000-0000D94F0000}"/>
    <cellStyle name="Normal 2 3 2 7 3 2 3 2 2" xfId="31960" xr:uid="{00000000-0005-0000-0000-0000DA4F0000}"/>
    <cellStyle name="Normal 2 3 2 7 3 2 3 3" xfId="23814" xr:uid="{00000000-0005-0000-0000-0000DB4F0000}"/>
    <cellStyle name="Normal 2 3 2 7 3 2 4" xfId="10365" xr:uid="{00000000-0005-0000-0000-0000DC4F0000}"/>
    <cellStyle name="Normal 2 3 2 7 3 2 4 2" xfId="26661" xr:uid="{00000000-0005-0000-0000-0000DD4F0000}"/>
    <cellStyle name="Normal 2 3 2 7 3 2 5" xfId="18515" xr:uid="{00000000-0005-0000-0000-0000DE4F0000}"/>
    <cellStyle name="Normal 2 3 2 7 3 3" xfId="3538" xr:uid="{00000000-0005-0000-0000-0000DF4F0000}"/>
    <cellStyle name="Normal 2 3 2 7 3 3 2" xfId="11684" xr:uid="{00000000-0005-0000-0000-0000E04F0000}"/>
    <cellStyle name="Normal 2 3 2 7 3 3 2 2" xfId="27980" xr:uid="{00000000-0005-0000-0000-0000E14F0000}"/>
    <cellStyle name="Normal 2 3 2 7 3 3 3" xfId="19834" xr:uid="{00000000-0005-0000-0000-0000E24F0000}"/>
    <cellStyle name="Normal 2 3 2 7 3 4" xfId="6108" xr:uid="{00000000-0005-0000-0000-0000E34F0000}"/>
    <cellStyle name="Normal 2 3 2 7 3 4 2" xfId="14254" xr:uid="{00000000-0005-0000-0000-0000E44F0000}"/>
    <cellStyle name="Normal 2 3 2 7 3 4 2 2" xfId="30550" xr:uid="{00000000-0005-0000-0000-0000E54F0000}"/>
    <cellStyle name="Normal 2 3 2 7 3 4 3" xfId="22404" xr:uid="{00000000-0005-0000-0000-0000E64F0000}"/>
    <cellStyle name="Normal 2 3 2 7 3 5" xfId="8955" xr:uid="{00000000-0005-0000-0000-0000E74F0000}"/>
    <cellStyle name="Normal 2 3 2 7 3 5 2" xfId="25251" xr:uid="{00000000-0005-0000-0000-0000E84F0000}"/>
    <cellStyle name="Normal 2 3 2 7 3 6" xfId="17105" xr:uid="{00000000-0005-0000-0000-0000E94F0000}"/>
    <cellStyle name="Normal 2 3 2 7 4" xfId="1514" xr:uid="{00000000-0005-0000-0000-0000EA4F0000}"/>
    <cellStyle name="Normal 2 3 2 7 4 2" xfId="4147" xr:uid="{00000000-0005-0000-0000-0000EB4F0000}"/>
    <cellStyle name="Normal 2 3 2 7 4 2 2" xfId="12293" xr:uid="{00000000-0005-0000-0000-0000EC4F0000}"/>
    <cellStyle name="Normal 2 3 2 7 4 2 2 2" xfId="28589" xr:uid="{00000000-0005-0000-0000-0000ED4F0000}"/>
    <cellStyle name="Normal 2 3 2 7 4 2 3" xfId="20443" xr:uid="{00000000-0005-0000-0000-0000EE4F0000}"/>
    <cellStyle name="Normal 2 3 2 7 4 3" xfId="6813" xr:uid="{00000000-0005-0000-0000-0000EF4F0000}"/>
    <cellStyle name="Normal 2 3 2 7 4 3 2" xfId="14959" xr:uid="{00000000-0005-0000-0000-0000F04F0000}"/>
    <cellStyle name="Normal 2 3 2 7 4 3 2 2" xfId="31255" xr:uid="{00000000-0005-0000-0000-0000F14F0000}"/>
    <cellStyle name="Normal 2 3 2 7 4 3 3" xfId="23109" xr:uid="{00000000-0005-0000-0000-0000F24F0000}"/>
    <cellStyle name="Normal 2 3 2 7 4 4" xfId="9660" xr:uid="{00000000-0005-0000-0000-0000F34F0000}"/>
    <cellStyle name="Normal 2 3 2 7 4 4 2" xfId="25956" xr:uid="{00000000-0005-0000-0000-0000F44F0000}"/>
    <cellStyle name="Normal 2 3 2 7 4 5" xfId="17810" xr:uid="{00000000-0005-0000-0000-0000F54F0000}"/>
    <cellStyle name="Normal 2 3 2 7 5" xfId="2929" xr:uid="{00000000-0005-0000-0000-0000F64F0000}"/>
    <cellStyle name="Normal 2 3 2 7 5 2" xfId="11075" xr:uid="{00000000-0005-0000-0000-0000F74F0000}"/>
    <cellStyle name="Normal 2 3 2 7 5 2 2" xfId="27371" xr:uid="{00000000-0005-0000-0000-0000F84F0000}"/>
    <cellStyle name="Normal 2 3 2 7 5 3" xfId="19225" xr:uid="{00000000-0005-0000-0000-0000F94F0000}"/>
    <cellStyle name="Normal 2 3 2 7 6" xfId="5403" xr:uid="{00000000-0005-0000-0000-0000FA4F0000}"/>
    <cellStyle name="Normal 2 3 2 7 6 2" xfId="13549" xr:uid="{00000000-0005-0000-0000-0000FB4F0000}"/>
    <cellStyle name="Normal 2 3 2 7 6 2 2" xfId="29845" xr:uid="{00000000-0005-0000-0000-0000FC4F0000}"/>
    <cellStyle name="Normal 2 3 2 7 6 3" xfId="21699" xr:uid="{00000000-0005-0000-0000-0000FD4F0000}"/>
    <cellStyle name="Normal 2 3 2 7 7" xfId="8250" xr:uid="{00000000-0005-0000-0000-0000FE4F0000}"/>
    <cellStyle name="Normal 2 3 2 7 7 2" xfId="24546" xr:uid="{00000000-0005-0000-0000-0000FF4F0000}"/>
    <cellStyle name="Normal 2 3 2 7 8" xfId="16400" xr:uid="{00000000-0005-0000-0000-000000500000}"/>
    <cellStyle name="Normal 2 3 2 8" xfId="192" xr:uid="{00000000-0005-0000-0000-000001500000}"/>
    <cellStyle name="Normal 2 3 2 8 2" xfId="536" xr:uid="{00000000-0005-0000-0000-000002500000}"/>
    <cellStyle name="Normal 2 3 2 8 2 2" xfId="1242" xr:uid="{00000000-0005-0000-0000-000003500000}"/>
    <cellStyle name="Normal 2 3 2 8 2 2 2" xfId="2652" xr:uid="{00000000-0005-0000-0000-000004500000}"/>
    <cellStyle name="Normal 2 3 2 8 2 2 2 2" xfId="5126" xr:uid="{00000000-0005-0000-0000-000005500000}"/>
    <cellStyle name="Normal 2 3 2 8 2 2 2 2 2" xfId="13272" xr:uid="{00000000-0005-0000-0000-000006500000}"/>
    <cellStyle name="Normal 2 3 2 8 2 2 2 2 2 2" xfId="29568" xr:uid="{00000000-0005-0000-0000-000007500000}"/>
    <cellStyle name="Normal 2 3 2 8 2 2 2 2 3" xfId="21422" xr:uid="{00000000-0005-0000-0000-000008500000}"/>
    <cellStyle name="Normal 2 3 2 8 2 2 2 3" xfId="7951" xr:uid="{00000000-0005-0000-0000-000009500000}"/>
    <cellStyle name="Normal 2 3 2 8 2 2 2 3 2" xfId="16097" xr:uid="{00000000-0005-0000-0000-00000A500000}"/>
    <cellStyle name="Normal 2 3 2 8 2 2 2 3 2 2" xfId="32393" xr:uid="{00000000-0005-0000-0000-00000B500000}"/>
    <cellStyle name="Normal 2 3 2 8 2 2 2 3 3" xfId="24247" xr:uid="{00000000-0005-0000-0000-00000C500000}"/>
    <cellStyle name="Normal 2 3 2 8 2 2 2 4" xfId="10798" xr:uid="{00000000-0005-0000-0000-00000D500000}"/>
    <cellStyle name="Normal 2 3 2 8 2 2 2 4 2" xfId="27094" xr:uid="{00000000-0005-0000-0000-00000E500000}"/>
    <cellStyle name="Normal 2 3 2 8 2 2 2 5" xfId="18948" xr:uid="{00000000-0005-0000-0000-00000F500000}"/>
    <cellStyle name="Normal 2 3 2 8 2 2 3" xfId="3908" xr:uid="{00000000-0005-0000-0000-000010500000}"/>
    <cellStyle name="Normal 2 3 2 8 2 2 3 2" xfId="12054" xr:uid="{00000000-0005-0000-0000-000011500000}"/>
    <cellStyle name="Normal 2 3 2 8 2 2 3 2 2" xfId="28350" xr:uid="{00000000-0005-0000-0000-000012500000}"/>
    <cellStyle name="Normal 2 3 2 8 2 2 3 3" xfId="20204" xr:uid="{00000000-0005-0000-0000-000013500000}"/>
    <cellStyle name="Normal 2 3 2 8 2 2 4" xfId="6541" xr:uid="{00000000-0005-0000-0000-000014500000}"/>
    <cellStyle name="Normal 2 3 2 8 2 2 4 2" xfId="14687" xr:uid="{00000000-0005-0000-0000-000015500000}"/>
    <cellStyle name="Normal 2 3 2 8 2 2 4 2 2" xfId="30983" xr:uid="{00000000-0005-0000-0000-000016500000}"/>
    <cellStyle name="Normal 2 3 2 8 2 2 4 3" xfId="22837" xr:uid="{00000000-0005-0000-0000-000017500000}"/>
    <cellStyle name="Normal 2 3 2 8 2 2 5" xfId="9388" xr:uid="{00000000-0005-0000-0000-000018500000}"/>
    <cellStyle name="Normal 2 3 2 8 2 2 5 2" xfId="25684" xr:uid="{00000000-0005-0000-0000-000019500000}"/>
    <cellStyle name="Normal 2 3 2 8 2 2 6" xfId="17538" xr:uid="{00000000-0005-0000-0000-00001A500000}"/>
    <cellStyle name="Normal 2 3 2 8 2 3" xfId="1947" xr:uid="{00000000-0005-0000-0000-00001B500000}"/>
    <cellStyle name="Normal 2 3 2 8 2 3 2" xfId="4517" xr:uid="{00000000-0005-0000-0000-00001C500000}"/>
    <cellStyle name="Normal 2 3 2 8 2 3 2 2" xfId="12663" xr:uid="{00000000-0005-0000-0000-00001D500000}"/>
    <cellStyle name="Normal 2 3 2 8 2 3 2 2 2" xfId="28959" xr:uid="{00000000-0005-0000-0000-00001E500000}"/>
    <cellStyle name="Normal 2 3 2 8 2 3 2 3" xfId="20813" xr:uid="{00000000-0005-0000-0000-00001F500000}"/>
    <cellStyle name="Normal 2 3 2 8 2 3 3" xfId="7246" xr:uid="{00000000-0005-0000-0000-000020500000}"/>
    <cellStyle name="Normal 2 3 2 8 2 3 3 2" xfId="15392" xr:uid="{00000000-0005-0000-0000-000021500000}"/>
    <cellStyle name="Normal 2 3 2 8 2 3 3 2 2" xfId="31688" xr:uid="{00000000-0005-0000-0000-000022500000}"/>
    <cellStyle name="Normal 2 3 2 8 2 3 3 3" xfId="23542" xr:uid="{00000000-0005-0000-0000-000023500000}"/>
    <cellStyle name="Normal 2 3 2 8 2 3 4" xfId="10093" xr:uid="{00000000-0005-0000-0000-000024500000}"/>
    <cellStyle name="Normal 2 3 2 8 2 3 4 2" xfId="26389" xr:uid="{00000000-0005-0000-0000-000025500000}"/>
    <cellStyle name="Normal 2 3 2 8 2 3 5" xfId="18243" xr:uid="{00000000-0005-0000-0000-000026500000}"/>
    <cellStyle name="Normal 2 3 2 8 2 4" xfId="3299" xr:uid="{00000000-0005-0000-0000-000027500000}"/>
    <cellStyle name="Normal 2 3 2 8 2 4 2" xfId="11445" xr:uid="{00000000-0005-0000-0000-000028500000}"/>
    <cellStyle name="Normal 2 3 2 8 2 4 2 2" xfId="27741" xr:uid="{00000000-0005-0000-0000-000029500000}"/>
    <cellStyle name="Normal 2 3 2 8 2 4 3" xfId="19595" xr:uid="{00000000-0005-0000-0000-00002A500000}"/>
    <cellStyle name="Normal 2 3 2 8 2 5" xfId="5836" xr:uid="{00000000-0005-0000-0000-00002B500000}"/>
    <cellStyle name="Normal 2 3 2 8 2 5 2" xfId="13982" xr:uid="{00000000-0005-0000-0000-00002C500000}"/>
    <cellStyle name="Normal 2 3 2 8 2 5 2 2" xfId="30278" xr:uid="{00000000-0005-0000-0000-00002D500000}"/>
    <cellStyle name="Normal 2 3 2 8 2 5 3" xfId="22132" xr:uid="{00000000-0005-0000-0000-00002E500000}"/>
    <cellStyle name="Normal 2 3 2 8 2 6" xfId="8683" xr:uid="{00000000-0005-0000-0000-00002F500000}"/>
    <cellStyle name="Normal 2 3 2 8 2 6 2" xfId="24979" xr:uid="{00000000-0005-0000-0000-000030500000}"/>
    <cellStyle name="Normal 2 3 2 8 2 7" xfId="16833" xr:uid="{00000000-0005-0000-0000-000031500000}"/>
    <cellStyle name="Normal 2 3 2 8 3" xfId="898" xr:uid="{00000000-0005-0000-0000-000032500000}"/>
    <cellStyle name="Normal 2 3 2 8 3 2" xfId="2308" xr:uid="{00000000-0005-0000-0000-000033500000}"/>
    <cellStyle name="Normal 2 3 2 8 3 2 2" xfId="4830" xr:uid="{00000000-0005-0000-0000-000034500000}"/>
    <cellStyle name="Normal 2 3 2 8 3 2 2 2" xfId="12976" xr:uid="{00000000-0005-0000-0000-000035500000}"/>
    <cellStyle name="Normal 2 3 2 8 3 2 2 2 2" xfId="29272" xr:uid="{00000000-0005-0000-0000-000036500000}"/>
    <cellStyle name="Normal 2 3 2 8 3 2 2 3" xfId="21126" xr:uid="{00000000-0005-0000-0000-000037500000}"/>
    <cellStyle name="Normal 2 3 2 8 3 2 3" xfId="7607" xr:uid="{00000000-0005-0000-0000-000038500000}"/>
    <cellStyle name="Normal 2 3 2 8 3 2 3 2" xfId="15753" xr:uid="{00000000-0005-0000-0000-000039500000}"/>
    <cellStyle name="Normal 2 3 2 8 3 2 3 2 2" xfId="32049" xr:uid="{00000000-0005-0000-0000-00003A500000}"/>
    <cellStyle name="Normal 2 3 2 8 3 2 3 3" xfId="23903" xr:uid="{00000000-0005-0000-0000-00003B500000}"/>
    <cellStyle name="Normal 2 3 2 8 3 2 4" xfId="10454" xr:uid="{00000000-0005-0000-0000-00003C500000}"/>
    <cellStyle name="Normal 2 3 2 8 3 2 4 2" xfId="26750" xr:uid="{00000000-0005-0000-0000-00003D500000}"/>
    <cellStyle name="Normal 2 3 2 8 3 2 5" xfId="18604" xr:uid="{00000000-0005-0000-0000-00003E500000}"/>
    <cellStyle name="Normal 2 3 2 8 3 3" xfId="3612" xr:uid="{00000000-0005-0000-0000-00003F500000}"/>
    <cellStyle name="Normal 2 3 2 8 3 3 2" xfId="11758" xr:uid="{00000000-0005-0000-0000-000040500000}"/>
    <cellStyle name="Normal 2 3 2 8 3 3 2 2" xfId="28054" xr:uid="{00000000-0005-0000-0000-000041500000}"/>
    <cellStyle name="Normal 2 3 2 8 3 3 3" xfId="19908" xr:uid="{00000000-0005-0000-0000-000042500000}"/>
    <cellStyle name="Normal 2 3 2 8 3 4" xfId="6197" xr:uid="{00000000-0005-0000-0000-000043500000}"/>
    <cellStyle name="Normal 2 3 2 8 3 4 2" xfId="14343" xr:uid="{00000000-0005-0000-0000-000044500000}"/>
    <cellStyle name="Normal 2 3 2 8 3 4 2 2" xfId="30639" xr:uid="{00000000-0005-0000-0000-000045500000}"/>
    <cellStyle name="Normal 2 3 2 8 3 4 3" xfId="22493" xr:uid="{00000000-0005-0000-0000-000046500000}"/>
    <cellStyle name="Normal 2 3 2 8 3 5" xfId="9044" xr:uid="{00000000-0005-0000-0000-000047500000}"/>
    <cellStyle name="Normal 2 3 2 8 3 5 2" xfId="25340" xr:uid="{00000000-0005-0000-0000-000048500000}"/>
    <cellStyle name="Normal 2 3 2 8 3 6" xfId="17194" xr:uid="{00000000-0005-0000-0000-000049500000}"/>
    <cellStyle name="Normal 2 3 2 8 4" xfId="1603" xr:uid="{00000000-0005-0000-0000-00004A500000}"/>
    <cellStyle name="Normal 2 3 2 8 4 2" xfId="4221" xr:uid="{00000000-0005-0000-0000-00004B500000}"/>
    <cellStyle name="Normal 2 3 2 8 4 2 2" xfId="12367" xr:uid="{00000000-0005-0000-0000-00004C500000}"/>
    <cellStyle name="Normal 2 3 2 8 4 2 2 2" xfId="28663" xr:uid="{00000000-0005-0000-0000-00004D500000}"/>
    <cellStyle name="Normal 2 3 2 8 4 2 3" xfId="20517" xr:uid="{00000000-0005-0000-0000-00004E500000}"/>
    <cellStyle name="Normal 2 3 2 8 4 3" xfId="6902" xr:uid="{00000000-0005-0000-0000-00004F500000}"/>
    <cellStyle name="Normal 2 3 2 8 4 3 2" xfId="15048" xr:uid="{00000000-0005-0000-0000-000050500000}"/>
    <cellStyle name="Normal 2 3 2 8 4 3 2 2" xfId="31344" xr:uid="{00000000-0005-0000-0000-000051500000}"/>
    <cellStyle name="Normal 2 3 2 8 4 3 3" xfId="23198" xr:uid="{00000000-0005-0000-0000-000052500000}"/>
    <cellStyle name="Normal 2 3 2 8 4 4" xfId="9749" xr:uid="{00000000-0005-0000-0000-000053500000}"/>
    <cellStyle name="Normal 2 3 2 8 4 4 2" xfId="26045" xr:uid="{00000000-0005-0000-0000-000054500000}"/>
    <cellStyle name="Normal 2 3 2 8 4 5" xfId="17899" xr:uid="{00000000-0005-0000-0000-000055500000}"/>
    <cellStyle name="Normal 2 3 2 8 5" xfId="3003" xr:uid="{00000000-0005-0000-0000-000056500000}"/>
    <cellStyle name="Normal 2 3 2 8 5 2" xfId="11149" xr:uid="{00000000-0005-0000-0000-000057500000}"/>
    <cellStyle name="Normal 2 3 2 8 5 2 2" xfId="27445" xr:uid="{00000000-0005-0000-0000-000058500000}"/>
    <cellStyle name="Normal 2 3 2 8 5 3" xfId="19299" xr:uid="{00000000-0005-0000-0000-000059500000}"/>
    <cellStyle name="Normal 2 3 2 8 6" xfId="5492" xr:uid="{00000000-0005-0000-0000-00005A500000}"/>
    <cellStyle name="Normal 2 3 2 8 6 2" xfId="13638" xr:uid="{00000000-0005-0000-0000-00005B500000}"/>
    <cellStyle name="Normal 2 3 2 8 6 2 2" xfId="29934" xr:uid="{00000000-0005-0000-0000-00005C500000}"/>
    <cellStyle name="Normal 2 3 2 8 6 3" xfId="21788" xr:uid="{00000000-0005-0000-0000-00005D500000}"/>
    <cellStyle name="Normal 2 3 2 8 7" xfId="8339" xr:uid="{00000000-0005-0000-0000-00005E500000}"/>
    <cellStyle name="Normal 2 3 2 8 7 2" xfId="24635" xr:uid="{00000000-0005-0000-0000-00005F500000}"/>
    <cellStyle name="Normal 2 3 2 8 8" xfId="16489" xr:uid="{00000000-0005-0000-0000-000060500000}"/>
    <cellStyle name="Normal 2 3 2 9" xfId="267" xr:uid="{00000000-0005-0000-0000-000061500000}"/>
    <cellStyle name="Normal 2 3 2 9 2" xfId="611" xr:uid="{00000000-0005-0000-0000-000062500000}"/>
    <cellStyle name="Normal 2 3 2 9 2 2" xfId="1317" xr:uid="{00000000-0005-0000-0000-000063500000}"/>
    <cellStyle name="Normal 2 3 2 9 2 2 2" xfId="2727" xr:uid="{00000000-0005-0000-0000-000064500000}"/>
    <cellStyle name="Normal 2 3 2 9 2 2 2 2" xfId="5200" xr:uid="{00000000-0005-0000-0000-000065500000}"/>
    <cellStyle name="Normal 2 3 2 9 2 2 2 2 2" xfId="13346" xr:uid="{00000000-0005-0000-0000-000066500000}"/>
    <cellStyle name="Normal 2 3 2 9 2 2 2 2 2 2" xfId="29642" xr:uid="{00000000-0005-0000-0000-000067500000}"/>
    <cellStyle name="Normal 2 3 2 9 2 2 2 2 3" xfId="21496" xr:uid="{00000000-0005-0000-0000-000068500000}"/>
    <cellStyle name="Normal 2 3 2 9 2 2 2 3" xfId="8026" xr:uid="{00000000-0005-0000-0000-000069500000}"/>
    <cellStyle name="Normal 2 3 2 9 2 2 2 3 2" xfId="16172" xr:uid="{00000000-0005-0000-0000-00006A500000}"/>
    <cellStyle name="Normal 2 3 2 9 2 2 2 3 2 2" xfId="32468" xr:uid="{00000000-0005-0000-0000-00006B500000}"/>
    <cellStyle name="Normal 2 3 2 9 2 2 2 3 3" xfId="24322" xr:uid="{00000000-0005-0000-0000-00006C500000}"/>
    <cellStyle name="Normal 2 3 2 9 2 2 2 4" xfId="10873" xr:uid="{00000000-0005-0000-0000-00006D500000}"/>
    <cellStyle name="Normal 2 3 2 9 2 2 2 4 2" xfId="27169" xr:uid="{00000000-0005-0000-0000-00006E500000}"/>
    <cellStyle name="Normal 2 3 2 9 2 2 2 5" xfId="19023" xr:uid="{00000000-0005-0000-0000-00006F500000}"/>
    <cellStyle name="Normal 2 3 2 9 2 2 3" xfId="3982" xr:uid="{00000000-0005-0000-0000-000070500000}"/>
    <cellStyle name="Normal 2 3 2 9 2 2 3 2" xfId="12128" xr:uid="{00000000-0005-0000-0000-000071500000}"/>
    <cellStyle name="Normal 2 3 2 9 2 2 3 2 2" xfId="28424" xr:uid="{00000000-0005-0000-0000-000072500000}"/>
    <cellStyle name="Normal 2 3 2 9 2 2 3 3" xfId="20278" xr:uid="{00000000-0005-0000-0000-000073500000}"/>
    <cellStyle name="Normal 2 3 2 9 2 2 4" xfId="6616" xr:uid="{00000000-0005-0000-0000-000074500000}"/>
    <cellStyle name="Normal 2 3 2 9 2 2 4 2" xfId="14762" xr:uid="{00000000-0005-0000-0000-000075500000}"/>
    <cellStyle name="Normal 2 3 2 9 2 2 4 2 2" xfId="31058" xr:uid="{00000000-0005-0000-0000-000076500000}"/>
    <cellStyle name="Normal 2 3 2 9 2 2 4 3" xfId="22912" xr:uid="{00000000-0005-0000-0000-000077500000}"/>
    <cellStyle name="Normal 2 3 2 9 2 2 5" xfId="9463" xr:uid="{00000000-0005-0000-0000-000078500000}"/>
    <cellStyle name="Normal 2 3 2 9 2 2 5 2" xfId="25759" xr:uid="{00000000-0005-0000-0000-000079500000}"/>
    <cellStyle name="Normal 2 3 2 9 2 2 6" xfId="17613" xr:uid="{00000000-0005-0000-0000-00007A500000}"/>
    <cellStyle name="Normal 2 3 2 9 2 3" xfId="2022" xr:uid="{00000000-0005-0000-0000-00007B500000}"/>
    <cellStyle name="Normal 2 3 2 9 2 3 2" xfId="4591" xr:uid="{00000000-0005-0000-0000-00007C500000}"/>
    <cellStyle name="Normal 2 3 2 9 2 3 2 2" xfId="12737" xr:uid="{00000000-0005-0000-0000-00007D500000}"/>
    <cellStyle name="Normal 2 3 2 9 2 3 2 2 2" xfId="29033" xr:uid="{00000000-0005-0000-0000-00007E500000}"/>
    <cellStyle name="Normal 2 3 2 9 2 3 2 3" xfId="20887" xr:uid="{00000000-0005-0000-0000-00007F500000}"/>
    <cellStyle name="Normal 2 3 2 9 2 3 3" xfId="7321" xr:uid="{00000000-0005-0000-0000-000080500000}"/>
    <cellStyle name="Normal 2 3 2 9 2 3 3 2" xfId="15467" xr:uid="{00000000-0005-0000-0000-000081500000}"/>
    <cellStyle name="Normal 2 3 2 9 2 3 3 2 2" xfId="31763" xr:uid="{00000000-0005-0000-0000-000082500000}"/>
    <cellStyle name="Normal 2 3 2 9 2 3 3 3" xfId="23617" xr:uid="{00000000-0005-0000-0000-000083500000}"/>
    <cellStyle name="Normal 2 3 2 9 2 3 4" xfId="10168" xr:uid="{00000000-0005-0000-0000-000084500000}"/>
    <cellStyle name="Normal 2 3 2 9 2 3 4 2" xfId="26464" xr:uid="{00000000-0005-0000-0000-000085500000}"/>
    <cellStyle name="Normal 2 3 2 9 2 3 5" xfId="18318" xr:uid="{00000000-0005-0000-0000-000086500000}"/>
    <cellStyle name="Normal 2 3 2 9 2 4" xfId="3373" xr:uid="{00000000-0005-0000-0000-000087500000}"/>
    <cellStyle name="Normal 2 3 2 9 2 4 2" xfId="11519" xr:uid="{00000000-0005-0000-0000-000088500000}"/>
    <cellStyle name="Normal 2 3 2 9 2 4 2 2" xfId="27815" xr:uid="{00000000-0005-0000-0000-000089500000}"/>
    <cellStyle name="Normal 2 3 2 9 2 4 3" xfId="19669" xr:uid="{00000000-0005-0000-0000-00008A500000}"/>
    <cellStyle name="Normal 2 3 2 9 2 5" xfId="5911" xr:uid="{00000000-0005-0000-0000-00008B500000}"/>
    <cellStyle name="Normal 2 3 2 9 2 5 2" xfId="14057" xr:uid="{00000000-0005-0000-0000-00008C500000}"/>
    <cellStyle name="Normal 2 3 2 9 2 5 2 2" xfId="30353" xr:uid="{00000000-0005-0000-0000-00008D500000}"/>
    <cellStyle name="Normal 2 3 2 9 2 5 3" xfId="22207" xr:uid="{00000000-0005-0000-0000-00008E500000}"/>
    <cellStyle name="Normal 2 3 2 9 2 6" xfId="8758" xr:uid="{00000000-0005-0000-0000-00008F500000}"/>
    <cellStyle name="Normal 2 3 2 9 2 6 2" xfId="25054" xr:uid="{00000000-0005-0000-0000-000090500000}"/>
    <cellStyle name="Normal 2 3 2 9 2 7" xfId="16908" xr:uid="{00000000-0005-0000-0000-000091500000}"/>
    <cellStyle name="Normal 2 3 2 9 3" xfId="973" xr:uid="{00000000-0005-0000-0000-000092500000}"/>
    <cellStyle name="Normal 2 3 2 9 3 2" xfId="2383" xr:uid="{00000000-0005-0000-0000-000093500000}"/>
    <cellStyle name="Normal 2 3 2 9 3 2 2" xfId="4904" xr:uid="{00000000-0005-0000-0000-000094500000}"/>
    <cellStyle name="Normal 2 3 2 9 3 2 2 2" xfId="13050" xr:uid="{00000000-0005-0000-0000-000095500000}"/>
    <cellStyle name="Normal 2 3 2 9 3 2 2 2 2" xfId="29346" xr:uid="{00000000-0005-0000-0000-000096500000}"/>
    <cellStyle name="Normal 2 3 2 9 3 2 2 3" xfId="21200" xr:uid="{00000000-0005-0000-0000-000097500000}"/>
    <cellStyle name="Normal 2 3 2 9 3 2 3" xfId="7682" xr:uid="{00000000-0005-0000-0000-000098500000}"/>
    <cellStyle name="Normal 2 3 2 9 3 2 3 2" xfId="15828" xr:uid="{00000000-0005-0000-0000-000099500000}"/>
    <cellStyle name="Normal 2 3 2 9 3 2 3 2 2" xfId="32124" xr:uid="{00000000-0005-0000-0000-00009A500000}"/>
    <cellStyle name="Normal 2 3 2 9 3 2 3 3" xfId="23978" xr:uid="{00000000-0005-0000-0000-00009B500000}"/>
    <cellStyle name="Normal 2 3 2 9 3 2 4" xfId="10529" xr:uid="{00000000-0005-0000-0000-00009C500000}"/>
    <cellStyle name="Normal 2 3 2 9 3 2 4 2" xfId="26825" xr:uid="{00000000-0005-0000-0000-00009D500000}"/>
    <cellStyle name="Normal 2 3 2 9 3 2 5" xfId="18679" xr:uid="{00000000-0005-0000-0000-00009E500000}"/>
    <cellStyle name="Normal 2 3 2 9 3 3" xfId="3686" xr:uid="{00000000-0005-0000-0000-00009F500000}"/>
    <cellStyle name="Normal 2 3 2 9 3 3 2" xfId="11832" xr:uid="{00000000-0005-0000-0000-0000A0500000}"/>
    <cellStyle name="Normal 2 3 2 9 3 3 2 2" xfId="28128" xr:uid="{00000000-0005-0000-0000-0000A1500000}"/>
    <cellStyle name="Normal 2 3 2 9 3 3 3" xfId="19982" xr:uid="{00000000-0005-0000-0000-0000A2500000}"/>
    <cellStyle name="Normal 2 3 2 9 3 4" xfId="6272" xr:uid="{00000000-0005-0000-0000-0000A3500000}"/>
    <cellStyle name="Normal 2 3 2 9 3 4 2" xfId="14418" xr:uid="{00000000-0005-0000-0000-0000A4500000}"/>
    <cellStyle name="Normal 2 3 2 9 3 4 2 2" xfId="30714" xr:uid="{00000000-0005-0000-0000-0000A5500000}"/>
    <cellStyle name="Normal 2 3 2 9 3 4 3" xfId="22568" xr:uid="{00000000-0005-0000-0000-0000A6500000}"/>
    <cellStyle name="Normal 2 3 2 9 3 5" xfId="9119" xr:uid="{00000000-0005-0000-0000-0000A7500000}"/>
    <cellStyle name="Normal 2 3 2 9 3 5 2" xfId="25415" xr:uid="{00000000-0005-0000-0000-0000A8500000}"/>
    <cellStyle name="Normal 2 3 2 9 3 6" xfId="17269" xr:uid="{00000000-0005-0000-0000-0000A9500000}"/>
    <cellStyle name="Normal 2 3 2 9 4" xfId="1678" xr:uid="{00000000-0005-0000-0000-0000AA500000}"/>
    <cellStyle name="Normal 2 3 2 9 4 2" xfId="4295" xr:uid="{00000000-0005-0000-0000-0000AB500000}"/>
    <cellStyle name="Normal 2 3 2 9 4 2 2" xfId="12441" xr:uid="{00000000-0005-0000-0000-0000AC500000}"/>
    <cellStyle name="Normal 2 3 2 9 4 2 2 2" xfId="28737" xr:uid="{00000000-0005-0000-0000-0000AD500000}"/>
    <cellStyle name="Normal 2 3 2 9 4 2 3" xfId="20591" xr:uid="{00000000-0005-0000-0000-0000AE500000}"/>
    <cellStyle name="Normal 2 3 2 9 4 3" xfId="6977" xr:uid="{00000000-0005-0000-0000-0000AF500000}"/>
    <cellStyle name="Normal 2 3 2 9 4 3 2" xfId="15123" xr:uid="{00000000-0005-0000-0000-0000B0500000}"/>
    <cellStyle name="Normal 2 3 2 9 4 3 2 2" xfId="31419" xr:uid="{00000000-0005-0000-0000-0000B1500000}"/>
    <cellStyle name="Normal 2 3 2 9 4 3 3" xfId="23273" xr:uid="{00000000-0005-0000-0000-0000B2500000}"/>
    <cellStyle name="Normal 2 3 2 9 4 4" xfId="9824" xr:uid="{00000000-0005-0000-0000-0000B3500000}"/>
    <cellStyle name="Normal 2 3 2 9 4 4 2" xfId="26120" xr:uid="{00000000-0005-0000-0000-0000B4500000}"/>
    <cellStyle name="Normal 2 3 2 9 4 5" xfId="17974" xr:uid="{00000000-0005-0000-0000-0000B5500000}"/>
    <cellStyle name="Normal 2 3 2 9 5" xfId="3077" xr:uid="{00000000-0005-0000-0000-0000B6500000}"/>
    <cellStyle name="Normal 2 3 2 9 5 2" xfId="11223" xr:uid="{00000000-0005-0000-0000-0000B7500000}"/>
    <cellStyle name="Normal 2 3 2 9 5 2 2" xfId="27519" xr:uid="{00000000-0005-0000-0000-0000B8500000}"/>
    <cellStyle name="Normal 2 3 2 9 5 3" xfId="19373" xr:uid="{00000000-0005-0000-0000-0000B9500000}"/>
    <cellStyle name="Normal 2 3 2 9 6" xfId="5567" xr:uid="{00000000-0005-0000-0000-0000BA500000}"/>
    <cellStyle name="Normal 2 3 2 9 6 2" xfId="13713" xr:uid="{00000000-0005-0000-0000-0000BB500000}"/>
    <cellStyle name="Normal 2 3 2 9 6 2 2" xfId="30009" xr:uid="{00000000-0005-0000-0000-0000BC500000}"/>
    <cellStyle name="Normal 2 3 2 9 6 3" xfId="21863" xr:uid="{00000000-0005-0000-0000-0000BD500000}"/>
    <cellStyle name="Normal 2 3 2 9 7" xfId="8414" xr:uid="{00000000-0005-0000-0000-0000BE500000}"/>
    <cellStyle name="Normal 2 3 2 9 7 2" xfId="24710" xr:uid="{00000000-0005-0000-0000-0000BF500000}"/>
    <cellStyle name="Normal 2 3 2 9 8" xfId="16564" xr:uid="{00000000-0005-0000-0000-0000C0500000}"/>
    <cellStyle name="Normal 2 3 3" xfId="21" xr:uid="{00000000-0005-0000-0000-0000C1500000}"/>
    <cellStyle name="Normal 2 3 3 10" xfId="2861" xr:uid="{00000000-0005-0000-0000-0000C2500000}"/>
    <cellStyle name="Normal 2 3 3 10 2" xfId="11007" xr:uid="{00000000-0005-0000-0000-0000C3500000}"/>
    <cellStyle name="Normal 2 3 3 10 2 2" xfId="27303" xr:uid="{00000000-0005-0000-0000-0000C4500000}"/>
    <cellStyle name="Normal 2 3 3 10 3" xfId="19157" xr:uid="{00000000-0005-0000-0000-0000C5500000}"/>
    <cellStyle name="Normal 2 3 3 11" xfId="5321" xr:uid="{00000000-0005-0000-0000-0000C6500000}"/>
    <cellStyle name="Normal 2 3 3 11 2" xfId="13467" xr:uid="{00000000-0005-0000-0000-0000C7500000}"/>
    <cellStyle name="Normal 2 3 3 11 2 2" xfId="29763" xr:uid="{00000000-0005-0000-0000-0000C8500000}"/>
    <cellStyle name="Normal 2 3 3 11 3" xfId="21617" xr:uid="{00000000-0005-0000-0000-0000C9500000}"/>
    <cellStyle name="Normal 2 3 3 12" xfId="8168" xr:uid="{00000000-0005-0000-0000-0000CA500000}"/>
    <cellStyle name="Normal 2 3 3 12 2" xfId="24464" xr:uid="{00000000-0005-0000-0000-0000CB500000}"/>
    <cellStyle name="Normal 2 3 3 13" xfId="16318" xr:uid="{00000000-0005-0000-0000-0000CC500000}"/>
    <cellStyle name="Normal 2 3 3 2" xfId="43" xr:uid="{00000000-0005-0000-0000-0000CD500000}"/>
    <cellStyle name="Normal 2 3 3 2 10" xfId="5343" xr:uid="{00000000-0005-0000-0000-0000CE500000}"/>
    <cellStyle name="Normal 2 3 3 2 10 2" xfId="13489" xr:uid="{00000000-0005-0000-0000-0000CF500000}"/>
    <cellStyle name="Normal 2 3 3 2 10 2 2" xfId="29785" xr:uid="{00000000-0005-0000-0000-0000D0500000}"/>
    <cellStyle name="Normal 2 3 3 2 10 3" xfId="21639" xr:uid="{00000000-0005-0000-0000-0000D1500000}"/>
    <cellStyle name="Normal 2 3 3 2 11" xfId="8190" xr:uid="{00000000-0005-0000-0000-0000D2500000}"/>
    <cellStyle name="Normal 2 3 3 2 11 2" xfId="24486" xr:uid="{00000000-0005-0000-0000-0000D3500000}"/>
    <cellStyle name="Normal 2 3 3 2 12" xfId="16340" xr:uid="{00000000-0005-0000-0000-0000D4500000}"/>
    <cellStyle name="Normal 2 3 3 2 2" xfId="87" xr:uid="{00000000-0005-0000-0000-0000D5500000}"/>
    <cellStyle name="Normal 2 3 3 2 2 10" xfId="8234" xr:uid="{00000000-0005-0000-0000-0000D6500000}"/>
    <cellStyle name="Normal 2 3 3 2 2 10 2" xfId="24530" xr:uid="{00000000-0005-0000-0000-0000D7500000}"/>
    <cellStyle name="Normal 2 3 3 2 2 11" xfId="16384" xr:uid="{00000000-0005-0000-0000-0000D8500000}"/>
    <cellStyle name="Normal 2 3 3 2 2 2" xfId="177" xr:uid="{00000000-0005-0000-0000-0000D9500000}"/>
    <cellStyle name="Normal 2 3 3 2 2 2 2" xfId="521" xr:uid="{00000000-0005-0000-0000-0000DA500000}"/>
    <cellStyle name="Normal 2 3 3 2 2 2 2 2" xfId="1227" xr:uid="{00000000-0005-0000-0000-0000DB500000}"/>
    <cellStyle name="Normal 2 3 3 2 2 2 2 2 2" xfId="2637" xr:uid="{00000000-0005-0000-0000-0000DC500000}"/>
    <cellStyle name="Normal 2 3 3 2 2 2 2 2 2 2" xfId="5112" xr:uid="{00000000-0005-0000-0000-0000DD500000}"/>
    <cellStyle name="Normal 2 3 3 2 2 2 2 2 2 2 2" xfId="13258" xr:uid="{00000000-0005-0000-0000-0000DE500000}"/>
    <cellStyle name="Normal 2 3 3 2 2 2 2 2 2 2 2 2" xfId="29554" xr:uid="{00000000-0005-0000-0000-0000DF500000}"/>
    <cellStyle name="Normal 2 3 3 2 2 2 2 2 2 2 3" xfId="21408" xr:uid="{00000000-0005-0000-0000-0000E0500000}"/>
    <cellStyle name="Normal 2 3 3 2 2 2 2 2 2 3" xfId="7936" xr:uid="{00000000-0005-0000-0000-0000E1500000}"/>
    <cellStyle name="Normal 2 3 3 2 2 2 2 2 2 3 2" xfId="16082" xr:uid="{00000000-0005-0000-0000-0000E2500000}"/>
    <cellStyle name="Normal 2 3 3 2 2 2 2 2 2 3 2 2" xfId="32378" xr:uid="{00000000-0005-0000-0000-0000E3500000}"/>
    <cellStyle name="Normal 2 3 3 2 2 2 2 2 2 3 3" xfId="24232" xr:uid="{00000000-0005-0000-0000-0000E4500000}"/>
    <cellStyle name="Normal 2 3 3 2 2 2 2 2 2 4" xfId="10783" xr:uid="{00000000-0005-0000-0000-0000E5500000}"/>
    <cellStyle name="Normal 2 3 3 2 2 2 2 2 2 4 2" xfId="27079" xr:uid="{00000000-0005-0000-0000-0000E6500000}"/>
    <cellStyle name="Normal 2 3 3 2 2 2 2 2 2 5" xfId="18933" xr:uid="{00000000-0005-0000-0000-0000E7500000}"/>
    <cellStyle name="Normal 2 3 3 2 2 2 2 2 3" xfId="3894" xr:uid="{00000000-0005-0000-0000-0000E8500000}"/>
    <cellStyle name="Normal 2 3 3 2 2 2 2 2 3 2" xfId="12040" xr:uid="{00000000-0005-0000-0000-0000E9500000}"/>
    <cellStyle name="Normal 2 3 3 2 2 2 2 2 3 2 2" xfId="28336" xr:uid="{00000000-0005-0000-0000-0000EA500000}"/>
    <cellStyle name="Normal 2 3 3 2 2 2 2 2 3 3" xfId="20190" xr:uid="{00000000-0005-0000-0000-0000EB500000}"/>
    <cellStyle name="Normal 2 3 3 2 2 2 2 2 4" xfId="6526" xr:uid="{00000000-0005-0000-0000-0000EC500000}"/>
    <cellStyle name="Normal 2 3 3 2 2 2 2 2 4 2" xfId="14672" xr:uid="{00000000-0005-0000-0000-0000ED500000}"/>
    <cellStyle name="Normal 2 3 3 2 2 2 2 2 4 2 2" xfId="30968" xr:uid="{00000000-0005-0000-0000-0000EE500000}"/>
    <cellStyle name="Normal 2 3 3 2 2 2 2 2 4 3" xfId="22822" xr:uid="{00000000-0005-0000-0000-0000EF500000}"/>
    <cellStyle name="Normal 2 3 3 2 2 2 2 2 5" xfId="9373" xr:uid="{00000000-0005-0000-0000-0000F0500000}"/>
    <cellStyle name="Normal 2 3 3 2 2 2 2 2 5 2" xfId="25669" xr:uid="{00000000-0005-0000-0000-0000F1500000}"/>
    <cellStyle name="Normal 2 3 3 2 2 2 2 2 6" xfId="17523" xr:uid="{00000000-0005-0000-0000-0000F2500000}"/>
    <cellStyle name="Normal 2 3 3 2 2 2 2 3" xfId="1932" xr:uid="{00000000-0005-0000-0000-0000F3500000}"/>
    <cellStyle name="Normal 2 3 3 2 2 2 2 3 2" xfId="4503" xr:uid="{00000000-0005-0000-0000-0000F4500000}"/>
    <cellStyle name="Normal 2 3 3 2 2 2 2 3 2 2" xfId="12649" xr:uid="{00000000-0005-0000-0000-0000F5500000}"/>
    <cellStyle name="Normal 2 3 3 2 2 2 2 3 2 2 2" xfId="28945" xr:uid="{00000000-0005-0000-0000-0000F6500000}"/>
    <cellStyle name="Normal 2 3 3 2 2 2 2 3 2 3" xfId="20799" xr:uid="{00000000-0005-0000-0000-0000F7500000}"/>
    <cellStyle name="Normal 2 3 3 2 2 2 2 3 3" xfId="7231" xr:uid="{00000000-0005-0000-0000-0000F8500000}"/>
    <cellStyle name="Normal 2 3 3 2 2 2 2 3 3 2" xfId="15377" xr:uid="{00000000-0005-0000-0000-0000F9500000}"/>
    <cellStyle name="Normal 2 3 3 2 2 2 2 3 3 2 2" xfId="31673" xr:uid="{00000000-0005-0000-0000-0000FA500000}"/>
    <cellStyle name="Normal 2 3 3 2 2 2 2 3 3 3" xfId="23527" xr:uid="{00000000-0005-0000-0000-0000FB500000}"/>
    <cellStyle name="Normal 2 3 3 2 2 2 2 3 4" xfId="10078" xr:uid="{00000000-0005-0000-0000-0000FC500000}"/>
    <cellStyle name="Normal 2 3 3 2 2 2 2 3 4 2" xfId="26374" xr:uid="{00000000-0005-0000-0000-0000FD500000}"/>
    <cellStyle name="Normal 2 3 3 2 2 2 2 3 5" xfId="18228" xr:uid="{00000000-0005-0000-0000-0000FE500000}"/>
    <cellStyle name="Normal 2 3 3 2 2 2 2 4" xfId="3285" xr:uid="{00000000-0005-0000-0000-0000FF500000}"/>
    <cellStyle name="Normal 2 3 3 2 2 2 2 4 2" xfId="11431" xr:uid="{00000000-0005-0000-0000-000000510000}"/>
    <cellStyle name="Normal 2 3 3 2 2 2 2 4 2 2" xfId="27727" xr:uid="{00000000-0005-0000-0000-000001510000}"/>
    <cellStyle name="Normal 2 3 3 2 2 2 2 4 3" xfId="19581" xr:uid="{00000000-0005-0000-0000-000002510000}"/>
    <cellStyle name="Normal 2 3 3 2 2 2 2 5" xfId="5821" xr:uid="{00000000-0005-0000-0000-000003510000}"/>
    <cellStyle name="Normal 2 3 3 2 2 2 2 5 2" xfId="13967" xr:uid="{00000000-0005-0000-0000-000004510000}"/>
    <cellStyle name="Normal 2 3 3 2 2 2 2 5 2 2" xfId="30263" xr:uid="{00000000-0005-0000-0000-000005510000}"/>
    <cellStyle name="Normal 2 3 3 2 2 2 2 5 3" xfId="22117" xr:uid="{00000000-0005-0000-0000-000006510000}"/>
    <cellStyle name="Normal 2 3 3 2 2 2 2 6" xfId="8668" xr:uid="{00000000-0005-0000-0000-000007510000}"/>
    <cellStyle name="Normal 2 3 3 2 2 2 2 6 2" xfId="24964" xr:uid="{00000000-0005-0000-0000-000008510000}"/>
    <cellStyle name="Normal 2 3 3 2 2 2 2 7" xfId="16818" xr:uid="{00000000-0005-0000-0000-000009510000}"/>
    <cellStyle name="Normal 2 3 3 2 2 2 3" xfId="883" xr:uid="{00000000-0005-0000-0000-00000A510000}"/>
    <cellStyle name="Normal 2 3 3 2 2 2 3 2" xfId="2293" xr:uid="{00000000-0005-0000-0000-00000B510000}"/>
    <cellStyle name="Normal 2 3 3 2 2 2 3 2 2" xfId="4816" xr:uid="{00000000-0005-0000-0000-00000C510000}"/>
    <cellStyle name="Normal 2 3 3 2 2 2 3 2 2 2" xfId="12962" xr:uid="{00000000-0005-0000-0000-00000D510000}"/>
    <cellStyle name="Normal 2 3 3 2 2 2 3 2 2 2 2" xfId="29258" xr:uid="{00000000-0005-0000-0000-00000E510000}"/>
    <cellStyle name="Normal 2 3 3 2 2 2 3 2 2 3" xfId="21112" xr:uid="{00000000-0005-0000-0000-00000F510000}"/>
    <cellStyle name="Normal 2 3 3 2 2 2 3 2 3" xfId="7592" xr:uid="{00000000-0005-0000-0000-000010510000}"/>
    <cellStyle name="Normal 2 3 3 2 2 2 3 2 3 2" xfId="15738" xr:uid="{00000000-0005-0000-0000-000011510000}"/>
    <cellStyle name="Normal 2 3 3 2 2 2 3 2 3 2 2" xfId="32034" xr:uid="{00000000-0005-0000-0000-000012510000}"/>
    <cellStyle name="Normal 2 3 3 2 2 2 3 2 3 3" xfId="23888" xr:uid="{00000000-0005-0000-0000-000013510000}"/>
    <cellStyle name="Normal 2 3 3 2 2 2 3 2 4" xfId="10439" xr:uid="{00000000-0005-0000-0000-000014510000}"/>
    <cellStyle name="Normal 2 3 3 2 2 2 3 2 4 2" xfId="26735" xr:uid="{00000000-0005-0000-0000-000015510000}"/>
    <cellStyle name="Normal 2 3 3 2 2 2 3 2 5" xfId="18589" xr:uid="{00000000-0005-0000-0000-000016510000}"/>
    <cellStyle name="Normal 2 3 3 2 2 2 3 3" xfId="3598" xr:uid="{00000000-0005-0000-0000-000017510000}"/>
    <cellStyle name="Normal 2 3 3 2 2 2 3 3 2" xfId="11744" xr:uid="{00000000-0005-0000-0000-000018510000}"/>
    <cellStyle name="Normal 2 3 3 2 2 2 3 3 2 2" xfId="28040" xr:uid="{00000000-0005-0000-0000-000019510000}"/>
    <cellStyle name="Normal 2 3 3 2 2 2 3 3 3" xfId="19894" xr:uid="{00000000-0005-0000-0000-00001A510000}"/>
    <cellStyle name="Normal 2 3 3 2 2 2 3 4" xfId="6182" xr:uid="{00000000-0005-0000-0000-00001B510000}"/>
    <cellStyle name="Normal 2 3 3 2 2 2 3 4 2" xfId="14328" xr:uid="{00000000-0005-0000-0000-00001C510000}"/>
    <cellStyle name="Normal 2 3 3 2 2 2 3 4 2 2" xfId="30624" xr:uid="{00000000-0005-0000-0000-00001D510000}"/>
    <cellStyle name="Normal 2 3 3 2 2 2 3 4 3" xfId="22478" xr:uid="{00000000-0005-0000-0000-00001E510000}"/>
    <cellStyle name="Normal 2 3 3 2 2 2 3 5" xfId="9029" xr:uid="{00000000-0005-0000-0000-00001F510000}"/>
    <cellStyle name="Normal 2 3 3 2 2 2 3 5 2" xfId="25325" xr:uid="{00000000-0005-0000-0000-000020510000}"/>
    <cellStyle name="Normal 2 3 3 2 2 2 3 6" xfId="17179" xr:uid="{00000000-0005-0000-0000-000021510000}"/>
    <cellStyle name="Normal 2 3 3 2 2 2 4" xfId="1588" xr:uid="{00000000-0005-0000-0000-000022510000}"/>
    <cellStyle name="Normal 2 3 3 2 2 2 4 2" xfId="4207" xr:uid="{00000000-0005-0000-0000-000023510000}"/>
    <cellStyle name="Normal 2 3 3 2 2 2 4 2 2" xfId="12353" xr:uid="{00000000-0005-0000-0000-000024510000}"/>
    <cellStyle name="Normal 2 3 3 2 2 2 4 2 2 2" xfId="28649" xr:uid="{00000000-0005-0000-0000-000025510000}"/>
    <cellStyle name="Normal 2 3 3 2 2 2 4 2 3" xfId="20503" xr:uid="{00000000-0005-0000-0000-000026510000}"/>
    <cellStyle name="Normal 2 3 3 2 2 2 4 3" xfId="6887" xr:uid="{00000000-0005-0000-0000-000027510000}"/>
    <cellStyle name="Normal 2 3 3 2 2 2 4 3 2" xfId="15033" xr:uid="{00000000-0005-0000-0000-000028510000}"/>
    <cellStyle name="Normal 2 3 3 2 2 2 4 3 2 2" xfId="31329" xr:uid="{00000000-0005-0000-0000-000029510000}"/>
    <cellStyle name="Normal 2 3 3 2 2 2 4 3 3" xfId="23183" xr:uid="{00000000-0005-0000-0000-00002A510000}"/>
    <cellStyle name="Normal 2 3 3 2 2 2 4 4" xfId="9734" xr:uid="{00000000-0005-0000-0000-00002B510000}"/>
    <cellStyle name="Normal 2 3 3 2 2 2 4 4 2" xfId="26030" xr:uid="{00000000-0005-0000-0000-00002C510000}"/>
    <cellStyle name="Normal 2 3 3 2 2 2 4 5" xfId="17884" xr:uid="{00000000-0005-0000-0000-00002D510000}"/>
    <cellStyle name="Normal 2 3 3 2 2 2 5" xfId="2989" xr:uid="{00000000-0005-0000-0000-00002E510000}"/>
    <cellStyle name="Normal 2 3 3 2 2 2 5 2" xfId="11135" xr:uid="{00000000-0005-0000-0000-00002F510000}"/>
    <cellStyle name="Normal 2 3 3 2 2 2 5 2 2" xfId="27431" xr:uid="{00000000-0005-0000-0000-000030510000}"/>
    <cellStyle name="Normal 2 3 3 2 2 2 5 3" xfId="19285" xr:uid="{00000000-0005-0000-0000-000031510000}"/>
    <cellStyle name="Normal 2 3 3 2 2 2 6" xfId="5477" xr:uid="{00000000-0005-0000-0000-000032510000}"/>
    <cellStyle name="Normal 2 3 3 2 2 2 6 2" xfId="13623" xr:uid="{00000000-0005-0000-0000-000033510000}"/>
    <cellStyle name="Normal 2 3 3 2 2 2 6 2 2" xfId="29919" xr:uid="{00000000-0005-0000-0000-000034510000}"/>
    <cellStyle name="Normal 2 3 3 2 2 2 6 3" xfId="21773" xr:uid="{00000000-0005-0000-0000-000035510000}"/>
    <cellStyle name="Normal 2 3 3 2 2 2 7" xfId="8324" xr:uid="{00000000-0005-0000-0000-000036510000}"/>
    <cellStyle name="Normal 2 3 3 2 2 2 7 2" xfId="24620" xr:uid="{00000000-0005-0000-0000-000037510000}"/>
    <cellStyle name="Normal 2 3 3 2 2 2 8" xfId="16474" xr:uid="{00000000-0005-0000-0000-000038510000}"/>
    <cellStyle name="Normal 2 3 3 2 2 3" xfId="252" xr:uid="{00000000-0005-0000-0000-000039510000}"/>
    <cellStyle name="Normal 2 3 3 2 2 3 2" xfId="596" xr:uid="{00000000-0005-0000-0000-00003A510000}"/>
    <cellStyle name="Normal 2 3 3 2 2 3 2 2" xfId="1302" xr:uid="{00000000-0005-0000-0000-00003B510000}"/>
    <cellStyle name="Normal 2 3 3 2 2 3 2 2 2" xfId="2712" xr:uid="{00000000-0005-0000-0000-00003C510000}"/>
    <cellStyle name="Normal 2 3 3 2 2 3 2 2 2 2" xfId="5186" xr:uid="{00000000-0005-0000-0000-00003D510000}"/>
    <cellStyle name="Normal 2 3 3 2 2 3 2 2 2 2 2" xfId="13332" xr:uid="{00000000-0005-0000-0000-00003E510000}"/>
    <cellStyle name="Normal 2 3 3 2 2 3 2 2 2 2 2 2" xfId="29628" xr:uid="{00000000-0005-0000-0000-00003F510000}"/>
    <cellStyle name="Normal 2 3 3 2 2 3 2 2 2 2 3" xfId="21482" xr:uid="{00000000-0005-0000-0000-000040510000}"/>
    <cellStyle name="Normal 2 3 3 2 2 3 2 2 2 3" xfId="8011" xr:uid="{00000000-0005-0000-0000-000041510000}"/>
    <cellStyle name="Normal 2 3 3 2 2 3 2 2 2 3 2" xfId="16157" xr:uid="{00000000-0005-0000-0000-000042510000}"/>
    <cellStyle name="Normal 2 3 3 2 2 3 2 2 2 3 2 2" xfId="32453" xr:uid="{00000000-0005-0000-0000-000043510000}"/>
    <cellStyle name="Normal 2 3 3 2 2 3 2 2 2 3 3" xfId="24307" xr:uid="{00000000-0005-0000-0000-000044510000}"/>
    <cellStyle name="Normal 2 3 3 2 2 3 2 2 2 4" xfId="10858" xr:uid="{00000000-0005-0000-0000-000045510000}"/>
    <cellStyle name="Normal 2 3 3 2 2 3 2 2 2 4 2" xfId="27154" xr:uid="{00000000-0005-0000-0000-000046510000}"/>
    <cellStyle name="Normal 2 3 3 2 2 3 2 2 2 5" xfId="19008" xr:uid="{00000000-0005-0000-0000-000047510000}"/>
    <cellStyle name="Normal 2 3 3 2 2 3 2 2 3" xfId="3968" xr:uid="{00000000-0005-0000-0000-000048510000}"/>
    <cellStyle name="Normal 2 3 3 2 2 3 2 2 3 2" xfId="12114" xr:uid="{00000000-0005-0000-0000-000049510000}"/>
    <cellStyle name="Normal 2 3 3 2 2 3 2 2 3 2 2" xfId="28410" xr:uid="{00000000-0005-0000-0000-00004A510000}"/>
    <cellStyle name="Normal 2 3 3 2 2 3 2 2 3 3" xfId="20264" xr:uid="{00000000-0005-0000-0000-00004B510000}"/>
    <cellStyle name="Normal 2 3 3 2 2 3 2 2 4" xfId="6601" xr:uid="{00000000-0005-0000-0000-00004C510000}"/>
    <cellStyle name="Normal 2 3 3 2 2 3 2 2 4 2" xfId="14747" xr:uid="{00000000-0005-0000-0000-00004D510000}"/>
    <cellStyle name="Normal 2 3 3 2 2 3 2 2 4 2 2" xfId="31043" xr:uid="{00000000-0005-0000-0000-00004E510000}"/>
    <cellStyle name="Normal 2 3 3 2 2 3 2 2 4 3" xfId="22897" xr:uid="{00000000-0005-0000-0000-00004F510000}"/>
    <cellStyle name="Normal 2 3 3 2 2 3 2 2 5" xfId="9448" xr:uid="{00000000-0005-0000-0000-000050510000}"/>
    <cellStyle name="Normal 2 3 3 2 2 3 2 2 5 2" xfId="25744" xr:uid="{00000000-0005-0000-0000-000051510000}"/>
    <cellStyle name="Normal 2 3 3 2 2 3 2 2 6" xfId="17598" xr:uid="{00000000-0005-0000-0000-000052510000}"/>
    <cellStyle name="Normal 2 3 3 2 2 3 2 3" xfId="2007" xr:uid="{00000000-0005-0000-0000-000053510000}"/>
    <cellStyle name="Normal 2 3 3 2 2 3 2 3 2" xfId="4577" xr:uid="{00000000-0005-0000-0000-000054510000}"/>
    <cellStyle name="Normal 2 3 3 2 2 3 2 3 2 2" xfId="12723" xr:uid="{00000000-0005-0000-0000-000055510000}"/>
    <cellStyle name="Normal 2 3 3 2 2 3 2 3 2 2 2" xfId="29019" xr:uid="{00000000-0005-0000-0000-000056510000}"/>
    <cellStyle name="Normal 2 3 3 2 2 3 2 3 2 3" xfId="20873" xr:uid="{00000000-0005-0000-0000-000057510000}"/>
    <cellStyle name="Normal 2 3 3 2 2 3 2 3 3" xfId="7306" xr:uid="{00000000-0005-0000-0000-000058510000}"/>
    <cellStyle name="Normal 2 3 3 2 2 3 2 3 3 2" xfId="15452" xr:uid="{00000000-0005-0000-0000-000059510000}"/>
    <cellStyle name="Normal 2 3 3 2 2 3 2 3 3 2 2" xfId="31748" xr:uid="{00000000-0005-0000-0000-00005A510000}"/>
    <cellStyle name="Normal 2 3 3 2 2 3 2 3 3 3" xfId="23602" xr:uid="{00000000-0005-0000-0000-00005B510000}"/>
    <cellStyle name="Normal 2 3 3 2 2 3 2 3 4" xfId="10153" xr:uid="{00000000-0005-0000-0000-00005C510000}"/>
    <cellStyle name="Normal 2 3 3 2 2 3 2 3 4 2" xfId="26449" xr:uid="{00000000-0005-0000-0000-00005D510000}"/>
    <cellStyle name="Normal 2 3 3 2 2 3 2 3 5" xfId="18303" xr:uid="{00000000-0005-0000-0000-00005E510000}"/>
    <cellStyle name="Normal 2 3 3 2 2 3 2 4" xfId="3359" xr:uid="{00000000-0005-0000-0000-00005F510000}"/>
    <cellStyle name="Normal 2 3 3 2 2 3 2 4 2" xfId="11505" xr:uid="{00000000-0005-0000-0000-000060510000}"/>
    <cellStyle name="Normal 2 3 3 2 2 3 2 4 2 2" xfId="27801" xr:uid="{00000000-0005-0000-0000-000061510000}"/>
    <cellStyle name="Normal 2 3 3 2 2 3 2 4 3" xfId="19655" xr:uid="{00000000-0005-0000-0000-000062510000}"/>
    <cellStyle name="Normal 2 3 3 2 2 3 2 5" xfId="5896" xr:uid="{00000000-0005-0000-0000-000063510000}"/>
    <cellStyle name="Normal 2 3 3 2 2 3 2 5 2" xfId="14042" xr:uid="{00000000-0005-0000-0000-000064510000}"/>
    <cellStyle name="Normal 2 3 3 2 2 3 2 5 2 2" xfId="30338" xr:uid="{00000000-0005-0000-0000-000065510000}"/>
    <cellStyle name="Normal 2 3 3 2 2 3 2 5 3" xfId="22192" xr:uid="{00000000-0005-0000-0000-000066510000}"/>
    <cellStyle name="Normal 2 3 3 2 2 3 2 6" xfId="8743" xr:uid="{00000000-0005-0000-0000-000067510000}"/>
    <cellStyle name="Normal 2 3 3 2 2 3 2 6 2" xfId="25039" xr:uid="{00000000-0005-0000-0000-000068510000}"/>
    <cellStyle name="Normal 2 3 3 2 2 3 2 7" xfId="16893" xr:uid="{00000000-0005-0000-0000-000069510000}"/>
    <cellStyle name="Normal 2 3 3 2 2 3 3" xfId="958" xr:uid="{00000000-0005-0000-0000-00006A510000}"/>
    <cellStyle name="Normal 2 3 3 2 2 3 3 2" xfId="2368" xr:uid="{00000000-0005-0000-0000-00006B510000}"/>
    <cellStyle name="Normal 2 3 3 2 2 3 3 2 2" xfId="4890" xr:uid="{00000000-0005-0000-0000-00006C510000}"/>
    <cellStyle name="Normal 2 3 3 2 2 3 3 2 2 2" xfId="13036" xr:uid="{00000000-0005-0000-0000-00006D510000}"/>
    <cellStyle name="Normal 2 3 3 2 2 3 3 2 2 2 2" xfId="29332" xr:uid="{00000000-0005-0000-0000-00006E510000}"/>
    <cellStyle name="Normal 2 3 3 2 2 3 3 2 2 3" xfId="21186" xr:uid="{00000000-0005-0000-0000-00006F510000}"/>
    <cellStyle name="Normal 2 3 3 2 2 3 3 2 3" xfId="7667" xr:uid="{00000000-0005-0000-0000-000070510000}"/>
    <cellStyle name="Normal 2 3 3 2 2 3 3 2 3 2" xfId="15813" xr:uid="{00000000-0005-0000-0000-000071510000}"/>
    <cellStyle name="Normal 2 3 3 2 2 3 3 2 3 2 2" xfId="32109" xr:uid="{00000000-0005-0000-0000-000072510000}"/>
    <cellStyle name="Normal 2 3 3 2 2 3 3 2 3 3" xfId="23963" xr:uid="{00000000-0005-0000-0000-000073510000}"/>
    <cellStyle name="Normal 2 3 3 2 2 3 3 2 4" xfId="10514" xr:uid="{00000000-0005-0000-0000-000074510000}"/>
    <cellStyle name="Normal 2 3 3 2 2 3 3 2 4 2" xfId="26810" xr:uid="{00000000-0005-0000-0000-000075510000}"/>
    <cellStyle name="Normal 2 3 3 2 2 3 3 2 5" xfId="18664" xr:uid="{00000000-0005-0000-0000-000076510000}"/>
    <cellStyle name="Normal 2 3 3 2 2 3 3 3" xfId="3672" xr:uid="{00000000-0005-0000-0000-000077510000}"/>
    <cellStyle name="Normal 2 3 3 2 2 3 3 3 2" xfId="11818" xr:uid="{00000000-0005-0000-0000-000078510000}"/>
    <cellStyle name="Normal 2 3 3 2 2 3 3 3 2 2" xfId="28114" xr:uid="{00000000-0005-0000-0000-000079510000}"/>
    <cellStyle name="Normal 2 3 3 2 2 3 3 3 3" xfId="19968" xr:uid="{00000000-0005-0000-0000-00007A510000}"/>
    <cellStyle name="Normal 2 3 3 2 2 3 3 4" xfId="6257" xr:uid="{00000000-0005-0000-0000-00007B510000}"/>
    <cellStyle name="Normal 2 3 3 2 2 3 3 4 2" xfId="14403" xr:uid="{00000000-0005-0000-0000-00007C510000}"/>
    <cellStyle name="Normal 2 3 3 2 2 3 3 4 2 2" xfId="30699" xr:uid="{00000000-0005-0000-0000-00007D510000}"/>
    <cellStyle name="Normal 2 3 3 2 2 3 3 4 3" xfId="22553" xr:uid="{00000000-0005-0000-0000-00007E510000}"/>
    <cellStyle name="Normal 2 3 3 2 2 3 3 5" xfId="9104" xr:uid="{00000000-0005-0000-0000-00007F510000}"/>
    <cellStyle name="Normal 2 3 3 2 2 3 3 5 2" xfId="25400" xr:uid="{00000000-0005-0000-0000-000080510000}"/>
    <cellStyle name="Normal 2 3 3 2 2 3 3 6" xfId="17254" xr:uid="{00000000-0005-0000-0000-000081510000}"/>
    <cellStyle name="Normal 2 3 3 2 2 3 4" xfId="1663" xr:uid="{00000000-0005-0000-0000-000082510000}"/>
    <cellStyle name="Normal 2 3 3 2 2 3 4 2" xfId="4281" xr:uid="{00000000-0005-0000-0000-000083510000}"/>
    <cellStyle name="Normal 2 3 3 2 2 3 4 2 2" xfId="12427" xr:uid="{00000000-0005-0000-0000-000084510000}"/>
    <cellStyle name="Normal 2 3 3 2 2 3 4 2 2 2" xfId="28723" xr:uid="{00000000-0005-0000-0000-000085510000}"/>
    <cellStyle name="Normal 2 3 3 2 2 3 4 2 3" xfId="20577" xr:uid="{00000000-0005-0000-0000-000086510000}"/>
    <cellStyle name="Normal 2 3 3 2 2 3 4 3" xfId="6962" xr:uid="{00000000-0005-0000-0000-000087510000}"/>
    <cellStyle name="Normal 2 3 3 2 2 3 4 3 2" xfId="15108" xr:uid="{00000000-0005-0000-0000-000088510000}"/>
    <cellStyle name="Normal 2 3 3 2 2 3 4 3 2 2" xfId="31404" xr:uid="{00000000-0005-0000-0000-000089510000}"/>
    <cellStyle name="Normal 2 3 3 2 2 3 4 3 3" xfId="23258" xr:uid="{00000000-0005-0000-0000-00008A510000}"/>
    <cellStyle name="Normal 2 3 3 2 2 3 4 4" xfId="9809" xr:uid="{00000000-0005-0000-0000-00008B510000}"/>
    <cellStyle name="Normal 2 3 3 2 2 3 4 4 2" xfId="26105" xr:uid="{00000000-0005-0000-0000-00008C510000}"/>
    <cellStyle name="Normal 2 3 3 2 2 3 4 5" xfId="17959" xr:uid="{00000000-0005-0000-0000-00008D510000}"/>
    <cellStyle name="Normal 2 3 3 2 2 3 5" xfId="3063" xr:uid="{00000000-0005-0000-0000-00008E510000}"/>
    <cellStyle name="Normal 2 3 3 2 2 3 5 2" xfId="11209" xr:uid="{00000000-0005-0000-0000-00008F510000}"/>
    <cellStyle name="Normal 2 3 3 2 2 3 5 2 2" xfId="27505" xr:uid="{00000000-0005-0000-0000-000090510000}"/>
    <cellStyle name="Normal 2 3 3 2 2 3 5 3" xfId="19359" xr:uid="{00000000-0005-0000-0000-000091510000}"/>
    <cellStyle name="Normal 2 3 3 2 2 3 6" xfId="5552" xr:uid="{00000000-0005-0000-0000-000092510000}"/>
    <cellStyle name="Normal 2 3 3 2 2 3 6 2" xfId="13698" xr:uid="{00000000-0005-0000-0000-000093510000}"/>
    <cellStyle name="Normal 2 3 3 2 2 3 6 2 2" xfId="29994" xr:uid="{00000000-0005-0000-0000-000094510000}"/>
    <cellStyle name="Normal 2 3 3 2 2 3 6 3" xfId="21848" xr:uid="{00000000-0005-0000-0000-000095510000}"/>
    <cellStyle name="Normal 2 3 3 2 2 3 7" xfId="8399" xr:uid="{00000000-0005-0000-0000-000096510000}"/>
    <cellStyle name="Normal 2 3 3 2 2 3 7 2" xfId="24695" xr:uid="{00000000-0005-0000-0000-000097510000}"/>
    <cellStyle name="Normal 2 3 3 2 2 3 8" xfId="16549" xr:uid="{00000000-0005-0000-0000-000098510000}"/>
    <cellStyle name="Normal 2 3 3 2 2 4" xfId="341" xr:uid="{00000000-0005-0000-0000-000099510000}"/>
    <cellStyle name="Normal 2 3 3 2 2 4 2" xfId="685" xr:uid="{00000000-0005-0000-0000-00009A510000}"/>
    <cellStyle name="Normal 2 3 3 2 2 4 2 2" xfId="1391" xr:uid="{00000000-0005-0000-0000-00009B510000}"/>
    <cellStyle name="Normal 2 3 3 2 2 4 2 2 2" xfId="2801" xr:uid="{00000000-0005-0000-0000-00009C510000}"/>
    <cellStyle name="Normal 2 3 3 2 2 4 2 2 2 2" xfId="5260" xr:uid="{00000000-0005-0000-0000-00009D510000}"/>
    <cellStyle name="Normal 2 3 3 2 2 4 2 2 2 2 2" xfId="13406" xr:uid="{00000000-0005-0000-0000-00009E510000}"/>
    <cellStyle name="Normal 2 3 3 2 2 4 2 2 2 2 2 2" xfId="29702" xr:uid="{00000000-0005-0000-0000-00009F510000}"/>
    <cellStyle name="Normal 2 3 3 2 2 4 2 2 2 2 3" xfId="21556" xr:uid="{00000000-0005-0000-0000-0000A0510000}"/>
    <cellStyle name="Normal 2 3 3 2 2 4 2 2 2 3" xfId="8100" xr:uid="{00000000-0005-0000-0000-0000A1510000}"/>
    <cellStyle name="Normal 2 3 3 2 2 4 2 2 2 3 2" xfId="16246" xr:uid="{00000000-0005-0000-0000-0000A2510000}"/>
    <cellStyle name="Normal 2 3 3 2 2 4 2 2 2 3 2 2" xfId="32542" xr:uid="{00000000-0005-0000-0000-0000A3510000}"/>
    <cellStyle name="Normal 2 3 3 2 2 4 2 2 2 3 3" xfId="24396" xr:uid="{00000000-0005-0000-0000-0000A4510000}"/>
    <cellStyle name="Normal 2 3 3 2 2 4 2 2 2 4" xfId="10947" xr:uid="{00000000-0005-0000-0000-0000A5510000}"/>
    <cellStyle name="Normal 2 3 3 2 2 4 2 2 2 4 2" xfId="27243" xr:uid="{00000000-0005-0000-0000-0000A6510000}"/>
    <cellStyle name="Normal 2 3 3 2 2 4 2 2 2 5" xfId="19097" xr:uid="{00000000-0005-0000-0000-0000A7510000}"/>
    <cellStyle name="Normal 2 3 3 2 2 4 2 2 3" xfId="4042" xr:uid="{00000000-0005-0000-0000-0000A8510000}"/>
    <cellStyle name="Normal 2 3 3 2 2 4 2 2 3 2" xfId="12188" xr:uid="{00000000-0005-0000-0000-0000A9510000}"/>
    <cellStyle name="Normal 2 3 3 2 2 4 2 2 3 2 2" xfId="28484" xr:uid="{00000000-0005-0000-0000-0000AA510000}"/>
    <cellStyle name="Normal 2 3 3 2 2 4 2 2 3 3" xfId="20338" xr:uid="{00000000-0005-0000-0000-0000AB510000}"/>
    <cellStyle name="Normal 2 3 3 2 2 4 2 2 4" xfId="6690" xr:uid="{00000000-0005-0000-0000-0000AC510000}"/>
    <cellStyle name="Normal 2 3 3 2 2 4 2 2 4 2" xfId="14836" xr:uid="{00000000-0005-0000-0000-0000AD510000}"/>
    <cellStyle name="Normal 2 3 3 2 2 4 2 2 4 2 2" xfId="31132" xr:uid="{00000000-0005-0000-0000-0000AE510000}"/>
    <cellStyle name="Normal 2 3 3 2 2 4 2 2 4 3" xfId="22986" xr:uid="{00000000-0005-0000-0000-0000AF510000}"/>
    <cellStyle name="Normal 2 3 3 2 2 4 2 2 5" xfId="9537" xr:uid="{00000000-0005-0000-0000-0000B0510000}"/>
    <cellStyle name="Normal 2 3 3 2 2 4 2 2 5 2" xfId="25833" xr:uid="{00000000-0005-0000-0000-0000B1510000}"/>
    <cellStyle name="Normal 2 3 3 2 2 4 2 2 6" xfId="17687" xr:uid="{00000000-0005-0000-0000-0000B2510000}"/>
    <cellStyle name="Normal 2 3 3 2 2 4 2 3" xfId="2096" xr:uid="{00000000-0005-0000-0000-0000B3510000}"/>
    <cellStyle name="Normal 2 3 3 2 2 4 2 3 2" xfId="4651" xr:uid="{00000000-0005-0000-0000-0000B4510000}"/>
    <cellStyle name="Normal 2 3 3 2 2 4 2 3 2 2" xfId="12797" xr:uid="{00000000-0005-0000-0000-0000B5510000}"/>
    <cellStyle name="Normal 2 3 3 2 2 4 2 3 2 2 2" xfId="29093" xr:uid="{00000000-0005-0000-0000-0000B6510000}"/>
    <cellStyle name="Normal 2 3 3 2 2 4 2 3 2 3" xfId="20947" xr:uid="{00000000-0005-0000-0000-0000B7510000}"/>
    <cellStyle name="Normal 2 3 3 2 2 4 2 3 3" xfId="7395" xr:uid="{00000000-0005-0000-0000-0000B8510000}"/>
    <cellStyle name="Normal 2 3 3 2 2 4 2 3 3 2" xfId="15541" xr:uid="{00000000-0005-0000-0000-0000B9510000}"/>
    <cellStyle name="Normal 2 3 3 2 2 4 2 3 3 2 2" xfId="31837" xr:uid="{00000000-0005-0000-0000-0000BA510000}"/>
    <cellStyle name="Normal 2 3 3 2 2 4 2 3 3 3" xfId="23691" xr:uid="{00000000-0005-0000-0000-0000BB510000}"/>
    <cellStyle name="Normal 2 3 3 2 2 4 2 3 4" xfId="10242" xr:uid="{00000000-0005-0000-0000-0000BC510000}"/>
    <cellStyle name="Normal 2 3 3 2 2 4 2 3 4 2" xfId="26538" xr:uid="{00000000-0005-0000-0000-0000BD510000}"/>
    <cellStyle name="Normal 2 3 3 2 2 4 2 3 5" xfId="18392" xr:uid="{00000000-0005-0000-0000-0000BE510000}"/>
    <cellStyle name="Normal 2 3 3 2 2 4 2 4" xfId="3433" xr:uid="{00000000-0005-0000-0000-0000BF510000}"/>
    <cellStyle name="Normal 2 3 3 2 2 4 2 4 2" xfId="11579" xr:uid="{00000000-0005-0000-0000-0000C0510000}"/>
    <cellStyle name="Normal 2 3 3 2 2 4 2 4 2 2" xfId="27875" xr:uid="{00000000-0005-0000-0000-0000C1510000}"/>
    <cellStyle name="Normal 2 3 3 2 2 4 2 4 3" xfId="19729" xr:uid="{00000000-0005-0000-0000-0000C2510000}"/>
    <cellStyle name="Normal 2 3 3 2 2 4 2 5" xfId="5985" xr:uid="{00000000-0005-0000-0000-0000C3510000}"/>
    <cellStyle name="Normal 2 3 3 2 2 4 2 5 2" xfId="14131" xr:uid="{00000000-0005-0000-0000-0000C4510000}"/>
    <cellStyle name="Normal 2 3 3 2 2 4 2 5 2 2" xfId="30427" xr:uid="{00000000-0005-0000-0000-0000C5510000}"/>
    <cellStyle name="Normal 2 3 3 2 2 4 2 5 3" xfId="22281" xr:uid="{00000000-0005-0000-0000-0000C6510000}"/>
    <cellStyle name="Normal 2 3 3 2 2 4 2 6" xfId="8832" xr:uid="{00000000-0005-0000-0000-0000C7510000}"/>
    <cellStyle name="Normal 2 3 3 2 2 4 2 6 2" xfId="25128" xr:uid="{00000000-0005-0000-0000-0000C8510000}"/>
    <cellStyle name="Normal 2 3 3 2 2 4 2 7" xfId="16982" xr:uid="{00000000-0005-0000-0000-0000C9510000}"/>
    <cellStyle name="Normal 2 3 3 2 2 4 3" xfId="1047" xr:uid="{00000000-0005-0000-0000-0000CA510000}"/>
    <cellStyle name="Normal 2 3 3 2 2 4 3 2" xfId="2457" xr:uid="{00000000-0005-0000-0000-0000CB510000}"/>
    <cellStyle name="Normal 2 3 3 2 2 4 3 2 2" xfId="4964" xr:uid="{00000000-0005-0000-0000-0000CC510000}"/>
    <cellStyle name="Normal 2 3 3 2 2 4 3 2 2 2" xfId="13110" xr:uid="{00000000-0005-0000-0000-0000CD510000}"/>
    <cellStyle name="Normal 2 3 3 2 2 4 3 2 2 2 2" xfId="29406" xr:uid="{00000000-0005-0000-0000-0000CE510000}"/>
    <cellStyle name="Normal 2 3 3 2 2 4 3 2 2 3" xfId="21260" xr:uid="{00000000-0005-0000-0000-0000CF510000}"/>
    <cellStyle name="Normal 2 3 3 2 2 4 3 2 3" xfId="7756" xr:uid="{00000000-0005-0000-0000-0000D0510000}"/>
    <cellStyle name="Normal 2 3 3 2 2 4 3 2 3 2" xfId="15902" xr:uid="{00000000-0005-0000-0000-0000D1510000}"/>
    <cellStyle name="Normal 2 3 3 2 2 4 3 2 3 2 2" xfId="32198" xr:uid="{00000000-0005-0000-0000-0000D2510000}"/>
    <cellStyle name="Normal 2 3 3 2 2 4 3 2 3 3" xfId="24052" xr:uid="{00000000-0005-0000-0000-0000D3510000}"/>
    <cellStyle name="Normal 2 3 3 2 2 4 3 2 4" xfId="10603" xr:uid="{00000000-0005-0000-0000-0000D4510000}"/>
    <cellStyle name="Normal 2 3 3 2 2 4 3 2 4 2" xfId="26899" xr:uid="{00000000-0005-0000-0000-0000D5510000}"/>
    <cellStyle name="Normal 2 3 3 2 2 4 3 2 5" xfId="18753" xr:uid="{00000000-0005-0000-0000-0000D6510000}"/>
    <cellStyle name="Normal 2 3 3 2 2 4 3 3" xfId="3746" xr:uid="{00000000-0005-0000-0000-0000D7510000}"/>
    <cellStyle name="Normal 2 3 3 2 2 4 3 3 2" xfId="11892" xr:uid="{00000000-0005-0000-0000-0000D8510000}"/>
    <cellStyle name="Normal 2 3 3 2 2 4 3 3 2 2" xfId="28188" xr:uid="{00000000-0005-0000-0000-0000D9510000}"/>
    <cellStyle name="Normal 2 3 3 2 2 4 3 3 3" xfId="20042" xr:uid="{00000000-0005-0000-0000-0000DA510000}"/>
    <cellStyle name="Normal 2 3 3 2 2 4 3 4" xfId="6346" xr:uid="{00000000-0005-0000-0000-0000DB510000}"/>
    <cellStyle name="Normal 2 3 3 2 2 4 3 4 2" xfId="14492" xr:uid="{00000000-0005-0000-0000-0000DC510000}"/>
    <cellStyle name="Normal 2 3 3 2 2 4 3 4 2 2" xfId="30788" xr:uid="{00000000-0005-0000-0000-0000DD510000}"/>
    <cellStyle name="Normal 2 3 3 2 2 4 3 4 3" xfId="22642" xr:uid="{00000000-0005-0000-0000-0000DE510000}"/>
    <cellStyle name="Normal 2 3 3 2 2 4 3 5" xfId="9193" xr:uid="{00000000-0005-0000-0000-0000DF510000}"/>
    <cellStyle name="Normal 2 3 3 2 2 4 3 5 2" xfId="25489" xr:uid="{00000000-0005-0000-0000-0000E0510000}"/>
    <cellStyle name="Normal 2 3 3 2 2 4 3 6" xfId="17343" xr:uid="{00000000-0005-0000-0000-0000E1510000}"/>
    <cellStyle name="Normal 2 3 3 2 2 4 4" xfId="1752" xr:uid="{00000000-0005-0000-0000-0000E2510000}"/>
    <cellStyle name="Normal 2 3 3 2 2 4 4 2" xfId="4355" xr:uid="{00000000-0005-0000-0000-0000E3510000}"/>
    <cellStyle name="Normal 2 3 3 2 2 4 4 2 2" xfId="12501" xr:uid="{00000000-0005-0000-0000-0000E4510000}"/>
    <cellStyle name="Normal 2 3 3 2 2 4 4 2 2 2" xfId="28797" xr:uid="{00000000-0005-0000-0000-0000E5510000}"/>
    <cellStyle name="Normal 2 3 3 2 2 4 4 2 3" xfId="20651" xr:uid="{00000000-0005-0000-0000-0000E6510000}"/>
    <cellStyle name="Normal 2 3 3 2 2 4 4 3" xfId="7051" xr:uid="{00000000-0005-0000-0000-0000E7510000}"/>
    <cellStyle name="Normal 2 3 3 2 2 4 4 3 2" xfId="15197" xr:uid="{00000000-0005-0000-0000-0000E8510000}"/>
    <cellStyle name="Normal 2 3 3 2 2 4 4 3 2 2" xfId="31493" xr:uid="{00000000-0005-0000-0000-0000E9510000}"/>
    <cellStyle name="Normal 2 3 3 2 2 4 4 3 3" xfId="23347" xr:uid="{00000000-0005-0000-0000-0000EA510000}"/>
    <cellStyle name="Normal 2 3 3 2 2 4 4 4" xfId="9898" xr:uid="{00000000-0005-0000-0000-0000EB510000}"/>
    <cellStyle name="Normal 2 3 3 2 2 4 4 4 2" xfId="26194" xr:uid="{00000000-0005-0000-0000-0000EC510000}"/>
    <cellStyle name="Normal 2 3 3 2 2 4 4 5" xfId="18048" xr:uid="{00000000-0005-0000-0000-0000ED510000}"/>
    <cellStyle name="Normal 2 3 3 2 2 4 5" xfId="3137" xr:uid="{00000000-0005-0000-0000-0000EE510000}"/>
    <cellStyle name="Normal 2 3 3 2 2 4 5 2" xfId="11283" xr:uid="{00000000-0005-0000-0000-0000EF510000}"/>
    <cellStyle name="Normal 2 3 3 2 2 4 5 2 2" xfId="27579" xr:uid="{00000000-0005-0000-0000-0000F0510000}"/>
    <cellStyle name="Normal 2 3 3 2 2 4 5 3" xfId="19433" xr:uid="{00000000-0005-0000-0000-0000F1510000}"/>
    <cellStyle name="Normal 2 3 3 2 2 4 6" xfId="5641" xr:uid="{00000000-0005-0000-0000-0000F2510000}"/>
    <cellStyle name="Normal 2 3 3 2 2 4 6 2" xfId="13787" xr:uid="{00000000-0005-0000-0000-0000F3510000}"/>
    <cellStyle name="Normal 2 3 3 2 2 4 6 2 2" xfId="30083" xr:uid="{00000000-0005-0000-0000-0000F4510000}"/>
    <cellStyle name="Normal 2 3 3 2 2 4 6 3" xfId="21937" xr:uid="{00000000-0005-0000-0000-0000F5510000}"/>
    <cellStyle name="Normal 2 3 3 2 2 4 7" xfId="8488" xr:uid="{00000000-0005-0000-0000-0000F6510000}"/>
    <cellStyle name="Normal 2 3 3 2 2 4 7 2" xfId="24784" xr:uid="{00000000-0005-0000-0000-0000F7510000}"/>
    <cellStyle name="Normal 2 3 3 2 2 4 8" xfId="16638" xr:uid="{00000000-0005-0000-0000-0000F8510000}"/>
    <cellStyle name="Normal 2 3 3 2 2 5" xfId="431" xr:uid="{00000000-0005-0000-0000-0000F9510000}"/>
    <cellStyle name="Normal 2 3 3 2 2 5 2" xfId="1137" xr:uid="{00000000-0005-0000-0000-0000FA510000}"/>
    <cellStyle name="Normal 2 3 3 2 2 5 2 2" xfId="2547" xr:uid="{00000000-0005-0000-0000-0000FB510000}"/>
    <cellStyle name="Normal 2 3 3 2 2 5 2 2 2" xfId="5038" xr:uid="{00000000-0005-0000-0000-0000FC510000}"/>
    <cellStyle name="Normal 2 3 3 2 2 5 2 2 2 2" xfId="13184" xr:uid="{00000000-0005-0000-0000-0000FD510000}"/>
    <cellStyle name="Normal 2 3 3 2 2 5 2 2 2 2 2" xfId="29480" xr:uid="{00000000-0005-0000-0000-0000FE510000}"/>
    <cellStyle name="Normal 2 3 3 2 2 5 2 2 2 3" xfId="21334" xr:uid="{00000000-0005-0000-0000-0000FF510000}"/>
    <cellStyle name="Normal 2 3 3 2 2 5 2 2 3" xfId="7846" xr:uid="{00000000-0005-0000-0000-000000520000}"/>
    <cellStyle name="Normal 2 3 3 2 2 5 2 2 3 2" xfId="15992" xr:uid="{00000000-0005-0000-0000-000001520000}"/>
    <cellStyle name="Normal 2 3 3 2 2 5 2 2 3 2 2" xfId="32288" xr:uid="{00000000-0005-0000-0000-000002520000}"/>
    <cellStyle name="Normal 2 3 3 2 2 5 2 2 3 3" xfId="24142" xr:uid="{00000000-0005-0000-0000-000003520000}"/>
    <cellStyle name="Normal 2 3 3 2 2 5 2 2 4" xfId="10693" xr:uid="{00000000-0005-0000-0000-000004520000}"/>
    <cellStyle name="Normal 2 3 3 2 2 5 2 2 4 2" xfId="26989" xr:uid="{00000000-0005-0000-0000-000005520000}"/>
    <cellStyle name="Normal 2 3 3 2 2 5 2 2 5" xfId="18843" xr:uid="{00000000-0005-0000-0000-000006520000}"/>
    <cellStyle name="Normal 2 3 3 2 2 5 2 3" xfId="3820" xr:uid="{00000000-0005-0000-0000-000007520000}"/>
    <cellStyle name="Normal 2 3 3 2 2 5 2 3 2" xfId="11966" xr:uid="{00000000-0005-0000-0000-000008520000}"/>
    <cellStyle name="Normal 2 3 3 2 2 5 2 3 2 2" xfId="28262" xr:uid="{00000000-0005-0000-0000-000009520000}"/>
    <cellStyle name="Normal 2 3 3 2 2 5 2 3 3" xfId="20116" xr:uid="{00000000-0005-0000-0000-00000A520000}"/>
    <cellStyle name="Normal 2 3 3 2 2 5 2 4" xfId="6436" xr:uid="{00000000-0005-0000-0000-00000B520000}"/>
    <cellStyle name="Normal 2 3 3 2 2 5 2 4 2" xfId="14582" xr:uid="{00000000-0005-0000-0000-00000C520000}"/>
    <cellStyle name="Normal 2 3 3 2 2 5 2 4 2 2" xfId="30878" xr:uid="{00000000-0005-0000-0000-00000D520000}"/>
    <cellStyle name="Normal 2 3 3 2 2 5 2 4 3" xfId="22732" xr:uid="{00000000-0005-0000-0000-00000E520000}"/>
    <cellStyle name="Normal 2 3 3 2 2 5 2 5" xfId="9283" xr:uid="{00000000-0005-0000-0000-00000F520000}"/>
    <cellStyle name="Normal 2 3 3 2 2 5 2 5 2" xfId="25579" xr:uid="{00000000-0005-0000-0000-000010520000}"/>
    <cellStyle name="Normal 2 3 3 2 2 5 2 6" xfId="17433" xr:uid="{00000000-0005-0000-0000-000011520000}"/>
    <cellStyle name="Normal 2 3 3 2 2 5 3" xfId="1842" xr:uid="{00000000-0005-0000-0000-000012520000}"/>
    <cellStyle name="Normal 2 3 3 2 2 5 3 2" xfId="4429" xr:uid="{00000000-0005-0000-0000-000013520000}"/>
    <cellStyle name="Normal 2 3 3 2 2 5 3 2 2" xfId="12575" xr:uid="{00000000-0005-0000-0000-000014520000}"/>
    <cellStyle name="Normal 2 3 3 2 2 5 3 2 2 2" xfId="28871" xr:uid="{00000000-0005-0000-0000-000015520000}"/>
    <cellStyle name="Normal 2 3 3 2 2 5 3 2 3" xfId="20725" xr:uid="{00000000-0005-0000-0000-000016520000}"/>
    <cellStyle name="Normal 2 3 3 2 2 5 3 3" xfId="7141" xr:uid="{00000000-0005-0000-0000-000017520000}"/>
    <cellStyle name="Normal 2 3 3 2 2 5 3 3 2" xfId="15287" xr:uid="{00000000-0005-0000-0000-000018520000}"/>
    <cellStyle name="Normal 2 3 3 2 2 5 3 3 2 2" xfId="31583" xr:uid="{00000000-0005-0000-0000-000019520000}"/>
    <cellStyle name="Normal 2 3 3 2 2 5 3 3 3" xfId="23437" xr:uid="{00000000-0005-0000-0000-00001A520000}"/>
    <cellStyle name="Normal 2 3 3 2 2 5 3 4" xfId="9988" xr:uid="{00000000-0005-0000-0000-00001B520000}"/>
    <cellStyle name="Normal 2 3 3 2 2 5 3 4 2" xfId="26284" xr:uid="{00000000-0005-0000-0000-00001C520000}"/>
    <cellStyle name="Normal 2 3 3 2 2 5 3 5" xfId="18138" xr:uid="{00000000-0005-0000-0000-00001D520000}"/>
    <cellStyle name="Normal 2 3 3 2 2 5 4" xfId="3211" xr:uid="{00000000-0005-0000-0000-00001E520000}"/>
    <cellStyle name="Normal 2 3 3 2 2 5 4 2" xfId="11357" xr:uid="{00000000-0005-0000-0000-00001F520000}"/>
    <cellStyle name="Normal 2 3 3 2 2 5 4 2 2" xfId="27653" xr:uid="{00000000-0005-0000-0000-000020520000}"/>
    <cellStyle name="Normal 2 3 3 2 2 5 4 3" xfId="19507" xr:uid="{00000000-0005-0000-0000-000021520000}"/>
    <cellStyle name="Normal 2 3 3 2 2 5 5" xfId="5731" xr:uid="{00000000-0005-0000-0000-000022520000}"/>
    <cellStyle name="Normal 2 3 3 2 2 5 5 2" xfId="13877" xr:uid="{00000000-0005-0000-0000-000023520000}"/>
    <cellStyle name="Normal 2 3 3 2 2 5 5 2 2" xfId="30173" xr:uid="{00000000-0005-0000-0000-000024520000}"/>
    <cellStyle name="Normal 2 3 3 2 2 5 5 3" xfId="22027" xr:uid="{00000000-0005-0000-0000-000025520000}"/>
    <cellStyle name="Normal 2 3 3 2 2 5 6" xfId="8578" xr:uid="{00000000-0005-0000-0000-000026520000}"/>
    <cellStyle name="Normal 2 3 3 2 2 5 6 2" xfId="24874" xr:uid="{00000000-0005-0000-0000-000027520000}"/>
    <cellStyle name="Normal 2 3 3 2 2 5 7" xfId="16728" xr:uid="{00000000-0005-0000-0000-000028520000}"/>
    <cellStyle name="Normal 2 3 3 2 2 6" xfId="793" xr:uid="{00000000-0005-0000-0000-000029520000}"/>
    <cellStyle name="Normal 2 3 3 2 2 6 2" xfId="2203" xr:uid="{00000000-0005-0000-0000-00002A520000}"/>
    <cellStyle name="Normal 2 3 3 2 2 6 2 2" xfId="4742" xr:uid="{00000000-0005-0000-0000-00002B520000}"/>
    <cellStyle name="Normal 2 3 3 2 2 6 2 2 2" xfId="12888" xr:uid="{00000000-0005-0000-0000-00002C520000}"/>
    <cellStyle name="Normal 2 3 3 2 2 6 2 2 2 2" xfId="29184" xr:uid="{00000000-0005-0000-0000-00002D520000}"/>
    <cellStyle name="Normal 2 3 3 2 2 6 2 2 3" xfId="21038" xr:uid="{00000000-0005-0000-0000-00002E520000}"/>
    <cellStyle name="Normal 2 3 3 2 2 6 2 3" xfId="7502" xr:uid="{00000000-0005-0000-0000-00002F520000}"/>
    <cellStyle name="Normal 2 3 3 2 2 6 2 3 2" xfId="15648" xr:uid="{00000000-0005-0000-0000-000030520000}"/>
    <cellStyle name="Normal 2 3 3 2 2 6 2 3 2 2" xfId="31944" xr:uid="{00000000-0005-0000-0000-000031520000}"/>
    <cellStyle name="Normal 2 3 3 2 2 6 2 3 3" xfId="23798" xr:uid="{00000000-0005-0000-0000-000032520000}"/>
    <cellStyle name="Normal 2 3 3 2 2 6 2 4" xfId="10349" xr:uid="{00000000-0005-0000-0000-000033520000}"/>
    <cellStyle name="Normal 2 3 3 2 2 6 2 4 2" xfId="26645" xr:uid="{00000000-0005-0000-0000-000034520000}"/>
    <cellStyle name="Normal 2 3 3 2 2 6 2 5" xfId="18499" xr:uid="{00000000-0005-0000-0000-000035520000}"/>
    <cellStyle name="Normal 2 3 3 2 2 6 3" xfId="3524" xr:uid="{00000000-0005-0000-0000-000036520000}"/>
    <cellStyle name="Normal 2 3 3 2 2 6 3 2" xfId="11670" xr:uid="{00000000-0005-0000-0000-000037520000}"/>
    <cellStyle name="Normal 2 3 3 2 2 6 3 2 2" xfId="27966" xr:uid="{00000000-0005-0000-0000-000038520000}"/>
    <cellStyle name="Normal 2 3 3 2 2 6 3 3" xfId="19820" xr:uid="{00000000-0005-0000-0000-000039520000}"/>
    <cellStyle name="Normal 2 3 3 2 2 6 4" xfId="6092" xr:uid="{00000000-0005-0000-0000-00003A520000}"/>
    <cellStyle name="Normal 2 3 3 2 2 6 4 2" xfId="14238" xr:uid="{00000000-0005-0000-0000-00003B520000}"/>
    <cellStyle name="Normal 2 3 3 2 2 6 4 2 2" xfId="30534" xr:uid="{00000000-0005-0000-0000-00003C520000}"/>
    <cellStyle name="Normal 2 3 3 2 2 6 4 3" xfId="22388" xr:uid="{00000000-0005-0000-0000-00003D520000}"/>
    <cellStyle name="Normal 2 3 3 2 2 6 5" xfId="8939" xr:uid="{00000000-0005-0000-0000-00003E520000}"/>
    <cellStyle name="Normal 2 3 3 2 2 6 5 2" xfId="25235" xr:uid="{00000000-0005-0000-0000-00003F520000}"/>
    <cellStyle name="Normal 2 3 3 2 2 6 6" xfId="17089" xr:uid="{00000000-0005-0000-0000-000040520000}"/>
    <cellStyle name="Normal 2 3 3 2 2 7" xfId="1498" xr:uid="{00000000-0005-0000-0000-000041520000}"/>
    <cellStyle name="Normal 2 3 3 2 2 7 2" xfId="4133" xr:uid="{00000000-0005-0000-0000-000042520000}"/>
    <cellStyle name="Normal 2 3 3 2 2 7 2 2" xfId="12279" xr:uid="{00000000-0005-0000-0000-000043520000}"/>
    <cellStyle name="Normal 2 3 3 2 2 7 2 2 2" xfId="28575" xr:uid="{00000000-0005-0000-0000-000044520000}"/>
    <cellStyle name="Normal 2 3 3 2 2 7 2 3" xfId="20429" xr:uid="{00000000-0005-0000-0000-000045520000}"/>
    <cellStyle name="Normal 2 3 3 2 2 7 3" xfId="6797" xr:uid="{00000000-0005-0000-0000-000046520000}"/>
    <cellStyle name="Normal 2 3 3 2 2 7 3 2" xfId="14943" xr:uid="{00000000-0005-0000-0000-000047520000}"/>
    <cellStyle name="Normal 2 3 3 2 2 7 3 2 2" xfId="31239" xr:uid="{00000000-0005-0000-0000-000048520000}"/>
    <cellStyle name="Normal 2 3 3 2 2 7 3 3" xfId="23093" xr:uid="{00000000-0005-0000-0000-000049520000}"/>
    <cellStyle name="Normal 2 3 3 2 2 7 4" xfId="9644" xr:uid="{00000000-0005-0000-0000-00004A520000}"/>
    <cellStyle name="Normal 2 3 3 2 2 7 4 2" xfId="25940" xr:uid="{00000000-0005-0000-0000-00004B520000}"/>
    <cellStyle name="Normal 2 3 3 2 2 7 5" xfId="17794" xr:uid="{00000000-0005-0000-0000-00004C520000}"/>
    <cellStyle name="Normal 2 3 3 2 2 8" xfId="2915" xr:uid="{00000000-0005-0000-0000-00004D520000}"/>
    <cellStyle name="Normal 2 3 3 2 2 8 2" xfId="11061" xr:uid="{00000000-0005-0000-0000-00004E520000}"/>
    <cellStyle name="Normal 2 3 3 2 2 8 2 2" xfId="27357" xr:uid="{00000000-0005-0000-0000-00004F520000}"/>
    <cellStyle name="Normal 2 3 3 2 2 8 3" xfId="19211" xr:uid="{00000000-0005-0000-0000-000050520000}"/>
    <cellStyle name="Normal 2 3 3 2 2 9" xfId="5387" xr:uid="{00000000-0005-0000-0000-000051520000}"/>
    <cellStyle name="Normal 2 3 3 2 2 9 2" xfId="13533" xr:uid="{00000000-0005-0000-0000-000052520000}"/>
    <cellStyle name="Normal 2 3 3 2 2 9 2 2" xfId="29829" xr:uid="{00000000-0005-0000-0000-000053520000}"/>
    <cellStyle name="Normal 2 3 3 2 2 9 3" xfId="21683" xr:uid="{00000000-0005-0000-0000-000054520000}"/>
    <cellStyle name="Normal 2 3 3 2 3" xfId="133" xr:uid="{00000000-0005-0000-0000-000055520000}"/>
    <cellStyle name="Normal 2 3 3 2 3 2" xfId="477" xr:uid="{00000000-0005-0000-0000-000056520000}"/>
    <cellStyle name="Normal 2 3 3 2 3 2 2" xfId="1183" xr:uid="{00000000-0005-0000-0000-000057520000}"/>
    <cellStyle name="Normal 2 3 3 2 3 2 2 2" xfId="2593" xr:uid="{00000000-0005-0000-0000-000058520000}"/>
    <cellStyle name="Normal 2 3 3 2 3 2 2 2 2" xfId="5076" xr:uid="{00000000-0005-0000-0000-000059520000}"/>
    <cellStyle name="Normal 2 3 3 2 3 2 2 2 2 2" xfId="13222" xr:uid="{00000000-0005-0000-0000-00005A520000}"/>
    <cellStyle name="Normal 2 3 3 2 3 2 2 2 2 2 2" xfId="29518" xr:uid="{00000000-0005-0000-0000-00005B520000}"/>
    <cellStyle name="Normal 2 3 3 2 3 2 2 2 2 3" xfId="21372" xr:uid="{00000000-0005-0000-0000-00005C520000}"/>
    <cellStyle name="Normal 2 3 3 2 3 2 2 2 3" xfId="7892" xr:uid="{00000000-0005-0000-0000-00005D520000}"/>
    <cellStyle name="Normal 2 3 3 2 3 2 2 2 3 2" xfId="16038" xr:uid="{00000000-0005-0000-0000-00005E520000}"/>
    <cellStyle name="Normal 2 3 3 2 3 2 2 2 3 2 2" xfId="32334" xr:uid="{00000000-0005-0000-0000-00005F520000}"/>
    <cellStyle name="Normal 2 3 3 2 3 2 2 2 3 3" xfId="24188" xr:uid="{00000000-0005-0000-0000-000060520000}"/>
    <cellStyle name="Normal 2 3 3 2 3 2 2 2 4" xfId="10739" xr:uid="{00000000-0005-0000-0000-000061520000}"/>
    <cellStyle name="Normal 2 3 3 2 3 2 2 2 4 2" xfId="27035" xr:uid="{00000000-0005-0000-0000-000062520000}"/>
    <cellStyle name="Normal 2 3 3 2 3 2 2 2 5" xfId="18889" xr:uid="{00000000-0005-0000-0000-000063520000}"/>
    <cellStyle name="Normal 2 3 3 2 3 2 2 3" xfId="3858" xr:uid="{00000000-0005-0000-0000-000064520000}"/>
    <cellStyle name="Normal 2 3 3 2 3 2 2 3 2" xfId="12004" xr:uid="{00000000-0005-0000-0000-000065520000}"/>
    <cellStyle name="Normal 2 3 3 2 3 2 2 3 2 2" xfId="28300" xr:uid="{00000000-0005-0000-0000-000066520000}"/>
    <cellStyle name="Normal 2 3 3 2 3 2 2 3 3" xfId="20154" xr:uid="{00000000-0005-0000-0000-000067520000}"/>
    <cellStyle name="Normal 2 3 3 2 3 2 2 4" xfId="6482" xr:uid="{00000000-0005-0000-0000-000068520000}"/>
    <cellStyle name="Normal 2 3 3 2 3 2 2 4 2" xfId="14628" xr:uid="{00000000-0005-0000-0000-000069520000}"/>
    <cellStyle name="Normal 2 3 3 2 3 2 2 4 2 2" xfId="30924" xr:uid="{00000000-0005-0000-0000-00006A520000}"/>
    <cellStyle name="Normal 2 3 3 2 3 2 2 4 3" xfId="22778" xr:uid="{00000000-0005-0000-0000-00006B520000}"/>
    <cellStyle name="Normal 2 3 3 2 3 2 2 5" xfId="9329" xr:uid="{00000000-0005-0000-0000-00006C520000}"/>
    <cellStyle name="Normal 2 3 3 2 3 2 2 5 2" xfId="25625" xr:uid="{00000000-0005-0000-0000-00006D520000}"/>
    <cellStyle name="Normal 2 3 3 2 3 2 2 6" xfId="17479" xr:uid="{00000000-0005-0000-0000-00006E520000}"/>
    <cellStyle name="Normal 2 3 3 2 3 2 3" xfId="1888" xr:uid="{00000000-0005-0000-0000-00006F520000}"/>
    <cellStyle name="Normal 2 3 3 2 3 2 3 2" xfId="4467" xr:uid="{00000000-0005-0000-0000-000070520000}"/>
    <cellStyle name="Normal 2 3 3 2 3 2 3 2 2" xfId="12613" xr:uid="{00000000-0005-0000-0000-000071520000}"/>
    <cellStyle name="Normal 2 3 3 2 3 2 3 2 2 2" xfId="28909" xr:uid="{00000000-0005-0000-0000-000072520000}"/>
    <cellStyle name="Normal 2 3 3 2 3 2 3 2 3" xfId="20763" xr:uid="{00000000-0005-0000-0000-000073520000}"/>
    <cellStyle name="Normal 2 3 3 2 3 2 3 3" xfId="7187" xr:uid="{00000000-0005-0000-0000-000074520000}"/>
    <cellStyle name="Normal 2 3 3 2 3 2 3 3 2" xfId="15333" xr:uid="{00000000-0005-0000-0000-000075520000}"/>
    <cellStyle name="Normal 2 3 3 2 3 2 3 3 2 2" xfId="31629" xr:uid="{00000000-0005-0000-0000-000076520000}"/>
    <cellStyle name="Normal 2 3 3 2 3 2 3 3 3" xfId="23483" xr:uid="{00000000-0005-0000-0000-000077520000}"/>
    <cellStyle name="Normal 2 3 3 2 3 2 3 4" xfId="10034" xr:uid="{00000000-0005-0000-0000-000078520000}"/>
    <cellStyle name="Normal 2 3 3 2 3 2 3 4 2" xfId="26330" xr:uid="{00000000-0005-0000-0000-000079520000}"/>
    <cellStyle name="Normal 2 3 3 2 3 2 3 5" xfId="18184" xr:uid="{00000000-0005-0000-0000-00007A520000}"/>
    <cellStyle name="Normal 2 3 3 2 3 2 4" xfId="3249" xr:uid="{00000000-0005-0000-0000-00007B520000}"/>
    <cellStyle name="Normal 2 3 3 2 3 2 4 2" xfId="11395" xr:uid="{00000000-0005-0000-0000-00007C520000}"/>
    <cellStyle name="Normal 2 3 3 2 3 2 4 2 2" xfId="27691" xr:uid="{00000000-0005-0000-0000-00007D520000}"/>
    <cellStyle name="Normal 2 3 3 2 3 2 4 3" xfId="19545" xr:uid="{00000000-0005-0000-0000-00007E520000}"/>
    <cellStyle name="Normal 2 3 3 2 3 2 5" xfId="5777" xr:uid="{00000000-0005-0000-0000-00007F520000}"/>
    <cellStyle name="Normal 2 3 3 2 3 2 5 2" xfId="13923" xr:uid="{00000000-0005-0000-0000-000080520000}"/>
    <cellStyle name="Normal 2 3 3 2 3 2 5 2 2" xfId="30219" xr:uid="{00000000-0005-0000-0000-000081520000}"/>
    <cellStyle name="Normal 2 3 3 2 3 2 5 3" xfId="22073" xr:uid="{00000000-0005-0000-0000-000082520000}"/>
    <cellStyle name="Normal 2 3 3 2 3 2 6" xfId="8624" xr:uid="{00000000-0005-0000-0000-000083520000}"/>
    <cellStyle name="Normal 2 3 3 2 3 2 6 2" xfId="24920" xr:uid="{00000000-0005-0000-0000-000084520000}"/>
    <cellStyle name="Normal 2 3 3 2 3 2 7" xfId="16774" xr:uid="{00000000-0005-0000-0000-000085520000}"/>
    <cellStyle name="Normal 2 3 3 2 3 3" xfId="839" xr:uid="{00000000-0005-0000-0000-000086520000}"/>
    <cellStyle name="Normal 2 3 3 2 3 3 2" xfId="2249" xr:uid="{00000000-0005-0000-0000-000087520000}"/>
    <cellStyle name="Normal 2 3 3 2 3 3 2 2" xfId="4780" xr:uid="{00000000-0005-0000-0000-000088520000}"/>
    <cellStyle name="Normal 2 3 3 2 3 3 2 2 2" xfId="12926" xr:uid="{00000000-0005-0000-0000-000089520000}"/>
    <cellStyle name="Normal 2 3 3 2 3 3 2 2 2 2" xfId="29222" xr:uid="{00000000-0005-0000-0000-00008A520000}"/>
    <cellStyle name="Normal 2 3 3 2 3 3 2 2 3" xfId="21076" xr:uid="{00000000-0005-0000-0000-00008B520000}"/>
    <cellStyle name="Normal 2 3 3 2 3 3 2 3" xfId="7548" xr:uid="{00000000-0005-0000-0000-00008C520000}"/>
    <cellStyle name="Normal 2 3 3 2 3 3 2 3 2" xfId="15694" xr:uid="{00000000-0005-0000-0000-00008D520000}"/>
    <cellStyle name="Normal 2 3 3 2 3 3 2 3 2 2" xfId="31990" xr:uid="{00000000-0005-0000-0000-00008E520000}"/>
    <cellStyle name="Normal 2 3 3 2 3 3 2 3 3" xfId="23844" xr:uid="{00000000-0005-0000-0000-00008F520000}"/>
    <cellStyle name="Normal 2 3 3 2 3 3 2 4" xfId="10395" xr:uid="{00000000-0005-0000-0000-000090520000}"/>
    <cellStyle name="Normal 2 3 3 2 3 3 2 4 2" xfId="26691" xr:uid="{00000000-0005-0000-0000-000091520000}"/>
    <cellStyle name="Normal 2 3 3 2 3 3 2 5" xfId="18545" xr:uid="{00000000-0005-0000-0000-000092520000}"/>
    <cellStyle name="Normal 2 3 3 2 3 3 3" xfId="3562" xr:uid="{00000000-0005-0000-0000-000093520000}"/>
    <cellStyle name="Normal 2 3 3 2 3 3 3 2" xfId="11708" xr:uid="{00000000-0005-0000-0000-000094520000}"/>
    <cellStyle name="Normal 2 3 3 2 3 3 3 2 2" xfId="28004" xr:uid="{00000000-0005-0000-0000-000095520000}"/>
    <cellStyle name="Normal 2 3 3 2 3 3 3 3" xfId="19858" xr:uid="{00000000-0005-0000-0000-000096520000}"/>
    <cellStyle name="Normal 2 3 3 2 3 3 4" xfId="6138" xr:uid="{00000000-0005-0000-0000-000097520000}"/>
    <cellStyle name="Normal 2 3 3 2 3 3 4 2" xfId="14284" xr:uid="{00000000-0005-0000-0000-000098520000}"/>
    <cellStyle name="Normal 2 3 3 2 3 3 4 2 2" xfId="30580" xr:uid="{00000000-0005-0000-0000-000099520000}"/>
    <cellStyle name="Normal 2 3 3 2 3 3 4 3" xfId="22434" xr:uid="{00000000-0005-0000-0000-00009A520000}"/>
    <cellStyle name="Normal 2 3 3 2 3 3 5" xfId="8985" xr:uid="{00000000-0005-0000-0000-00009B520000}"/>
    <cellStyle name="Normal 2 3 3 2 3 3 5 2" xfId="25281" xr:uid="{00000000-0005-0000-0000-00009C520000}"/>
    <cellStyle name="Normal 2 3 3 2 3 3 6" xfId="17135" xr:uid="{00000000-0005-0000-0000-00009D520000}"/>
    <cellStyle name="Normal 2 3 3 2 3 4" xfId="1544" xr:uid="{00000000-0005-0000-0000-00009E520000}"/>
    <cellStyle name="Normal 2 3 3 2 3 4 2" xfId="4171" xr:uid="{00000000-0005-0000-0000-00009F520000}"/>
    <cellStyle name="Normal 2 3 3 2 3 4 2 2" xfId="12317" xr:uid="{00000000-0005-0000-0000-0000A0520000}"/>
    <cellStyle name="Normal 2 3 3 2 3 4 2 2 2" xfId="28613" xr:uid="{00000000-0005-0000-0000-0000A1520000}"/>
    <cellStyle name="Normal 2 3 3 2 3 4 2 3" xfId="20467" xr:uid="{00000000-0005-0000-0000-0000A2520000}"/>
    <cellStyle name="Normal 2 3 3 2 3 4 3" xfId="6843" xr:uid="{00000000-0005-0000-0000-0000A3520000}"/>
    <cellStyle name="Normal 2 3 3 2 3 4 3 2" xfId="14989" xr:uid="{00000000-0005-0000-0000-0000A4520000}"/>
    <cellStyle name="Normal 2 3 3 2 3 4 3 2 2" xfId="31285" xr:uid="{00000000-0005-0000-0000-0000A5520000}"/>
    <cellStyle name="Normal 2 3 3 2 3 4 3 3" xfId="23139" xr:uid="{00000000-0005-0000-0000-0000A6520000}"/>
    <cellStyle name="Normal 2 3 3 2 3 4 4" xfId="9690" xr:uid="{00000000-0005-0000-0000-0000A7520000}"/>
    <cellStyle name="Normal 2 3 3 2 3 4 4 2" xfId="25986" xr:uid="{00000000-0005-0000-0000-0000A8520000}"/>
    <cellStyle name="Normal 2 3 3 2 3 4 5" xfId="17840" xr:uid="{00000000-0005-0000-0000-0000A9520000}"/>
    <cellStyle name="Normal 2 3 3 2 3 5" xfId="2953" xr:uid="{00000000-0005-0000-0000-0000AA520000}"/>
    <cellStyle name="Normal 2 3 3 2 3 5 2" xfId="11099" xr:uid="{00000000-0005-0000-0000-0000AB520000}"/>
    <cellStyle name="Normal 2 3 3 2 3 5 2 2" xfId="27395" xr:uid="{00000000-0005-0000-0000-0000AC520000}"/>
    <cellStyle name="Normal 2 3 3 2 3 5 3" xfId="19249" xr:uid="{00000000-0005-0000-0000-0000AD520000}"/>
    <cellStyle name="Normal 2 3 3 2 3 6" xfId="5433" xr:uid="{00000000-0005-0000-0000-0000AE520000}"/>
    <cellStyle name="Normal 2 3 3 2 3 6 2" xfId="13579" xr:uid="{00000000-0005-0000-0000-0000AF520000}"/>
    <cellStyle name="Normal 2 3 3 2 3 6 2 2" xfId="29875" xr:uid="{00000000-0005-0000-0000-0000B0520000}"/>
    <cellStyle name="Normal 2 3 3 2 3 6 3" xfId="21729" xr:uid="{00000000-0005-0000-0000-0000B1520000}"/>
    <cellStyle name="Normal 2 3 3 2 3 7" xfId="8280" xr:uid="{00000000-0005-0000-0000-0000B2520000}"/>
    <cellStyle name="Normal 2 3 3 2 3 7 2" xfId="24576" xr:uid="{00000000-0005-0000-0000-0000B3520000}"/>
    <cellStyle name="Normal 2 3 3 2 3 8" xfId="16430" xr:uid="{00000000-0005-0000-0000-0000B4520000}"/>
    <cellStyle name="Normal 2 3 3 2 4" xfId="216" xr:uid="{00000000-0005-0000-0000-0000B5520000}"/>
    <cellStyle name="Normal 2 3 3 2 4 2" xfId="560" xr:uid="{00000000-0005-0000-0000-0000B6520000}"/>
    <cellStyle name="Normal 2 3 3 2 4 2 2" xfId="1266" xr:uid="{00000000-0005-0000-0000-0000B7520000}"/>
    <cellStyle name="Normal 2 3 3 2 4 2 2 2" xfId="2676" xr:uid="{00000000-0005-0000-0000-0000B8520000}"/>
    <cellStyle name="Normal 2 3 3 2 4 2 2 2 2" xfId="5150" xr:uid="{00000000-0005-0000-0000-0000B9520000}"/>
    <cellStyle name="Normal 2 3 3 2 4 2 2 2 2 2" xfId="13296" xr:uid="{00000000-0005-0000-0000-0000BA520000}"/>
    <cellStyle name="Normal 2 3 3 2 4 2 2 2 2 2 2" xfId="29592" xr:uid="{00000000-0005-0000-0000-0000BB520000}"/>
    <cellStyle name="Normal 2 3 3 2 4 2 2 2 2 3" xfId="21446" xr:uid="{00000000-0005-0000-0000-0000BC520000}"/>
    <cellStyle name="Normal 2 3 3 2 4 2 2 2 3" xfId="7975" xr:uid="{00000000-0005-0000-0000-0000BD520000}"/>
    <cellStyle name="Normal 2 3 3 2 4 2 2 2 3 2" xfId="16121" xr:uid="{00000000-0005-0000-0000-0000BE520000}"/>
    <cellStyle name="Normal 2 3 3 2 4 2 2 2 3 2 2" xfId="32417" xr:uid="{00000000-0005-0000-0000-0000BF520000}"/>
    <cellStyle name="Normal 2 3 3 2 4 2 2 2 3 3" xfId="24271" xr:uid="{00000000-0005-0000-0000-0000C0520000}"/>
    <cellStyle name="Normal 2 3 3 2 4 2 2 2 4" xfId="10822" xr:uid="{00000000-0005-0000-0000-0000C1520000}"/>
    <cellStyle name="Normal 2 3 3 2 4 2 2 2 4 2" xfId="27118" xr:uid="{00000000-0005-0000-0000-0000C2520000}"/>
    <cellStyle name="Normal 2 3 3 2 4 2 2 2 5" xfId="18972" xr:uid="{00000000-0005-0000-0000-0000C3520000}"/>
    <cellStyle name="Normal 2 3 3 2 4 2 2 3" xfId="3932" xr:uid="{00000000-0005-0000-0000-0000C4520000}"/>
    <cellStyle name="Normal 2 3 3 2 4 2 2 3 2" xfId="12078" xr:uid="{00000000-0005-0000-0000-0000C5520000}"/>
    <cellStyle name="Normal 2 3 3 2 4 2 2 3 2 2" xfId="28374" xr:uid="{00000000-0005-0000-0000-0000C6520000}"/>
    <cellStyle name="Normal 2 3 3 2 4 2 2 3 3" xfId="20228" xr:uid="{00000000-0005-0000-0000-0000C7520000}"/>
    <cellStyle name="Normal 2 3 3 2 4 2 2 4" xfId="6565" xr:uid="{00000000-0005-0000-0000-0000C8520000}"/>
    <cellStyle name="Normal 2 3 3 2 4 2 2 4 2" xfId="14711" xr:uid="{00000000-0005-0000-0000-0000C9520000}"/>
    <cellStyle name="Normal 2 3 3 2 4 2 2 4 2 2" xfId="31007" xr:uid="{00000000-0005-0000-0000-0000CA520000}"/>
    <cellStyle name="Normal 2 3 3 2 4 2 2 4 3" xfId="22861" xr:uid="{00000000-0005-0000-0000-0000CB520000}"/>
    <cellStyle name="Normal 2 3 3 2 4 2 2 5" xfId="9412" xr:uid="{00000000-0005-0000-0000-0000CC520000}"/>
    <cellStyle name="Normal 2 3 3 2 4 2 2 5 2" xfId="25708" xr:uid="{00000000-0005-0000-0000-0000CD520000}"/>
    <cellStyle name="Normal 2 3 3 2 4 2 2 6" xfId="17562" xr:uid="{00000000-0005-0000-0000-0000CE520000}"/>
    <cellStyle name="Normal 2 3 3 2 4 2 3" xfId="1971" xr:uid="{00000000-0005-0000-0000-0000CF520000}"/>
    <cellStyle name="Normal 2 3 3 2 4 2 3 2" xfId="4541" xr:uid="{00000000-0005-0000-0000-0000D0520000}"/>
    <cellStyle name="Normal 2 3 3 2 4 2 3 2 2" xfId="12687" xr:uid="{00000000-0005-0000-0000-0000D1520000}"/>
    <cellStyle name="Normal 2 3 3 2 4 2 3 2 2 2" xfId="28983" xr:uid="{00000000-0005-0000-0000-0000D2520000}"/>
    <cellStyle name="Normal 2 3 3 2 4 2 3 2 3" xfId="20837" xr:uid="{00000000-0005-0000-0000-0000D3520000}"/>
    <cellStyle name="Normal 2 3 3 2 4 2 3 3" xfId="7270" xr:uid="{00000000-0005-0000-0000-0000D4520000}"/>
    <cellStyle name="Normal 2 3 3 2 4 2 3 3 2" xfId="15416" xr:uid="{00000000-0005-0000-0000-0000D5520000}"/>
    <cellStyle name="Normal 2 3 3 2 4 2 3 3 2 2" xfId="31712" xr:uid="{00000000-0005-0000-0000-0000D6520000}"/>
    <cellStyle name="Normal 2 3 3 2 4 2 3 3 3" xfId="23566" xr:uid="{00000000-0005-0000-0000-0000D7520000}"/>
    <cellStyle name="Normal 2 3 3 2 4 2 3 4" xfId="10117" xr:uid="{00000000-0005-0000-0000-0000D8520000}"/>
    <cellStyle name="Normal 2 3 3 2 4 2 3 4 2" xfId="26413" xr:uid="{00000000-0005-0000-0000-0000D9520000}"/>
    <cellStyle name="Normal 2 3 3 2 4 2 3 5" xfId="18267" xr:uid="{00000000-0005-0000-0000-0000DA520000}"/>
    <cellStyle name="Normal 2 3 3 2 4 2 4" xfId="3323" xr:uid="{00000000-0005-0000-0000-0000DB520000}"/>
    <cellStyle name="Normal 2 3 3 2 4 2 4 2" xfId="11469" xr:uid="{00000000-0005-0000-0000-0000DC520000}"/>
    <cellStyle name="Normal 2 3 3 2 4 2 4 2 2" xfId="27765" xr:uid="{00000000-0005-0000-0000-0000DD520000}"/>
    <cellStyle name="Normal 2 3 3 2 4 2 4 3" xfId="19619" xr:uid="{00000000-0005-0000-0000-0000DE520000}"/>
    <cellStyle name="Normal 2 3 3 2 4 2 5" xfId="5860" xr:uid="{00000000-0005-0000-0000-0000DF520000}"/>
    <cellStyle name="Normal 2 3 3 2 4 2 5 2" xfId="14006" xr:uid="{00000000-0005-0000-0000-0000E0520000}"/>
    <cellStyle name="Normal 2 3 3 2 4 2 5 2 2" xfId="30302" xr:uid="{00000000-0005-0000-0000-0000E1520000}"/>
    <cellStyle name="Normal 2 3 3 2 4 2 5 3" xfId="22156" xr:uid="{00000000-0005-0000-0000-0000E2520000}"/>
    <cellStyle name="Normal 2 3 3 2 4 2 6" xfId="8707" xr:uid="{00000000-0005-0000-0000-0000E3520000}"/>
    <cellStyle name="Normal 2 3 3 2 4 2 6 2" xfId="25003" xr:uid="{00000000-0005-0000-0000-0000E4520000}"/>
    <cellStyle name="Normal 2 3 3 2 4 2 7" xfId="16857" xr:uid="{00000000-0005-0000-0000-0000E5520000}"/>
    <cellStyle name="Normal 2 3 3 2 4 3" xfId="922" xr:uid="{00000000-0005-0000-0000-0000E6520000}"/>
    <cellStyle name="Normal 2 3 3 2 4 3 2" xfId="2332" xr:uid="{00000000-0005-0000-0000-0000E7520000}"/>
    <cellStyle name="Normal 2 3 3 2 4 3 2 2" xfId="4854" xr:uid="{00000000-0005-0000-0000-0000E8520000}"/>
    <cellStyle name="Normal 2 3 3 2 4 3 2 2 2" xfId="13000" xr:uid="{00000000-0005-0000-0000-0000E9520000}"/>
    <cellStyle name="Normal 2 3 3 2 4 3 2 2 2 2" xfId="29296" xr:uid="{00000000-0005-0000-0000-0000EA520000}"/>
    <cellStyle name="Normal 2 3 3 2 4 3 2 2 3" xfId="21150" xr:uid="{00000000-0005-0000-0000-0000EB520000}"/>
    <cellStyle name="Normal 2 3 3 2 4 3 2 3" xfId="7631" xr:uid="{00000000-0005-0000-0000-0000EC520000}"/>
    <cellStyle name="Normal 2 3 3 2 4 3 2 3 2" xfId="15777" xr:uid="{00000000-0005-0000-0000-0000ED520000}"/>
    <cellStyle name="Normal 2 3 3 2 4 3 2 3 2 2" xfId="32073" xr:uid="{00000000-0005-0000-0000-0000EE520000}"/>
    <cellStyle name="Normal 2 3 3 2 4 3 2 3 3" xfId="23927" xr:uid="{00000000-0005-0000-0000-0000EF520000}"/>
    <cellStyle name="Normal 2 3 3 2 4 3 2 4" xfId="10478" xr:uid="{00000000-0005-0000-0000-0000F0520000}"/>
    <cellStyle name="Normal 2 3 3 2 4 3 2 4 2" xfId="26774" xr:uid="{00000000-0005-0000-0000-0000F1520000}"/>
    <cellStyle name="Normal 2 3 3 2 4 3 2 5" xfId="18628" xr:uid="{00000000-0005-0000-0000-0000F2520000}"/>
    <cellStyle name="Normal 2 3 3 2 4 3 3" xfId="3636" xr:uid="{00000000-0005-0000-0000-0000F3520000}"/>
    <cellStyle name="Normal 2 3 3 2 4 3 3 2" xfId="11782" xr:uid="{00000000-0005-0000-0000-0000F4520000}"/>
    <cellStyle name="Normal 2 3 3 2 4 3 3 2 2" xfId="28078" xr:uid="{00000000-0005-0000-0000-0000F5520000}"/>
    <cellStyle name="Normal 2 3 3 2 4 3 3 3" xfId="19932" xr:uid="{00000000-0005-0000-0000-0000F6520000}"/>
    <cellStyle name="Normal 2 3 3 2 4 3 4" xfId="6221" xr:uid="{00000000-0005-0000-0000-0000F7520000}"/>
    <cellStyle name="Normal 2 3 3 2 4 3 4 2" xfId="14367" xr:uid="{00000000-0005-0000-0000-0000F8520000}"/>
    <cellStyle name="Normal 2 3 3 2 4 3 4 2 2" xfId="30663" xr:uid="{00000000-0005-0000-0000-0000F9520000}"/>
    <cellStyle name="Normal 2 3 3 2 4 3 4 3" xfId="22517" xr:uid="{00000000-0005-0000-0000-0000FA520000}"/>
    <cellStyle name="Normal 2 3 3 2 4 3 5" xfId="9068" xr:uid="{00000000-0005-0000-0000-0000FB520000}"/>
    <cellStyle name="Normal 2 3 3 2 4 3 5 2" xfId="25364" xr:uid="{00000000-0005-0000-0000-0000FC520000}"/>
    <cellStyle name="Normal 2 3 3 2 4 3 6" xfId="17218" xr:uid="{00000000-0005-0000-0000-0000FD520000}"/>
    <cellStyle name="Normal 2 3 3 2 4 4" xfId="1627" xr:uid="{00000000-0005-0000-0000-0000FE520000}"/>
    <cellStyle name="Normal 2 3 3 2 4 4 2" xfId="4245" xr:uid="{00000000-0005-0000-0000-0000FF520000}"/>
    <cellStyle name="Normal 2 3 3 2 4 4 2 2" xfId="12391" xr:uid="{00000000-0005-0000-0000-000000530000}"/>
    <cellStyle name="Normal 2 3 3 2 4 4 2 2 2" xfId="28687" xr:uid="{00000000-0005-0000-0000-000001530000}"/>
    <cellStyle name="Normal 2 3 3 2 4 4 2 3" xfId="20541" xr:uid="{00000000-0005-0000-0000-000002530000}"/>
    <cellStyle name="Normal 2 3 3 2 4 4 3" xfId="6926" xr:uid="{00000000-0005-0000-0000-000003530000}"/>
    <cellStyle name="Normal 2 3 3 2 4 4 3 2" xfId="15072" xr:uid="{00000000-0005-0000-0000-000004530000}"/>
    <cellStyle name="Normal 2 3 3 2 4 4 3 2 2" xfId="31368" xr:uid="{00000000-0005-0000-0000-000005530000}"/>
    <cellStyle name="Normal 2 3 3 2 4 4 3 3" xfId="23222" xr:uid="{00000000-0005-0000-0000-000006530000}"/>
    <cellStyle name="Normal 2 3 3 2 4 4 4" xfId="9773" xr:uid="{00000000-0005-0000-0000-000007530000}"/>
    <cellStyle name="Normal 2 3 3 2 4 4 4 2" xfId="26069" xr:uid="{00000000-0005-0000-0000-000008530000}"/>
    <cellStyle name="Normal 2 3 3 2 4 4 5" xfId="17923" xr:uid="{00000000-0005-0000-0000-000009530000}"/>
    <cellStyle name="Normal 2 3 3 2 4 5" xfId="3027" xr:uid="{00000000-0005-0000-0000-00000A530000}"/>
    <cellStyle name="Normal 2 3 3 2 4 5 2" xfId="11173" xr:uid="{00000000-0005-0000-0000-00000B530000}"/>
    <cellStyle name="Normal 2 3 3 2 4 5 2 2" xfId="27469" xr:uid="{00000000-0005-0000-0000-00000C530000}"/>
    <cellStyle name="Normal 2 3 3 2 4 5 3" xfId="19323" xr:uid="{00000000-0005-0000-0000-00000D530000}"/>
    <cellStyle name="Normal 2 3 3 2 4 6" xfId="5516" xr:uid="{00000000-0005-0000-0000-00000E530000}"/>
    <cellStyle name="Normal 2 3 3 2 4 6 2" xfId="13662" xr:uid="{00000000-0005-0000-0000-00000F530000}"/>
    <cellStyle name="Normal 2 3 3 2 4 6 2 2" xfId="29958" xr:uid="{00000000-0005-0000-0000-000010530000}"/>
    <cellStyle name="Normal 2 3 3 2 4 6 3" xfId="21812" xr:uid="{00000000-0005-0000-0000-000011530000}"/>
    <cellStyle name="Normal 2 3 3 2 4 7" xfId="8363" xr:uid="{00000000-0005-0000-0000-000012530000}"/>
    <cellStyle name="Normal 2 3 3 2 4 7 2" xfId="24659" xr:uid="{00000000-0005-0000-0000-000013530000}"/>
    <cellStyle name="Normal 2 3 3 2 4 8" xfId="16513" xr:uid="{00000000-0005-0000-0000-000014530000}"/>
    <cellStyle name="Normal 2 3 3 2 5" xfId="297" xr:uid="{00000000-0005-0000-0000-000015530000}"/>
    <cellStyle name="Normal 2 3 3 2 5 2" xfId="641" xr:uid="{00000000-0005-0000-0000-000016530000}"/>
    <cellStyle name="Normal 2 3 3 2 5 2 2" xfId="1347" xr:uid="{00000000-0005-0000-0000-000017530000}"/>
    <cellStyle name="Normal 2 3 3 2 5 2 2 2" xfId="2757" xr:uid="{00000000-0005-0000-0000-000018530000}"/>
    <cellStyle name="Normal 2 3 3 2 5 2 2 2 2" xfId="5224" xr:uid="{00000000-0005-0000-0000-000019530000}"/>
    <cellStyle name="Normal 2 3 3 2 5 2 2 2 2 2" xfId="13370" xr:uid="{00000000-0005-0000-0000-00001A530000}"/>
    <cellStyle name="Normal 2 3 3 2 5 2 2 2 2 2 2" xfId="29666" xr:uid="{00000000-0005-0000-0000-00001B530000}"/>
    <cellStyle name="Normal 2 3 3 2 5 2 2 2 2 3" xfId="21520" xr:uid="{00000000-0005-0000-0000-00001C530000}"/>
    <cellStyle name="Normal 2 3 3 2 5 2 2 2 3" xfId="8056" xr:uid="{00000000-0005-0000-0000-00001D530000}"/>
    <cellStyle name="Normal 2 3 3 2 5 2 2 2 3 2" xfId="16202" xr:uid="{00000000-0005-0000-0000-00001E530000}"/>
    <cellStyle name="Normal 2 3 3 2 5 2 2 2 3 2 2" xfId="32498" xr:uid="{00000000-0005-0000-0000-00001F530000}"/>
    <cellStyle name="Normal 2 3 3 2 5 2 2 2 3 3" xfId="24352" xr:uid="{00000000-0005-0000-0000-000020530000}"/>
    <cellStyle name="Normal 2 3 3 2 5 2 2 2 4" xfId="10903" xr:uid="{00000000-0005-0000-0000-000021530000}"/>
    <cellStyle name="Normal 2 3 3 2 5 2 2 2 4 2" xfId="27199" xr:uid="{00000000-0005-0000-0000-000022530000}"/>
    <cellStyle name="Normal 2 3 3 2 5 2 2 2 5" xfId="19053" xr:uid="{00000000-0005-0000-0000-000023530000}"/>
    <cellStyle name="Normal 2 3 3 2 5 2 2 3" xfId="4006" xr:uid="{00000000-0005-0000-0000-000024530000}"/>
    <cellStyle name="Normal 2 3 3 2 5 2 2 3 2" xfId="12152" xr:uid="{00000000-0005-0000-0000-000025530000}"/>
    <cellStyle name="Normal 2 3 3 2 5 2 2 3 2 2" xfId="28448" xr:uid="{00000000-0005-0000-0000-000026530000}"/>
    <cellStyle name="Normal 2 3 3 2 5 2 2 3 3" xfId="20302" xr:uid="{00000000-0005-0000-0000-000027530000}"/>
    <cellStyle name="Normal 2 3 3 2 5 2 2 4" xfId="6646" xr:uid="{00000000-0005-0000-0000-000028530000}"/>
    <cellStyle name="Normal 2 3 3 2 5 2 2 4 2" xfId="14792" xr:uid="{00000000-0005-0000-0000-000029530000}"/>
    <cellStyle name="Normal 2 3 3 2 5 2 2 4 2 2" xfId="31088" xr:uid="{00000000-0005-0000-0000-00002A530000}"/>
    <cellStyle name="Normal 2 3 3 2 5 2 2 4 3" xfId="22942" xr:uid="{00000000-0005-0000-0000-00002B530000}"/>
    <cellStyle name="Normal 2 3 3 2 5 2 2 5" xfId="9493" xr:uid="{00000000-0005-0000-0000-00002C530000}"/>
    <cellStyle name="Normal 2 3 3 2 5 2 2 5 2" xfId="25789" xr:uid="{00000000-0005-0000-0000-00002D530000}"/>
    <cellStyle name="Normal 2 3 3 2 5 2 2 6" xfId="17643" xr:uid="{00000000-0005-0000-0000-00002E530000}"/>
    <cellStyle name="Normal 2 3 3 2 5 2 3" xfId="2052" xr:uid="{00000000-0005-0000-0000-00002F530000}"/>
    <cellStyle name="Normal 2 3 3 2 5 2 3 2" xfId="4615" xr:uid="{00000000-0005-0000-0000-000030530000}"/>
    <cellStyle name="Normal 2 3 3 2 5 2 3 2 2" xfId="12761" xr:uid="{00000000-0005-0000-0000-000031530000}"/>
    <cellStyle name="Normal 2 3 3 2 5 2 3 2 2 2" xfId="29057" xr:uid="{00000000-0005-0000-0000-000032530000}"/>
    <cellStyle name="Normal 2 3 3 2 5 2 3 2 3" xfId="20911" xr:uid="{00000000-0005-0000-0000-000033530000}"/>
    <cellStyle name="Normal 2 3 3 2 5 2 3 3" xfId="7351" xr:uid="{00000000-0005-0000-0000-000034530000}"/>
    <cellStyle name="Normal 2 3 3 2 5 2 3 3 2" xfId="15497" xr:uid="{00000000-0005-0000-0000-000035530000}"/>
    <cellStyle name="Normal 2 3 3 2 5 2 3 3 2 2" xfId="31793" xr:uid="{00000000-0005-0000-0000-000036530000}"/>
    <cellStyle name="Normal 2 3 3 2 5 2 3 3 3" xfId="23647" xr:uid="{00000000-0005-0000-0000-000037530000}"/>
    <cellStyle name="Normal 2 3 3 2 5 2 3 4" xfId="10198" xr:uid="{00000000-0005-0000-0000-000038530000}"/>
    <cellStyle name="Normal 2 3 3 2 5 2 3 4 2" xfId="26494" xr:uid="{00000000-0005-0000-0000-000039530000}"/>
    <cellStyle name="Normal 2 3 3 2 5 2 3 5" xfId="18348" xr:uid="{00000000-0005-0000-0000-00003A530000}"/>
    <cellStyle name="Normal 2 3 3 2 5 2 4" xfId="3397" xr:uid="{00000000-0005-0000-0000-00003B530000}"/>
    <cellStyle name="Normal 2 3 3 2 5 2 4 2" xfId="11543" xr:uid="{00000000-0005-0000-0000-00003C530000}"/>
    <cellStyle name="Normal 2 3 3 2 5 2 4 2 2" xfId="27839" xr:uid="{00000000-0005-0000-0000-00003D530000}"/>
    <cellStyle name="Normal 2 3 3 2 5 2 4 3" xfId="19693" xr:uid="{00000000-0005-0000-0000-00003E530000}"/>
    <cellStyle name="Normal 2 3 3 2 5 2 5" xfId="5941" xr:uid="{00000000-0005-0000-0000-00003F530000}"/>
    <cellStyle name="Normal 2 3 3 2 5 2 5 2" xfId="14087" xr:uid="{00000000-0005-0000-0000-000040530000}"/>
    <cellStyle name="Normal 2 3 3 2 5 2 5 2 2" xfId="30383" xr:uid="{00000000-0005-0000-0000-000041530000}"/>
    <cellStyle name="Normal 2 3 3 2 5 2 5 3" xfId="22237" xr:uid="{00000000-0005-0000-0000-000042530000}"/>
    <cellStyle name="Normal 2 3 3 2 5 2 6" xfId="8788" xr:uid="{00000000-0005-0000-0000-000043530000}"/>
    <cellStyle name="Normal 2 3 3 2 5 2 6 2" xfId="25084" xr:uid="{00000000-0005-0000-0000-000044530000}"/>
    <cellStyle name="Normal 2 3 3 2 5 2 7" xfId="16938" xr:uid="{00000000-0005-0000-0000-000045530000}"/>
    <cellStyle name="Normal 2 3 3 2 5 3" xfId="1003" xr:uid="{00000000-0005-0000-0000-000046530000}"/>
    <cellStyle name="Normal 2 3 3 2 5 3 2" xfId="2413" xr:uid="{00000000-0005-0000-0000-000047530000}"/>
    <cellStyle name="Normal 2 3 3 2 5 3 2 2" xfId="4928" xr:uid="{00000000-0005-0000-0000-000048530000}"/>
    <cellStyle name="Normal 2 3 3 2 5 3 2 2 2" xfId="13074" xr:uid="{00000000-0005-0000-0000-000049530000}"/>
    <cellStyle name="Normal 2 3 3 2 5 3 2 2 2 2" xfId="29370" xr:uid="{00000000-0005-0000-0000-00004A530000}"/>
    <cellStyle name="Normal 2 3 3 2 5 3 2 2 3" xfId="21224" xr:uid="{00000000-0005-0000-0000-00004B530000}"/>
    <cellStyle name="Normal 2 3 3 2 5 3 2 3" xfId="7712" xr:uid="{00000000-0005-0000-0000-00004C530000}"/>
    <cellStyle name="Normal 2 3 3 2 5 3 2 3 2" xfId="15858" xr:uid="{00000000-0005-0000-0000-00004D530000}"/>
    <cellStyle name="Normal 2 3 3 2 5 3 2 3 2 2" xfId="32154" xr:uid="{00000000-0005-0000-0000-00004E530000}"/>
    <cellStyle name="Normal 2 3 3 2 5 3 2 3 3" xfId="24008" xr:uid="{00000000-0005-0000-0000-00004F530000}"/>
    <cellStyle name="Normal 2 3 3 2 5 3 2 4" xfId="10559" xr:uid="{00000000-0005-0000-0000-000050530000}"/>
    <cellStyle name="Normal 2 3 3 2 5 3 2 4 2" xfId="26855" xr:uid="{00000000-0005-0000-0000-000051530000}"/>
    <cellStyle name="Normal 2 3 3 2 5 3 2 5" xfId="18709" xr:uid="{00000000-0005-0000-0000-000052530000}"/>
    <cellStyle name="Normal 2 3 3 2 5 3 3" xfId="3710" xr:uid="{00000000-0005-0000-0000-000053530000}"/>
    <cellStyle name="Normal 2 3 3 2 5 3 3 2" xfId="11856" xr:uid="{00000000-0005-0000-0000-000054530000}"/>
    <cellStyle name="Normal 2 3 3 2 5 3 3 2 2" xfId="28152" xr:uid="{00000000-0005-0000-0000-000055530000}"/>
    <cellStyle name="Normal 2 3 3 2 5 3 3 3" xfId="20006" xr:uid="{00000000-0005-0000-0000-000056530000}"/>
    <cellStyle name="Normal 2 3 3 2 5 3 4" xfId="6302" xr:uid="{00000000-0005-0000-0000-000057530000}"/>
    <cellStyle name="Normal 2 3 3 2 5 3 4 2" xfId="14448" xr:uid="{00000000-0005-0000-0000-000058530000}"/>
    <cellStyle name="Normal 2 3 3 2 5 3 4 2 2" xfId="30744" xr:uid="{00000000-0005-0000-0000-000059530000}"/>
    <cellStyle name="Normal 2 3 3 2 5 3 4 3" xfId="22598" xr:uid="{00000000-0005-0000-0000-00005A530000}"/>
    <cellStyle name="Normal 2 3 3 2 5 3 5" xfId="9149" xr:uid="{00000000-0005-0000-0000-00005B530000}"/>
    <cellStyle name="Normal 2 3 3 2 5 3 5 2" xfId="25445" xr:uid="{00000000-0005-0000-0000-00005C530000}"/>
    <cellStyle name="Normal 2 3 3 2 5 3 6" xfId="17299" xr:uid="{00000000-0005-0000-0000-00005D530000}"/>
    <cellStyle name="Normal 2 3 3 2 5 4" xfId="1708" xr:uid="{00000000-0005-0000-0000-00005E530000}"/>
    <cellStyle name="Normal 2 3 3 2 5 4 2" xfId="4319" xr:uid="{00000000-0005-0000-0000-00005F530000}"/>
    <cellStyle name="Normal 2 3 3 2 5 4 2 2" xfId="12465" xr:uid="{00000000-0005-0000-0000-000060530000}"/>
    <cellStyle name="Normal 2 3 3 2 5 4 2 2 2" xfId="28761" xr:uid="{00000000-0005-0000-0000-000061530000}"/>
    <cellStyle name="Normal 2 3 3 2 5 4 2 3" xfId="20615" xr:uid="{00000000-0005-0000-0000-000062530000}"/>
    <cellStyle name="Normal 2 3 3 2 5 4 3" xfId="7007" xr:uid="{00000000-0005-0000-0000-000063530000}"/>
    <cellStyle name="Normal 2 3 3 2 5 4 3 2" xfId="15153" xr:uid="{00000000-0005-0000-0000-000064530000}"/>
    <cellStyle name="Normal 2 3 3 2 5 4 3 2 2" xfId="31449" xr:uid="{00000000-0005-0000-0000-000065530000}"/>
    <cellStyle name="Normal 2 3 3 2 5 4 3 3" xfId="23303" xr:uid="{00000000-0005-0000-0000-000066530000}"/>
    <cellStyle name="Normal 2 3 3 2 5 4 4" xfId="9854" xr:uid="{00000000-0005-0000-0000-000067530000}"/>
    <cellStyle name="Normal 2 3 3 2 5 4 4 2" xfId="26150" xr:uid="{00000000-0005-0000-0000-000068530000}"/>
    <cellStyle name="Normal 2 3 3 2 5 4 5" xfId="18004" xr:uid="{00000000-0005-0000-0000-000069530000}"/>
    <cellStyle name="Normal 2 3 3 2 5 5" xfId="3101" xr:uid="{00000000-0005-0000-0000-00006A530000}"/>
    <cellStyle name="Normal 2 3 3 2 5 5 2" xfId="11247" xr:uid="{00000000-0005-0000-0000-00006B530000}"/>
    <cellStyle name="Normal 2 3 3 2 5 5 2 2" xfId="27543" xr:uid="{00000000-0005-0000-0000-00006C530000}"/>
    <cellStyle name="Normal 2 3 3 2 5 5 3" xfId="19397" xr:uid="{00000000-0005-0000-0000-00006D530000}"/>
    <cellStyle name="Normal 2 3 3 2 5 6" xfId="5597" xr:uid="{00000000-0005-0000-0000-00006E530000}"/>
    <cellStyle name="Normal 2 3 3 2 5 6 2" xfId="13743" xr:uid="{00000000-0005-0000-0000-00006F530000}"/>
    <cellStyle name="Normal 2 3 3 2 5 6 2 2" xfId="30039" xr:uid="{00000000-0005-0000-0000-000070530000}"/>
    <cellStyle name="Normal 2 3 3 2 5 6 3" xfId="21893" xr:uid="{00000000-0005-0000-0000-000071530000}"/>
    <cellStyle name="Normal 2 3 3 2 5 7" xfId="8444" xr:uid="{00000000-0005-0000-0000-000072530000}"/>
    <cellStyle name="Normal 2 3 3 2 5 7 2" xfId="24740" xr:uid="{00000000-0005-0000-0000-000073530000}"/>
    <cellStyle name="Normal 2 3 3 2 5 8" xfId="16594" xr:uid="{00000000-0005-0000-0000-000074530000}"/>
    <cellStyle name="Normal 2 3 3 2 6" xfId="387" xr:uid="{00000000-0005-0000-0000-000075530000}"/>
    <cellStyle name="Normal 2 3 3 2 6 2" xfId="1093" xr:uid="{00000000-0005-0000-0000-000076530000}"/>
    <cellStyle name="Normal 2 3 3 2 6 2 2" xfId="2503" xr:uid="{00000000-0005-0000-0000-000077530000}"/>
    <cellStyle name="Normal 2 3 3 2 6 2 2 2" xfId="5002" xr:uid="{00000000-0005-0000-0000-000078530000}"/>
    <cellStyle name="Normal 2 3 3 2 6 2 2 2 2" xfId="13148" xr:uid="{00000000-0005-0000-0000-000079530000}"/>
    <cellStyle name="Normal 2 3 3 2 6 2 2 2 2 2" xfId="29444" xr:uid="{00000000-0005-0000-0000-00007A530000}"/>
    <cellStyle name="Normal 2 3 3 2 6 2 2 2 3" xfId="21298" xr:uid="{00000000-0005-0000-0000-00007B530000}"/>
    <cellStyle name="Normal 2 3 3 2 6 2 2 3" xfId="7802" xr:uid="{00000000-0005-0000-0000-00007C530000}"/>
    <cellStyle name="Normal 2 3 3 2 6 2 2 3 2" xfId="15948" xr:uid="{00000000-0005-0000-0000-00007D530000}"/>
    <cellStyle name="Normal 2 3 3 2 6 2 2 3 2 2" xfId="32244" xr:uid="{00000000-0005-0000-0000-00007E530000}"/>
    <cellStyle name="Normal 2 3 3 2 6 2 2 3 3" xfId="24098" xr:uid="{00000000-0005-0000-0000-00007F530000}"/>
    <cellStyle name="Normal 2 3 3 2 6 2 2 4" xfId="10649" xr:uid="{00000000-0005-0000-0000-000080530000}"/>
    <cellStyle name="Normal 2 3 3 2 6 2 2 4 2" xfId="26945" xr:uid="{00000000-0005-0000-0000-000081530000}"/>
    <cellStyle name="Normal 2 3 3 2 6 2 2 5" xfId="18799" xr:uid="{00000000-0005-0000-0000-000082530000}"/>
    <cellStyle name="Normal 2 3 3 2 6 2 3" xfId="3784" xr:uid="{00000000-0005-0000-0000-000083530000}"/>
    <cellStyle name="Normal 2 3 3 2 6 2 3 2" xfId="11930" xr:uid="{00000000-0005-0000-0000-000084530000}"/>
    <cellStyle name="Normal 2 3 3 2 6 2 3 2 2" xfId="28226" xr:uid="{00000000-0005-0000-0000-000085530000}"/>
    <cellStyle name="Normal 2 3 3 2 6 2 3 3" xfId="20080" xr:uid="{00000000-0005-0000-0000-000086530000}"/>
    <cellStyle name="Normal 2 3 3 2 6 2 4" xfId="6392" xr:uid="{00000000-0005-0000-0000-000087530000}"/>
    <cellStyle name="Normal 2 3 3 2 6 2 4 2" xfId="14538" xr:uid="{00000000-0005-0000-0000-000088530000}"/>
    <cellStyle name="Normal 2 3 3 2 6 2 4 2 2" xfId="30834" xr:uid="{00000000-0005-0000-0000-000089530000}"/>
    <cellStyle name="Normal 2 3 3 2 6 2 4 3" xfId="22688" xr:uid="{00000000-0005-0000-0000-00008A530000}"/>
    <cellStyle name="Normal 2 3 3 2 6 2 5" xfId="9239" xr:uid="{00000000-0005-0000-0000-00008B530000}"/>
    <cellStyle name="Normal 2 3 3 2 6 2 5 2" xfId="25535" xr:uid="{00000000-0005-0000-0000-00008C530000}"/>
    <cellStyle name="Normal 2 3 3 2 6 2 6" xfId="17389" xr:uid="{00000000-0005-0000-0000-00008D530000}"/>
    <cellStyle name="Normal 2 3 3 2 6 3" xfId="1798" xr:uid="{00000000-0005-0000-0000-00008E530000}"/>
    <cellStyle name="Normal 2 3 3 2 6 3 2" xfId="4393" xr:uid="{00000000-0005-0000-0000-00008F530000}"/>
    <cellStyle name="Normal 2 3 3 2 6 3 2 2" xfId="12539" xr:uid="{00000000-0005-0000-0000-000090530000}"/>
    <cellStyle name="Normal 2 3 3 2 6 3 2 2 2" xfId="28835" xr:uid="{00000000-0005-0000-0000-000091530000}"/>
    <cellStyle name="Normal 2 3 3 2 6 3 2 3" xfId="20689" xr:uid="{00000000-0005-0000-0000-000092530000}"/>
    <cellStyle name="Normal 2 3 3 2 6 3 3" xfId="7097" xr:uid="{00000000-0005-0000-0000-000093530000}"/>
    <cellStyle name="Normal 2 3 3 2 6 3 3 2" xfId="15243" xr:uid="{00000000-0005-0000-0000-000094530000}"/>
    <cellStyle name="Normal 2 3 3 2 6 3 3 2 2" xfId="31539" xr:uid="{00000000-0005-0000-0000-000095530000}"/>
    <cellStyle name="Normal 2 3 3 2 6 3 3 3" xfId="23393" xr:uid="{00000000-0005-0000-0000-000096530000}"/>
    <cellStyle name="Normal 2 3 3 2 6 3 4" xfId="9944" xr:uid="{00000000-0005-0000-0000-000097530000}"/>
    <cellStyle name="Normal 2 3 3 2 6 3 4 2" xfId="26240" xr:uid="{00000000-0005-0000-0000-000098530000}"/>
    <cellStyle name="Normal 2 3 3 2 6 3 5" xfId="18094" xr:uid="{00000000-0005-0000-0000-000099530000}"/>
    <cellStyle name="Normal 2 3 3 2 6 4" xfId="3175" xr:uid="{00000000-0005-0000-0000-00009A530000}"/>
    <cellStyle name="Normal 2 3 3 2 6 4 2" xfId="11321" xr:uid="{00000000-0005-0000-0000-00009B530000}"/>
    <cellStyle name="Normal 2 3 3 2 6 4 2 2" xfId="27617" xr:uid="{00000000-0005-0000-0000-00009C530000}"/>
    <cellStyle name="Normal 2 3 3 2 6 4 3" xfId="19471" xr:uid="{00000000-0005-0000-0000-00009D530000}"/>
    <cellStyle name="Normal 2 3 3 2 6 5" xfId="5687" xr:uid="{00000000-0005-0000-0000-00009E530000}"/>
    <cellStyle name="Normal 2 3 3 2 6 5 2" xfId="13833" xr:uid="{00000000-0005-0000-0000-00009F530000}"/>
    <cellStyle name="Normal 2 3 3 2 6 5 2 2" xfId="30129" xr:uid="{00000000-0005-0000-0000-0000A0530000}"/>
    <cellStyle name="Normal 2 3 3 2 6 5 3" xfId="21983" xr:uid="{00000000-0005-0000-0000-0000A1530000}"/>
    <cellStyle name="Normal 2 3 3 2 6 6" xfId="8534" xr:uid="{00000000-0005-0000-0000-0000A2530000}"/>
    <cellStyle name="Normal 2 3 3 2 6 6 2" xfId="24830" xr:uid="{00000000-0005-0000-0000-0000A3530000}"/>
    <cellStyle name="Normal 2 3 3 2 6 7" xfId="16684" xr:uid="{00000000-0005-0000-0000-0000A4530000}"/>
    <cellStyle name="Normal 2 3 3 2 7" xfId="749" xr:uid="{00000000-0005-0000-0000-0000A5530000}"/>
    <cellStyle name="Normal 2 3 3 2 7 2" xfId="2159" xr:uid="{00000000-0005-0000-0000-0000A6530000}"/>
    <cellStyle name="Normal 2 3 3 2 7 2 2" xfId="4706" xr:uid="{00000000-0005-0000-0000-0000A7530000}"/>
    <cellStyle name="Normal 2 3 3 2 7 2 2 2" xfId="12852" xr:uid="{00000000-0005-0000-0000-0000A8530000}"/>
    <cellStyle name="Normal 2 3 3 2 7 2 2 2 2" xfId="29148" xr:uid="{00000000-0005-0000-0000-0000A9530000}"/>
    <cellStyle name="Normal 2 3 3 2 7 2 2 3" xfId="21002" xr:uid="{00000000-0005-0000-0000-0000AA530000}"/>
    <cellStyle name="Normal 2 3 3 2 7 2 3" xfId="7458" xr:uid="{00000000-0005-0000-0000-0000AB530000}"/>
    <cellStyle name="Normal 2 3 3 2 7 2 3 2" xfId="15604" xr:uid="{00000000-0005-0000-0000-0000AC530000}"/>
    <cellStyle name="Normal 2 3 3 2 7 2 3 2 2" xfId="31900" xr:uid="{00000000-0005-0000-0000-0000AD530000}"/>
    <cellStyle name="Normal 2 3 3 2 7 2 3 3" xfId="23754" xr:uid="{00000000-0005-0000-0000-0000AE530000}"/>
    <cellStyle name="Normal 2 3 3 2 7 2 4" xfId="10305" xr:uid="{00000000-0005-0000-0000-0000AF530000}"/>
    <cellStyle name="Normal 2 3 3 2 7 2 4 2" xfId="26601" xr:uid="{00000000-0005-0000-0000-0000B0530000}"/>
    <cellStyle name="Normal 2 3 3 2 7 2 5" xfId="18455" xr:uid="{00000000-0005-0000-0000-0000B1530000}"/>
    <cellStyle name="Normal 2 3 3 2 7 3" xfId="3488" xr:uid="{00000000-0005-0000-0000-0000B2530000}"/>
    <cellStyle name="Normal 2 3 3 2 7 3 2" xfId="11634" xr:uid="{00000000-0005-0000-0000-0000B3530000}"/>
    <cellStyle name="Normal 2 3 3 2 7 3 2 2" xfId="27930" xr:uid="{00000000-0005-0000-0000-0000B4530000}"/>
    <cellStyle name="Normal 2 3 3 2 7 3 3" xfId="19784" xr:uid="{00000000-0005-0000-0000-0000B5530000}"/>
    <cellStyle name="Normal 2 3 3 2 7 4" xfId="6048" xr:uid="{00000000-0005-0000-0000-0000B6530000}"/>
    <cellStyle name="Normal 2 3 3 2 7 4 2" xfId="14194" xr:uid="{00000000-0005-0000-0000-0000B7530000}"/>
    <cellStyle name="Normal 2 3 3 2 7 4 2 2" xfId="30490" xr:uid="{00000000-0005-0000-0000-0000B8530000}"/>
    <cellStyle name="Normal 2 3 3 2 7 4 3" xfId="22344" xr:uid="{00000000-0005-0000-0000-0000B9530000}"/>
    <cellStyle name="Normal 2 3 3 2 7 5" xfId="8895" xr:uid="{00000000-0005-0000-0000-0000BA530000}"/>
    <cellStyle name="Normal 2 3 3 2 7 5 2" xfId="25191" xr:uid="{00000000-0005-0000-0000-0000BB530000}"/>
    <cellStyle name="Normal 2 3 3 2 7 6" xfId="17045" xr:uid="{00000000-0005-0000-0000-0000BC530000}"/>
    <cellStyle name="Normal 2 3 3 2 8" xfId="1454" xr:uid="{00000000-0005-0000-0000-0000BD530000}"/>
    <cellStyle name="Normal 2 3 3 2 8 2" xfId="4097" xr:uid="{00000000-0005-0000-0000-0000BE530000}"/>
    <cellStyle name="Normal 2 3 3 2 8 2 2" xfId="12243" xr:uid="{00000000-0005-0000-0000-0000BF530000}"/>
    <cellStyle name="Normal 2 3 3 2 8 2 2 2" xfId="28539" xr:uid="{00000000-0005-0000-0000-0000C0530000}"/>
    <cellStyle name="Normal 2 3 3 2 8 2 3" xfId="20393" xr:uid="{00000000-0005-0000-0000-0000C1530000}"/>
    <cellStyle name="Normal 2 3 3 2 8 3" xfId="6753" xr:uid="{00000000-0005-0000-0000-0000C2530000}"/>
    <cellStyle name="Normal 2 3 3 2 8 3 2" xfId="14899" xr:uid="{00000000-0005-0000-0000-0000C3530000}"/>
    <cellStyle name="Normal 2 3 3 2 8 3 2 2" xfId="31195" xr:uid="{00000000-0005-0000-0000-0000C4530000}"/>
    <cellStyle name="Normal 2 3 3 2 8 3 3" xfId="23049" xr:uid="{00000000-0005-0000-0000-0000C5530000}"/>
    <cellStyle name="Normal 2 3 3 2 8 4" xfId="9600" xr:uid="{00000000-0005-0000-0000-0000C6530000}"/>
    <cellStyle name="Normal 2 3 3 2 8 4 2" xfId="25896" xr:uid="{00000000-0005-0000-0000-0000C7530000}"/>
    <cellStyle name="Normal 2 3 3 2 8 5" xfId="17750" xr:uid="{00000000-0005-0000-0000-0000C8530000}"/>
    <cellStyle name="Normal 2 3 3 2 9" xfId="2879" xr:uid="{00000000-0005-0000-0000-0000C9530000}"/>
    <cellStyle name="Normal 2 3 3 2 9 2" xfId="11025" xr:uid="{00000000-0005-0000-0000-0000CA530000}"/>
    <cellStyle name="Normal 2 3 3 2 9 2 2" xfId="27321" xr:uid="{00000000-0005-0000-0000-0000CB530000}"/>
    <cellStyle name="Normal 2 3 3 2 9 3" xfId="19175" xr:uid="{00000000-0005-0000-0000-0000CC530000}"/>
    <cellStyle name="Normal 2 3 3 3" xfId="65" xr:uid="{00000000-0005-0000-0000-0000CD530000}"/>
    <cellStyle name="Normal 2 3 3 3 10" xfId="8212" xr:uid="{00000000-0005-0000-0000-0000CE530000}"/>
    <cellStyle name="Normal 2 3 3 3 10 2" xfId="24508" xr:uid="{00000000-0005-0000-0000-0000CF530000}"/>
    <cellStyle name="Normal 2 3 3 3 11" xfId="16362" xr:uid="{00000000-0005-0000-0000-0000D0530000}"/>
    <cellStyle name="Normal 2 3 3 3 2" xfId="155" xr:uid="{00000000-0005-0000-0000-0000D1530000}"/>
    <cellStyle name="Normal 2 3 3 3 2 2" xfId="499" xr:uid="{00000000-0005-0000-0000-0000D2530000}"/>
    <cellStyle name="Normal 2 3 3 3 2 2 2" xfId="1205" xr:uid="{00000000-0005-0000-0000-0000D3530000}"/>
    <cellStyle name="Normal 2 3 3 3 2 2 2 2" xfId="2615" xr:uid="{00000000-0005-0000-0000-0000D4530000}"/>
    <cellStyle name="Normal 2 3 3 3 2 2 2 2 2" xfId="5094" xr:uid="{00000000-0005-0000-0000-0000D5530000}"/>
    <cellStyle name="Normal 2 3 3 3 2 2 2 2 2 2" xfId="13240" xr:uid="{00000000-0005-0000-0000-0000D6530000}"/>
    <cellStyle name="Normal 2 3 3 3 2 2 2 2 2 2 2" xfId="29536" xr:uid="{00000000-0005-0000-0000-0000D7530000}"/>
    <cellStyle name="Normal 2 3 3 3 2 2 2 2 2 3" xfId="21390" xr:uid="{00000000-0005-0000-0000-0000D8530000}"/>
    <cellStyle name="Normal 2 3 3 3 2 2 2 2 3" xfId="7914" xr:uid="{00000000-0005-0000-0000-0000D9530000}"/>
    <cellStyle name="Normal 2 3 3 3 2 2 2 2 3 2" xfId="16060" xr:uid="{00000000-0005-0000-0000-0000DA530000}"/>
    <cellStyle name="Normal 2 3 3 3 2 2 2 2 3 2 2" xfId="32356" xr:uid="{00000000-0005-0000-0000-0000DB530000}"/>
    <cellStyle name="Normal 2 3 3 3 2 2 2 2 3 3" xfId="24210" xr:uid="{00000000-0005-0000-0000-0000DC530000}"/>
    <cellStyle name="Normal 2 3 3 3 2 2 2 2 4" xfId="10761" xr:uid="{00000000-0005-0000-0000-0000DD530000}"/>
    <cellStyle name="Normal 2 3 3 3 2 2 2 2 4 2" xfId="27057" xr:uid="{00000000-0005-0000-0000-0000DE530000}"/>
    <cellStyle name="Normal 2 3 3 3 2 2 2 2 5" xfId="18911" xr:uid="{00000000-0005-0000-0000-0000DF530000}"/>
    <cellStyle name="Normal 2 3 3 3 2 2 2 3" xfId="3876" xr:uid="{00000000-0005-0000-0000-0000E0530000}"/>
    <cellStyle name="Normal 2 3 3 3 2 2 2 3 2" xfId="12022" xr:uid="{00000000-0005-0000-0000-0000E1530000}"/>
    <cellStyle name="Normal 2 3 3 3 2 2 2 3 2 2" xfId="28318" xr:uid="{00000000-0005-0000-0000-0000E2530000}"/>
    <cellStyle name="Normal 2 3 3 3 2 2 2 3 3" xfId="20172" xr:uid="{00000000-0005-0000-0000-0000E3530000}"/>
    <cellStyle name="Normal 2 3 3 3 2 2 2 4" xfId="6504" xr:uid="{00000000-0005-0000-0000-0000E4530000}"/>
    <cellStyle name="Normal 2 3 3 3 2 2 2 4 2" xfId="14650" xr:uid="{00000000-0005-0000-0000-0000E5530000}"/>
    <cellStyle name="Normal 2 3 3 3 2 2 2 4 2 2" xfId="30946" xr:uid="{00000000-0005-0000-0000-0000E6530000}"/>
    <cellStyle name="Normal 2 3 3 3 2 2 2 4 3" xfId="22800" xr:uid="{00000000-0005-0000-0000-0000E7530000}"/>
    <cellStyle name="Normal 2 3 3 3 2 2 2 5" xfId="9351" xr:uid="{00000000-0005-0000-0000-0000E8530000}"/>
    <cellStyle name="Normal 2 3 3 3 2 2 2 5 2" xfId="25647" xr:uid="{00000000-0005-0000-0000-0000E9530000}"/>
    <cellStyle name="Normal 2 3 3 3 2 2 2 6" xfId="17501" xr:uid="{00000000-0005-0000-0000-0000EA530000}"/>
    <cellStyle name="Normal 2 3 3 3 2 2 3" xfId="1910" xr:uid="{00000000-0005-0000-0000-0000EB530000}"/>
    <cellStyle name="Normal 2 3 3 3 2 2 3 2" xfId="4485" xr:uid="{00000000-0005-0000-0000-0000EC530000}"/>
    <cellStyle name="Normal 2 3 3 3 2 2 3 2 2" xfId="12631" xr:uid="{00000000-0005-0000-0000-0000ED530000}"/>
    <cellStyle name="Normal 2 3 3 3 2 2 3 2 2 2" xfId="28927" xr:uid="{00000000-0005-0000-0000-0000EE530000}"/>
    <cellStyle name="Normal 2 3 3 3 2 2 3 2 3" xfId="20781" xr:uid="{00000000-0005-0000-0000-0000EF530000}"/>
    <cellStyle name="Normal 2 3 3 3 2 2 3 3" xfId="7209" xr:uid="{00000000-0005-0000-0000-0000F0530000}"/>
    <cellStyle name="Normal 2 3 3 3 2 2 3 3 2" xfId="15355" xr:uid="{00000000-0005-0000-0000-0000F1530000}"/>
    <cellStyle name="Normal 2 3 3 3 2 2 3 3 2 2" xfId="31651" xr:uid="{00000000-0005-0000-0000-0000F2530000}"/>
    <cellStyle name="Normal 2 3 3 3 2 2 3 3 3" xfId="23505" xr:uid="{00000000-0005-0000-0000-0000F3530000}"/>
    <cellStyle name="Normal 2 3 3 3 2 2 3 4" xfId="10056" xr:uid="{00000000-0005-0000-0000-0000F4530000}"/>
    <cellStyle name="Normal 2 3 3 3 2 2 3 4 2" xfId="26352" xr:uid="{00000000-0005-0000-0000-0000F5530000}"/>
    <cellStyle name="Normal 2 3 3 3 2 2 3 5" xfId="18206" xr:uid="{00000000-0005-0000-0000-0000F6530000}"/>
    <cellStyle name="Normal 2 3 3 3 2 2 4" xfId="3267" xr:uid="{00000000-0005-0000-0000-0000F7530000}"/>
    <cellStyle name="Normal 2 3 3 3 2 2 4 2" xfId="11413" xr:uid="{00000000-0005-0000-0000-0000F8530000}"/>
    <cellStyle name="Normal 2 3 3 3 2 2 4 2 2" xfId="27709" xr:uid="{00000000-0005-0000-0000-0000F9530000}"/>
    <cellStyle name="Normal 2 3 3 3 2 2 4 3" xfId="19563" xr:uid="{00000000-0005-0000-0000-0000FA530000}"/>
    <cellStyle name="Normal 2 3 3 3 2 2 5" xfId="5799" xr:uid="{00000000-0005-0000-0000-0000FB530000}"/>
    <cellStyle name="Normal 2 3 3 3 2 2 5 2" xfId="13945" xr:uid="{00000000-0005-0000-0000-0000FC530000}"/>
    <cellStyle name="Normal 2 3 3 3 2 2 5 2 2" xfId="30241" xr:uid="{00000000-0005-0000-0000-0000FD530000}"/>
    <cellStyle name="Normal 2 3 3 3 2 2 5 3" xfId="22095" xr:uid="{00000000-0005-0000-0000-0000FE530000}"/>
    <cellStyle name="Normal 2 3 3 3 2 2 6" xfId="8646" xr:uid="{00000000-0005-0000-0000-0000FF530000}"/>
    <cellStyle name="Normal 2 3 3 3 2 2 6 2" xfId="24942" xr:uid="{00000000-0005-0000-0000-000000540000}"/>
    <cellStyle name="Normal 2 3 3 3 2 2 7" xfId="16796" xr:uid="{00000000-0005-0000-0000-000001540000}"/>
    <cellStyle name="Normal 2 3 3 3 2 3" xfId="861" xr:uid="{00000000-0005-0000-0000-000002540000}"/>
    <cellStyle name="Normal 2 3 3 3 2 3 2" xfId="2271" xr:uid="{00000000-0005-0000-0000-000003540000}"/>
    <cellStyle name="Normal 2 3 3 3 2 3 2 2" xfId="4798" xr:uid="{00000000-0005-0000-0000-000004540000}"/>
    <cellStyle name="Normal 2 3 3 3 2 3 2 2 2" xfId="12944" xr:uid="{00000000-0005-0000-0000-000005540000}"/>
    <cellStyle name="Normal 2 3 3 3 2 3 2 2 2 2" xfId="29240" xr:uid="{00000000-0005-0000-0000-000006540000}"/>
    <cellStyle name="Normal 2 3 3 3 2 3 2 2 3" xfId="21094" xr:uid="{00000000-0005-0000-0000-000007540000}"/>
    <cellStyle name="Normal 2 3 3 3 2 3 2 3" xfId="7570" xr:uid="{00000000-0005-0000-0000-000008540000}"/>
    <cellStyle name="Normal 2 3 3 3 2 3 2 3 2" xfId="15716" xr:uid="{00000000-0005-0000-0000-000009540000}"/>
    <cellStyle name="Normal 2 3 3 3 2 3 2 3 2 2" xfId="32012" xr:uid="{00000000-0005-0000-0000-00000A540000}"/>
    <cellStyle name="Normal 2 3 3 3 2 3 2 3 3" xfId="23866" xr:uid="{00000000-0005-0000-0000-00000B540000}"/>
    <cellStyle name="Normal 2 3 3 3 2 3 2 4" xfId="10417" xr:uid="{00000000-0005-0000-0000-00000C540000}"/>
    <cellStyle name="Normal 2 3 3 3 2 3 2 4 2" xfId="26713" xr:uid="{00000000-0005-0000-0000-00000D540000}"/>
    <cellStyle name="Normal 2 3 3 3 2 3 2 5" xfId="18567" xr:uid="{00000000-0005-0000-0000-00000E540000}"/>
    <cellStyle name="Normal 2 3 3 3 2 3 3" xfId="3580" xr:uid="{00000000-0005-0000-0000-00000F540000}"/>
    <cellStyle name="Normal 2 3 3 3 2 3 3 2" xfId="11726" xr:uid="{00000000-0005-0000-0000-000010540000}"/>
    <cellStyle name="Normal 2 3 3 3 2 3 3 2 2" xfId="28022" xr:uid="{00000000-0005-0000-0000-000011540000}"/>
    <cellStyle name="Normal 2 3 3 3 2 3 3 3" xfId="19876" xr:uid="{00000000-0005-0000-0000-000012540000}"/>
    <cellStyle name="Normal 2 3 3 3 2 3 4" xfId="6160" xr:uid="{00000000-0005-0000-0000-000013540000}"/>
    <cellStyle name="Normal 2 3 3 3 2 3 4 2" xfId="14306" xr:uid="{00000000-0005-0000-0000-000014540000}"/>
    <cellStyle name="Normal 2 3 3 3 2 3 4 2 2" xfId="30602" xr:uid="{00000000-0005-0000-0000-000015540000}"/>
    <cellStyle name="Normal 2 3 3 3 2 3 4 3" xfId="22456" xr:uid="{00000000-0005-0000-0000-000016540000}"/>
    <cellStyle name="Normal 2 3 3 3 2 3 5" xfId="9007" xr:uid="{00000000-0005-0000-0000-000017540000}"/>
    <cellStyle name="Normal 2 3 3 3 2 3 5 2" xfId="25303" xr:uid="{00000000-0005-0000-0000-000018540000}"/>
    <cellStyle name="Normal 2 3 3 3 2 3 6" xfId="17157" xr:uid="{00000000-0005-0000-0000-000019540000}"/>
    <cellStyle name="Normal 2 3 3 3 2 4" xfId="1566" xr:uid="{00000000-0005-0000-0000-00001A540000}"/>
    <cellStyle name="Normal 2 3 3 3 2 4 2" xfId="4189" xr:uid="{00000000-0005-0000-0000-00001B540000}"/>
    <cellStyle name="Normal 2 3 3 3 2 4 2 2" xfId="12335" xr:uid="{00000000-0005-0000-0000-00001C540000}"/>
    <cellStyle name="Normal 2 3 3 3 2 4 2 2 2" xfId="28631" xr:uid="{00000000-0005-0000-0000-00001D540000}"/>
    <cellStyle name="Normal 2 3 3 3 2 4 2 3" xfId="20485" xr:uid="{00000000-0005-0000-0000-00001E540000}"/>
    <cellStyle name="Normal 2 3 3 3 2 4 3" xfId="6865" xr:uid="{00000000-0005-0000-0000-00001F540000}"/>
    <cellStyle name="Normal 2 3 3 3 2 4 3 2" xfId="15011" xr:uid="{00000000-0005-0000-0000-000020540000}"/>
    <cellStyle name="Normal 2 3 3 3 2 4 3 2 2" xfId="31307" xr:uid="{00000000-0005-0000-0000-000021540000}"/>
    <cellStyle name="Normal 2 3 3 3 2 4 3 3" xfId="23161" xr:uid="{00000000-0005-0000-0000-000022540000}"/>
    <cellStyle name="Normal 2 3 3 3 2 4 4" xfId="9712" xr:uid="{00000000-0005-0000-0000-000023540000}"/>
    <cellStyle name="Normal 2 3 3 3 2 4 4 2" xfId="26008" xr:uid="{00000000-0005-0000-0000-000024540000}"/>
    <cellStyle name="Normal 2 3 3 3 2 4 5" xfId="17862" xr:uid="{00000000-0005-0000-0000-000025540000}"/>
    <cellStyle name="Normal 2 3 3 3 2 5" xfId="2971" xr:uid="{00000000-0005-0000-0000-000026540000}"/>
    <cellStyle name="Normal 2 3 3 3 2 5 2" xfId="11117" xr:uid="{00000000-0005-0000-0000-000027540000}"/>
    <cellStyle name="Normal 2 3 3 3 2 5 2 2" xfId="27413" xr:uid="{00000000-0005-0000-0000-000028540000}"/>
    <cellStyle name="Normal 2 3 3 3 2 5 3" xfId="19267" xr:uid="{00000000-0005-0000-0000-000029540000}"/>
    <cellStyle name="Normal 2 3 3 3 2 6" xfId="5455" xr:uid="{00000000-0005-0000-0000-00002A540000}"/>
    <cellStyle name="Normal 2 3 3 3 2 6 2" xfId="13601" xr:uid="{00000000-0005-0000-0000-00002B540000}"/>
    <cellStyle name="Normal 2 3 3 3 2 6 2 2" xfId="29897" xr:uid="{00000000-0005-0000-0000-00002C540000}"/>
    <cellStyle name="Normal 2 3 3 3 2 6 3" xfId="21751" xr:uid="{00000000-0005-0000-0000-00002D540000}"/>
    <cellStyle name="Normal 2 3 3 3 2 7" xfId="8302" xr:uid="{00000000-0005-0000-0000-00002E540000}"/>
    <cellStyle name="Normal 2 3 3 3 2 7 2" xfId="24598" xr:uid="{00000000-0005-0000-0000-00002F540000}"/>
    <cellStyle name="Normal 2 3 3 3 2 8" xfId="16452" xr:uid="{00000000-0005-0000-0000-000030540000}"/>
    <cellStyle name="Normal 2 3 3 3 3" xfId="234" xr:uid="{00000000-0005-0000-0000-000031540000}"/>
    <cellStyle name="Normal 2 3 3 3 3 2" xfId="578" xr:uid="{00000000-0005-0000-0000-000032540000}"/>
    <cellStyle name="Normal 2 3 3 3 3 2 2" xfId="1284" xr:uid="{00000000-0005-0000-0000-000033540000}"/>
    <cellStyle name="Normal 2 3 3 3 3 2 2 2" xfId="2694" xr:uid="{00000000-0005-0000-0000-000034540000}"/>
    <cellStyle name="Normal 2 3 3 3 3 2 2 2 2" xfId="5168" xr:uid="{00000000-0005-0000-0000-000035540000}"/>
    <cellStyle name="Normal 2 3 3 3 3 2 2 2 2 2" xfId="13314" xr:uid="{00000000-0005-0000-0000-000036540000}"/>
    <cellStyle name="Normal 2 3 3 3 3 2 2 2 2 2 2" xfId="29610" xr:uid="{00000000-0005-0000-0000-000037540000}"/>
    <cellStyle name="Normal 2 3 3 3 3 2 2 2 2 3" xfId="21464" xr:uid="{00000000-0005-0000-0000-000038540000}"/>
    <cellStyle name="Normal 2 3 3 3 3 2 2 2 3" xfId="7993" xr:uid="{00000000-0005-0000-0000-000039540000}"/>
    <cellStyle name="Normal 2 3 3 3 3 2 2 2 3 2" xfId="16139" xr:uid="{00000000-0005-0000-0000-00003A540000}"/>
    <cellStyle name="Normal 2 3 3 3 3 2 2 2 3 2 2" xfId="32435" xr:uid="{00000000-0005-0000-0000-00003B540000}"/>
    <cellStyle name="Normal 2 3 3 3 3 2 2 2 3 3" xfId="24289" xr:uid="{00000000-0005-0000-0000-00003C540000}"/>
    <cellStyle name="Normal 2 3 3 3 3 2 2 2 4" xfId="10840" xr:uid="{00000000-0005-0000-0000-00003D540000}"/>
    <cellStyle name="Normal 2 3 3 3 3 2 2 2 4 2" xfId="27136" xr:uid="{00000000-0005-0000-0000-00003E540000}"/>
    <cellStyle name="Normal 2 3 3 3 3 2 2 2 5" xfId="18990" xr:uid="{00000000-0005-0000-0000-00003F540000}"/>
    <cellStyle name="Normal 2 3 3 3 3 2 2 3" xfId="3950" xr:uid="{00000000-0005-0000-0000-000040540000}"/>
    <cellStyle name="Normal 2 3 3 3 3 2 2 3 2" xfId="12096" xr:uid="{00000000-0005-0000-0000-000041540000}"/>
    <cellStyle name="Normal 2 3 3 3 3 2 2 3 2 2" xfId="28392" xr:uid="{00000000-0005-0000-0000-000042540000}"/>
    <cellStyle name="Normal 2 3 3 3 3 2 2 3 3" xfId="20246" xr:uid="{00000000-0005-0000-0000-000043540000}"/>
    <cellStyle name="Normal 2 3 3 3 3 2 2 4" xfId="6583" xr:uid="{00000000-0005-0000-0000-000044540000}"/>
    <cellStyle name="Normal 2 3 3 3 3 2 2 4 2" xfId="14729" xr:uid="{00000000-0005-0000-0000-000045540000}"/>
    <cellStyle name="Normal 2 3 3 3 3 2 2 4 2 2" xfId="31025" xr:uid="{00000000-0005-0000-0000-000046540000}"/>
    <cellStyle name="Normal 2 3 3 3 3 2 2 4 3" xfId="22879" xr:uid="{00000000-0005-0000-0000-000047540000}"/>
    <cellStyle name="Normal 2 3 3 3 3 2 2 5" xfId="9430" xr:uid="{00000000-0005-0000-0000-000048540000}"/>
    <cellStyle name="Normal 2 3 3 3 3 2 2 5 2" xfId="25726" xr:uid="{00000000-0005-0000-0000-000049540000}"/>
    <cellStyle name="Normal 2 3 3 3 3 2 2 6" xfId="17580" xr:uid="{00000000-0005-0000-0000-00004A540000}"/>
    <cellStyle name="Normal 2 3 3 3 3 2 3" xfId="1989" xr:uid="{00000000-0005-0000-0000-00004B540000}"/>
    <cellStyle name="Normal 2 3 3 3 3 2 3 2" xfId="4559" xr:uid="{00000000-0005-0000-0000-00004C540000}"/>
    <cellStyle name="Normal 2 3 3 3 3 2 3 2 2" xfId="12705" xr:uid="{00000000-0005-0000-0000-00004D540000}"/>
    <cellStyle name="Normal 2 3 3 3 3 2 3 2 2 2" xfId="29001" xr:uid="{00000000-0005-0000-0000-00004E540000}"/>
    <cellStyle name="Normal 2 3 3 3 3 2 3 2 3" xfId="20855" xr:uid="{00000000-0005-0000-0000-00004F540000}"/>
    <cellStyle name="Normal 2 3 3 3 3 2 3 3" xfId="7288" xr:uid="{00000000-0005-0000-0000-000050540000}"/>
    <cellStyle name="Normal 2 3 3 3 3 2 3 3 2" xfId="15434" xr:uid="{00000000-0005-0000-0000-000051540000}"/>
    <cellStyle name="Normal 2 3 3 3 3 2 3 3 2 2" xfId="31730" xr:uid="{00000000-0005-0000-0000-000052540000}"/>
    <cellStyle name="Normal 2 3 3 3 3 2 3 3 3" xfId="23584" xr:uid="{00000000-0005-0000-0000-000053540000}"/>
    <cellStyle name="Normal 2 3 3 3 3 2 3 4" xfId="10135" xr:uid="{00000000-0005-0000-0000-000054540000}"/>
    <cellStyle name="Normal 2 3 3 3 3 2 3 4 2" xfId="26431" xr:uid="{00000000-0005-0000-0000-000055540000}"/>
    <cellStyle name="Normal 2 3 3 3 3 2 3 5" xfId="18285" xr:uid="{00000000-0005-0000-0000-000056540000}"/>
    <cellStyle name="Normal 2 3 3 3 3 2 4" xfId="3341" xr:uid="{00000000-0005-0000-0000-000057540000}"/>
    <cellStyle name="Normal 2 3 3 3 3 2 4 2" xfId="11487" xr:uid="{00000000-0005-0000-0000-000058540000}"/>
    <cellStyle name="Normal 2 3 3 3 3 2 4 2 2" xfId="27783" xr:uid="{00000000-0005-0000-0000-000059540000}"/>
    <cellStyle name="Normal 2 3 3 3 3 2 4 3" xfId="19637" xr:uid="{00000000-0005-0000-0000-00005A540000}"/>
    <cellStyle name="Normal 2 3 3 3 3 2 5" xfId="5878" xr:uid="{00000000-0005-0000-0000-00005B540000}"/>
    <cellStyle name="Normal 2 3 3 3 3 2 5 2" xfId="14024" xr:uid="{00000000-0005-0000-0000-00005C540000}"/>
    <cellStyle name="Normal 2 3 3 3 3 2 5 2 2" xfId="30320" xr:uid="{00000000-0005-0000-0000-00005D540000}"/>
    <cellStyle name="Normal 2 3 3 3 3 2 5 3" xfId="22174" xr:uid="{00000000-0005-0000-0000-00005E540000}"/>
    <cellStyle name="Normal 2 3 3 3 3 2 6" xfId="8725" xr:uid="{00000000-0005-0000-0000-00005F540000}"/>
    <cellStyle name="Normal 2 3 3 3 3 2 6 2" xfId="25021" xr:uid="{00000000-0005-0000-0000-000060540000}"/>
    <cellStyle name="Normal 2 3 3 3 3 2 7" xfId="16875" xr:uid="{00000000-0005-0000-0000-000061540000}"/>
    <cellStyle name="Normal 2 3 3 3 3 3" xfId="940" xr:uid="{00000000-0005-0000-0000-000062540000}"/>
    <cellStyle name="Normal 2 3 3 3 3 3 2" xfId="2350" xr:uid="{00000000-0005-0000-0000-000063540000}"/>
    <cellStyle name="Normal 2 3 3 3 3 3 2 2" xfId="4872" xr:uid="{00000000-0005-0000-0000-000064540000}"/>
    <cellStyle name="Normal 2 3 3 3 3 3 2 2 2" xfId="13018" xr:uid="{00000000-0005-0000-0000-000065540000}"/>
    <cellStyle name="Normal 2 3 3 3 3 3 2 2 2 2" xfId="29314" xr:uid="{00000000-0005-0000-0000-000066540000}"/>
    <cellStyle name="Normal 2 3 3 3 3 3 2 2 3" xfId="21168" xr:uid="{00000000-0005-0000-0000-000067540000}"/>
    <cellStyle name="Normal 2 3 3 3 3 3 2 3" xfId="7649" xr:uid="{00000000-0005-0000-0000-000068540000}"/>
    <cellStyle name="Normal 2 3 3 3 3 3 2 3 2" xfId="15795" xr:uid="{00000000-0005-0000-0000-000069540000}"/>
    <cellStyle name="Normal 2 3 3 3 3 3 2 3 2 2" xfId="32091" xr:uid="{00000000-0005-0000-0000-00006A540000}"/>
    <cellStyle name="Normal 2 3 3 3 3 3 2 3 3" xfId="23945" xr:uid="{00000000-0005-0000-0000-00006B540000}"/>
    <cellStyle name="Normal 2 3 3 3 3 3 2 4" xfId="10496" xr:uid="{00000000-0005-0000-0000-00006C540000}"/>
    <cellStyle name="Normal 2 3 3 3 3 3 2 4 2" xfId="26792" xr:uid="{00000000-0005-0000-0000-00006D540000}"/>
    <cellStyle name="Normal 2 3 3 3 3 3 2 5" xfId="18646" xr:uid="{00000000-0005-0000-0000-00006E540000}"/>
    <cellStyle name="Normal 2 3 3 3 3 3 3" xfId="3654" xr:uid="{00000000-0005-0000-0000-00006F540000}"/>
    <cellStyle name="Normal 2 3 3 3 3 3 3 2" xfId="11800" xr:uid="{00000000-0005-0000-0000-000070540000}"/>
    <cellStyle name="Normal 2 3 3 3 3 3 3 2 2" xfId="28096" xr:uid="{00000000-0005-0000-0000-000071540000}"/>
    <cellStyle name="Normal 2 3 3 3 3 3 3 3" xfId="19950" xr:uid="{00000000-0005-0000-0000-000072540000}"/>
    <cellStyle name="Normal 2 3 3 3 3 3 4" xfId="6239" xr:uid="{00000000-0005-0000-0000-000073540000}"/>
    <cellStyle name="Normal 2 3 3 3 3 3 4 2" xfId="14385" xr:uid="{00000000-0005-0000-0000-000074540000}"/>
    <cellStyle name="Normal 2 3 3 3 3 3 4 2 2" xfId="30681" xr:uid="{00000000-0005-0000-0000-000075540000}"/>
    <cellStyle name="Normal 2 3 3 3 3 3 4 3" xfId="22535" xr:uid="{00000000-0005-0000-0000-000076540000}"/>
    <cellStyle name="Normal 2 3 3 3 3 3 5" xfId="9086" xr:uid="{00000000-0005-0000-0000-000077540000}"/>
    <cellStyle name="Normal 2 3 3 3 3 3 5 2" xfId="25382" xr:uid="{00000000-0005-0000-0000-000078540000}"/>
    <cellStyle name="Normal 2 3 3 3 3 3 6" xfId="17236" xr:uid="{00000000-0005-0000-0000-000079540000}"/>
    <cellStyle name="Normal 2 3 3 3 3 4" xfId="1645" xr:uid="{00000000-0005-0000-0000-00007A540000}"/>
    <cellStyle name="Normal 2 3 3 3 3 4 2" xfId="4263" xr:uid="{00000000-0005-0000-0000-00007B540000}"/>
    <cellStyle name="Normal 2 3 3 3 3 4 2 2" xfId="12409" xr:uid="{00000000-0005-0000-0000-00007C540000}"/>
    <cellStyle name="Normal 2 3 3 3 3 4 2 2 2" xfId="28705" xr:uid="{00000000-0005-0000-0000-00007D540000}"/>
    <cellStyle name="Normal 2 3 3 3 3 4 2 3" xfId="20559" xr:uid="{00000000-0005-0000-0000-00007E540000}"/>
    <cellStyle name="Normal 2 3 3 3 3 4 3" xfId="6944" xr:uid="{00000000-0005-0000-0000-00007F540000}"/>
    <cellStyle name="Normal 2 3 3 3 3 4 3 2" xfId="15090" xr:uid="{00000000-0005-0000-0000-000080540000}"/>
    <cellStyle name="Normal 2 3 3 3 3 4 3 2 2" xfId="31386" xr:uid="{00000000-0005-0000-0000-000081540000}"/>
    <cellStyle name="Normal 2 3 3 3 3 4 3 3" xfId="23240" xr:uid="{00000000-0005-0000-0000-000082540000}"/>
    <cellStyle name="Normal 2 3 3 3 3 4 4" xfId="9791" xr:uid="{00000000-0005-0000-0000-000083540000}"/>
    <cellStyle name="Normal 2 3 3 3 3 4 4 2" xfId="26087" xr:uid="{00000000-0005-0000-0000-000084540000}"/>
    <cellStyle name="Normal 2 3 3 3 3 4 5" xfId="17941" xr:uid="{00000000-0005-0000-0000-000085540000}"/>
    <cellStyle name="Normal 2 3 3 3 3 5" xfId="3045" xr:uid="{00000000-0005-0000-0000-000086540000}"/>
    <cellStyle name="Normal 2 3 3 3 3 5 2" xfId="11191" xr:uid="{00000000-0005-0000-0000-000087540000}"/>
    <cellStyle name="Normal 2 3 3 3 3 5 2 2" xfId="27487" xr:uid="{00000000-0005-0000-0000-000088540000}"/>
    <cellStyle name="Normal 2 3 3 3 3 5 3" xfId="19341" xr:uid="{00000000-0005-0000-0000-000089540000}"/>
    <cellStyle name="Normal 2 3 3 3 3 6" xfId="5534" xr:uid="{00000000-0005-0000-0000-00008A540000}"/>
    <cellStyle name="Normal 2 3 3 3 3 6 2" xfId="13680" xr:uid="{00000000-0005-0000-0000-00008B540000}"/>
    <cellStyle name="Normal 2 3 3 3 3 6 2 2" xfId="29976" xr:uid="{00000000-0005-0000-0000-00008C540000}"/>
    <cellStyle name="Normal 2 3 3 3 3 6 3" xfId="21830" xr:uid="{00000000-0005-0000-0000-00008D540000}"/>
    <cellStyle name="Normal 2 3 3 3 3 7" xfId="8381" xr:uid="{00000000-0005-0000-0000-00008E540000}"/>
    <cellStyle name="Normal 2 3 3 3 3 7 2" xfId="24677" xr:uid="{00000000-0005-0000-0000-00008F540000}"/>
    <cellStyle name="Normal 2 3 3 3 3 8" xfId="16531" xr:uid="{00000000-0005-0000-0000-000090540000}"/>
    <cellStyle name="Normal 2 3 3 3 4" xfId="319" xr:uid="{00000000-0005-0000-0000-000091540000}"/>
    <cellStyle name="Normal 2 3 3 3 4 2" xfId="663" xr:uid="{00000000-0005-0000-0000-000092540000}"/>
    <cellStyle name="Normal 2 3 3 3 4 2 2" xfId="1369" xr:uid="{00000000-0005-0000-0000-000093540000}"/>
    <cellStyle name="Normal 2 3 3 3 4 2 2 2" xfId="2779" xr:uid="{00000000-0005-0000-0000-000094540000}"/>
    <cellStyle name="Normal 2 3 3 3 4 2 2 2 2" xfId="5242" xr:uid="{00000000-0005-0000-0000-000095540000}"/>
    <cellStyle name="Normal 2 3 3 3 4 2 2 2 2 2" xfId="13388" xr:uid="{00000000-0005-0000-0000-000096540000}"/>
    <cellStyle name="Normal 2 3 3 3 4 2 2 2 2 2 2" xfId="29684" xr:uid="{00000000-0005-0000-0000-000097540000}"/>
    <cellStyle name="Normal 2 3 3 3 4 2 2 2 2 3" xfId="21538" xr:uid="{00000000-0005-0000-0000-000098540000}"/>
    <cellStyle name="Normal 2 3 3 3 4 2 2 2 3" xfId="8078" xr:uid="{00000000-0005-0000-0000-000099540000}"/>
    <cellStyle name="Normal 2 3 3 3 4 2 2 2 3 2" xfId="16224" xr:uid="{00000000-0005-0000-0000-00009A540000}"/>
    <cellStyle name="Normal 2 3 3 3 4 2 2 2 3 2 2" xfId="32520" xr:uid="{00000000-0005-0000-0000-00009B540000}"/>
    <cellStyle name="Normal 2 3 3 3 4 2 2 2 3 3" xfId="24374" xr:uid="{00000000-0005-0000-0000-00009C540000}"/>
    <cellStyle name="Normal 2 3 3 3 4 2 2 2 4" xfId="10925" xr:uid="{00000000-0005-0000-0000-00009D540000}"/>
    <cellStyle name="Normal 2 3 3 3 4 2 2 2 4 2" xfId="27221" xr:uid="{00000000-0005-0000-0000-00009E540000}"/>
    <cellStyle name="Normal 2 3 3 3 4 2 2 2 5" xfId="19075" xr:uid="{00000000-0005-0000-0000-00009F540000}"/>
    <cellStyle name="Normal 2 3 3 3 4 2 2 3" xfId="4024" xr:uid="{00000000-0005-0000-0000-0000A0540000}"/>
    <cellStyle name="Normal 2 3 3 3 4 2 2 3 2" xfId="12170" xr:uid="{00000000-0005-0000-0000-0000A1540000}"/>
    <cellStyle name="Normal 2 3 3 3 4 2 2 3 2 2" xfId="28466" xr:uid="{00000000-0005-0000-0000-0000A2540000}"/>
    <cellStyle name="Normal 2 3 3 3 4 2 2 3 3" xfId="20320" xr:uid="{00000000-0005-0000-0000-0000A3540000}"/>
    <cellStyle name="Normal 2 3 3 3 4 2 2 4" xfId="6668" xr:uid="{00000000-0005-0000-0000-0000A4540000}"/>
    <cellStyle name="Normal 2 3 3 3 4 2 2 4 2" xfId="14814" xr:uid="{00000000-0005-0000-0000-0000A5540000}"/>
    <cellStyle name="Normal 2 3 3 3 4 2 2 4 2 2" xfId="31110" xr:uid="{00000000-0005-0000-0000-0000A6540000}"/>
    <cellStyle name="Normal 2 3 3 3 4 2 2 4 3" xfId="22964" xr:uid="{00000000-0005-0000-0000-0000A7540000}"/>
    <cellStyle name="Normal 2 3 3 3 4 2 2 5" xfId="9515" xr:uid="{00000000-0005-0000-0000-0000A8540000}"/>
    <cellStyle name="Normal 2 3 3 3 4 2 2 5 2" xfId="25811" xr:uid="{00000000-0005-0000-0000-0000A9540000}"/>
    <cellStyle name="Normal 2 3 3 3 4 2 2 6" xfId="17665" xr:uid="{00000000-0005-0000-0000-0000AA540000}"/>
    <cellStyle name="Normal 2 3 3 3 4 2 3" xfId="2074" xr:uid="{00000000-0005-0000-0000-0000AB540000}"/>
    <cellStyle name="Normal 2 3 3 3 4 2 3 2" xfId="4633" xr:uid="{00000000-0005-0000-0000-0000AC540000}"/>
    <cellStyle name="Normal 2 3 3 3 4 2 3 2 2" xfId="12779" xr:uid="{00000000-0005-0000-0000-0000AD540000}"/>
    <cellStyle name="Normal 2 3 3 3 4 2 3 2 2 2" xfId="29075" xr:uid="{00000000-0005-0000-0000-0000AE540000}"/>
    <cellStyle name="Normal 2 3 3 3 4 2 3 2 3" xfId="20929" xr:uid="{00000000-0005-0000-0000-0000AF540000}"/>
    <cellStyle name="Normal 2 3 3 3 4 2 3 3" xfId="7373" xr:uid="{00000000-0005-0000-0000-0000B0540000}"/>
    <cellStyle name="Normal 2 3 3 3 4 2 3 3 2" xfId="15519" xr:uid="{00000000-0005-0000-0000-0000B1540000}"/>
    <cellStyle name="Normal 2 3 3 3 4 2 3 3 2 2" xfId="31815" xr:uid="{00000000-0005-0000-0000-0000B2540000}"/>
    <cellStyle name="Normal 2 3 3 3 4 2 3 3 3" xfId="23669" xr:uid="{00000000-0005-0000-0000-0000B3540000}"/>
    <cellStyle name="Normal 2 3 3 3 4 2 3 4" xfId="10220" xr:uid="{00000000-0005-0000-0000-0000B4540000}"/>
    <cellStyle name="Normal 2 3 3 3 4 2 3 4 2" xfId="26516" xr:uid="{00000000-0005-0000-0000-0000B5540000}"/>
    <cellStyle name="Normal 2 3 3 3 4 2 3 5" xfId="18370" xr:uid="{00000000-0005-0000-0000-0000B6540000}"/>
    <cellStyle name="Normal 2 3 3 3 4 2 4" xfId="3415" xr:uid="{00000000-0005-0000-0000-0000B7540000}"/>
    <cellStyle name="Normal 2 3 3 3 4 2 4 2" xfId="11561" xr:uid="{00000000-0005-0000-0000-0000B8540000}"/>
    <cellStyle name="Normal 2 3 3 3 4 2 4 2 2" xfId="27857" xr:uid="{00000000-0005-0000-0000-0000B9540000}"/>
    <cellStyle name="Normal 2 3 3 3 4 2 4 3" xfId="19711" xr:uid="{00000000-0005-0000-0000-0000BA540000}"/>
    <cellStyle name="Normal 2 3 3 3 4 2 5" xfId="5963" xr:uid="{00000000-0005-0000-0000-0000BB540000}"/>
    <cellStyle name="Normal 2 3 3 3 4 2 5 2" xfId="14109" xr:uid="{00000000-0005-0000-0000-0000BC540000}"/>
    <cellStyle name="Normal 2 3 3 3 4 2 5 2 2" xfId="30405" xr:uid="{00000000-0005-0000-0000-0000BD540000}"/>
    <cellStyle name="Normal 2 3 3 3 4 2 5 3" xfId="22259" xr:uid="{00000000-0005-0000-0000-0000BE540000}"/>
    <cellStyle name="Normal 2 3 3 3 4 2 6" xfId="8810" xr:uid="{00000000-0005-0000-0000-0000BF540000}"/>
    <cellStyle name="Normal 2 3 3 3 4 2 6 2" xfId="25106" xr:uid="{00000000-0005-0000-0000-0000C0540000}"/>
    <cellStyle name="Normal 2 3 3 3 4 2 7" xfId="16960" xr:uid="{00000000-0005-0000-0000-0000C1540000}"/>
    <cellStyle name="Normal 2 3 3 3 4 3" xfId="1025" xr:uid="{00000000-0005-0000-0000-0000C2540000}"/>
    <cellStyle name="Normal 2 3 3 3 4 3 2" xfId="2435" xr:uid="{00000000-0005-0000-0000-0000C3540000}"/>
    <cellStyle name="Normal 2 3 3 3 4 3 2 2" xfId="4946" xr:uid="{00000000-0005-0000-0000-0000C4540000}"/>
    <cellStyle name="Normal 2 3 3 3 4 3 2 2 2" xfId="13092" xr:uid="{00000000-0005-0000-0000-0000C5540000}"/>
    <cellStyle name="Normal 2 3 3 3 4 3 2 2 2 2" xfId="29388" xr:uid="{00000000-0005-0000-0000-0000C6540000}"/>
    <cellStyle name="Normal 2 3 3 3 4 3 2 2 3" xfId="21242" xr:uid="{00000000-0005-0000-0000-0000C7540000}"/>
    <cellStyle name="Normal 2 3 3 3 4 3 2 3" xfId="7734" xr:uid="{00000000-0005-0000-0000-0000C8540000}"/>
    <cellStyle name="Normal 2 3 3 3 4 3 2 3 2" xfId="15880" xr:uid="{00000000-0005-0000-0000-0000C9540000}"/>
    <cellStyle name="Normal 2 3 3 3 4 3 2 3 2 2" xfId="32176" xr:uid="{00000000-0005-0000-0000-0000CA540000}"/>
    <cellStyle name="Normal 2 3 3 3 4 3 2 3 3" xfId="24030" xr:uid="{00000000-0005-0000-0000-0000CB540000}"/>
    <cellStyle name="Normal 2 3 3 3 4 3 2 4" xfId="10581" xr:uid="{00000000-0005-0000-0000-0000CC540000}"/>
    <cellStyle name="Normal 2 3 3 3 4 3 2 4 2" xfId="26877" xr:uid="{00000000-0005-0000-0000-0000CD540000}"/>
    <cellStyle name="Normal 2 3 3 3 4 3 2 5" xfId="18731" xr:uid="{00000000-0005-0000-0000-0000CE540000}"/>
    <cellStyle name="Normal 2 3 3 3 4 3 3" xfId="3728" xr:uid="{00000000-0005-0000-0000-0000CF540000}"/>
    <cellStyle name="Normal 2 3 3 3 4 3 3 2" xfId="11874" xr:uid="{00000000-0005-0000-0000-0000D0540000}"/>
    <cellStyle name="Normal 2 3 3 3 4 3 3 2 2" xfId="28170" xr:uid="{00000000-0005-0000-0000-0000D1540000}"/>
    <cellStyle name="Normal 2 3 3 3 4 3 3 3" xfId="20024" xr:uid="{00000000-0005-0000-0000-0000D2540000}"/>
    <cellStyle name="Normal 2 3 3 3 4 3 4" xfId="6324" xr:uid="{00000000-0005-0000-0000-0000D3540000}"/>
    <cellStyle name="Normal 2 3 3 3 4 3 4 2" xfId="14470" xr:uid="{00000000-0005-0000-0000-0000D4540000}"/>
    <cellStyle name="Normal 2 3 3 3 4 3 4 2 2" xfId="30766" xr:uid="{00000000-0005-0000-0000-0000D5540000}"/>
    <cellStyle name="Normal 2 3 3 3 4 3 4 3" xfId="22620" xr:uid="{00000000-0005-0000-0000-0000D6540000}"/>
    <cellStyle name="Normal 2 3 3 3 4 3 5" xfId="9171" xr:uid="{00000000-0005-0000-0000-0000D7540000}"/>
    <cellStyle name="Normal 2 3 3 3 4 3 5 2" xfId="25467" xr:uid="{00000000-0005-0000-0000-0000D8540000}"/>
    <cellStyle name="Normal 2 3 3 3 4 3 6" xfId="17321" xr:uid="{00000000-0005-0000-0000-0000D9540000}"/>
    <cellStyle name="Normal 2 3 3 3 4 4" xfId="1730" xr:uid="{00000000-0005-0000-0000-0000DA540000}"/>
    <cellStyle name="Normal 2 3 3 3 4 4 2" xfId="4337" xr:uid="{00000000-0005-0000-0000-0000DB540000}"/>
    <cellStyle name="Normal 2 3 3 3 4 4 2 2" xfId="12483" xr:uid="{00000000-0005-0000-0000-0000DC540000}"/>
    <cellStyle name="Normal 2 3 3 3 4 4 2 2 2" xfId="28779" xr:uid="{00000000-0005-0000-0000-0000DD540000}"/>
    <cellStyle name="Normal 2 3 3 3 4 4 2 3" xfId="20633" xr:uid="{00000000-0005-0000-0000-0000DE540000}"/>
    <cellStyle name="Normal 2 3 3 3 4 4 3" xfId="7029" xr:uid="{00000000-0005-0000-0000-0000DF540000}"/>
    <cellStyle name="Normal 2 3 3 3 4 4 3 2" xfId="15175" xr:uid="{00000000-0005-0000-0000-0000E0540000}"/>
    <cellStyle name="Normal 2 3 3 3 4 4 3 2 2" xfId="31471" xr:uid="{00000000-0005-0000-0000-0000E1540000}"/>
    <cellStyle name="Normal 2 3 3 3 4 4 3 3" xfId="23325" xr:uid="{00000000-0005-0000-0000-0000E2540000}"/>
    <cellStyle name="Normal 2 3 3 3 4 4 4" xfId="9876" xr:uid="{00000000-0005-0000-0000-0000E3540000}"/>
    <cellStyle name="Normal 2 3 3 3 4 4 4 2" xfId="26172" xr:uid="{00000000-0005-0000-0000-0000E4540000}"/>
    <cellStyle name="Normal 2 3 3 3 4 4 5" xfId="18026" xr:uid="{00000000-0005-0000-0000-0000E5540000}"/>
    <cellStyle name="Normal 2 3 3 3 4 5" xfId="3119" xr:uid="{00000000-0005-0000-0000-0000E6540000}"/>
    <cellStyle name="Normal 2 3 3 3 4 5 2" xfId="11265" xr:uid="{00000000-0005-0000-0000-0000E7540000}"/>
    <cellStyle name="Normal 2 3 3 3 4 5 2 2" xfId="27561" xr:uid="{00000000-0005-0000-0000-0000E8540000}"/>
    <cellStyle name="Normal 2 3 3 3 4 5 3" xfId="19415" xr:uid="{00000000-0005-0000-0000-0000E9540000}"/>
    <cellStyle name="Normal 2 3 3 3 4 6" xfId="5619" xr:uid="{00000000-0005-0000-0000-0000EA540000}"/>
    <cellStyle name="Normal 2 3 3 3 4 6 2" xfId="13765" xr:uid="{00000000-0005-0000-0000-0000EB540000}"/>
    <cellStyle name="Normal 2 3 3 3 4 6 2 2" xfId="30061" xr:uid="{00000000-0005-0000-0000-0000EC540000}"/>
    <cellStyle name="Normal 2 3 3 3 4 6 3" xfId="21915" xr:uid="{00000000-0005-0000-0000-0000ED540000}"/>
    <cellStyle name="Normal 2 3 3 3 4 7" xfId="8466" xr:uid="{00000000-0005-0000-0000-0000EE540000}"/>
    <cellStyle name="Normal 2 3 3 3 4 7 2" xfId="24762" xr:uid="{00000000-0005-0000-0000-0000EF540000}"/>
    <cellStyle name="Normal 2 3 3 3 4 8" xfId="16616" xr:uid="{00000000-0005-0000-0000-0000F0540000}"/>
    <cellStyle name="Normal 2 3 3 3 5" xfId="409" xr:uid="{00000000-0005-0000-0000-0000F1540000}"/>
    <cellStyle name="Normal 2 3 3 3 5 2" xfId="1115" xr:uid="{00000000-0005-0000-0000-0000F2540000}"/>
    <cellStyle name="Normal 2 3 3 3 5 2 2" xfId="2525" xr:uid="{00000000-0005-0000-0000-0000F3540000}"/>
    <cellStyle name="Normal 2 3 3 3 5 2 2 2" xfId="5020" xr:uid="{00000000-0005-0000-0000-0000F4540000}"/>
    <cellStyle name="Normal 2 3 3 3 5 2 2 2 2" xfId="13166" xr:uid="{00000000-0005-0000-0000-0000F5540000}"/>
    <cellStyle name="Normal 2 3 3 3 5 2 2 2 2 2" xfId="29462" xr:uid="{00000000-0005-0000-0000-0000F6540000}"/>
    <cellStyle name="Normal 2 3 3 3 5 2 2 2 3" xfId="21316" xr:uid="{00000000-0005-0000-0000-0000F7540000}"/>
    <cellStyle name="Normal 2 3 3 3 5 2 2 3" xfId="7824" xr:uid="{00000000-0005-0000-0000-0000F8540000}"/>
    <cellStyle name="Normal 2 3 3 3 5 2 2 3 2" xfId="15970" xr:uid="{00000000-0005-0000-0000-0000F9540000}"/>
    <cellStyle name="Normal 2 3 3 3 5 2 2 3 2 2" xfId="32266" xr:uid="{00000000-0005-0000-0000-0000FA540000}"/>
    <cellStyle name="Normal 2 3 3 3 5 2 2 3 3" xfId="24120" xr:uid="{00000000-0005-0000-0000-0000FB540000}"/>
    <cellStyle name="Normal 2 3 3 3 5 2 2 4" xfId="10671" xr:uid="{00000000-0005-0000-0000-0000FC540000}"/>
    <cellStyle name="Normal 2 3 3 3 5 2 2 4 2" xfId="26967" xr:uid="{00000000-0005-0000-0000-0000FD540000}"/>
    <cellStyle name="Normal 2 3 3 3 5 2 2 5" xfId="18821" xr:uid="{00000000-0005-0000-0000-0000FE540000}"/>
    <cellStyle name="Normal 2 3 3 3 5 2 3" xfId="3802" xr:uid="{00000000-0005-0000-0000-0000FF540000}"/>
    <cellStyle name="Normal 2 3 3 3 5 2 3 2" xfId="11948" xr:uid="{00000000-0005-0000-0000-000000550000}"/>
    <cellStyle name="Normal 2 3 3 3 5 2 3 2 2" xfId="28244" xr:uid="{00000000-0005-0000-0000-000001550000}"/>
    <cellStyle name="Normal 2 3 3 3 5 2 3 3" xfId="20098" xr:uid="{00000000-0005-0000-0000-000002550000}"/>
    <cellStyle name="Normal 2 3 3 3 5 2 4" xfId="6414" xr:uid="{00000000-0005-0000-0000-000003550000}"/>
    <cellStyle name="Normal 2 3 3 3 5 2 4 2" xfId="14560" xr:uid="{00000000-0005-0000-0000-000004550000}"/>
    <cellStyle name="Normal 2 3 3 3 5 2 4 2 2" xfId="30856" xr:uid="{00000000-0005-0000-0000-000005550000}"/>
    <cellStyle name="Normal 2 3 3 3 5 2 4 3" xfId="22710" xr:uid="{00000000-0005-0000-0000-000006550000}"/>
    <cellStyle name="Normal 2 3 3 3 5 2 5" xfId="9261" xr:uid="{00000000-0005-0000-0000-000007550000}"/>
    <cellStyle name="Normal 2 3 3 3 5 2 5 2" xfId="25557" xr:uid="{00000000-0005-0000-0000-000008550000}"/>
    <cellStyle name="Normal 2 3 3 3 5 2 6" xfId="17411" xr:uid="{00000000-0005-0000-0000-000009550000}"/>
    <cellStyle name="Normal 2 3 3 3 5 3" xfId="1820" xr:uid="{00000000-0005-0000-0000-00000A550000}"/>
    <cellStyle name="Normal 2 3 3 3 5 3 2" xfId="4411" xr:uid="{00000000-0005-0000-0000-00000B550000}"/>
    <cellStyle name="Normal 2 3 3 3 5 3 2 2" xfId="12557" xr:uid="{00000000-0005-0000-0000-00000C550000}"/>
    <cellStyle name="Normal 2 3 3 3 5 3 2 2 2" xfId="28853" xr:uid="{00000000-0005-0000-0000-00000D550000}"/>
    <cellStyle name="Normal 2 3 3 3 5 3 2 3" xfId="20707" xr:uid="{00000000-0005-0000-0000-00000E550000}"/>
    <cellStyle name="Normal 2 3 3 3 5 3 3" xfId="7119" xr:uid="{00000000-0005-0000-0000-00000F550000}"/>
    <cellStyle name="Normal 2 3 3 3 5 3 3 2" xfId="15265" xr:uid="{00000000-0005-0000-0000-000010550000}"/>
    <cellStyle name="Normal 2 3 3 3 5 3 3 2 2" xfId="31561" xr:uid="{00000000-0005-0000-0000-000011550000}"/>
    <cellStyle name="Normal 2 3 3 3 5 3 3 3" xfId="23415" xr:uid="{00000000-0005-0000-0000-000012550000}"/>
    <cellStyle name="Normal 2 3 3 3 5 3 4" xfId="9966" xr:uid="{00000000-0005-0000-0000-000013550000}"/>
    <cellStyle name="Normal 2 3 3 3 5 3 4 2" xfId="26262" xr:uid="{00000000-0005-0000-0000-000014550000}"/>
    <cellStyle name="Normal 2 3 3 3 5 3 5" xfId="18116" xr:uid="{00000000-0005-0000-0000-000015550000}"/>
    <cellStyle name="Normal 2 3 3 3 5 4" xfId="3193" xr:uid="{00000000-0005-0000-0000-000016550000}"/>
    <cellStyle name="Normal 2 3 3 3 5 4 2" xfId="11339" xr:uid="{00000000-0005-0000-0000-000017550000}"/>
    <cellStyle name="Normal 2 3 3 3 5 4 2 2" xfId="27635" xr:uid="{00000000-0005-0000-0000-000018550000}"/>
    <cellStyle name="Normal 2 3 3 3 5 4 3" xfId="19489" xr:uid="{00000000-0005-0000-0000-000019550000}"/>
    <cellStyle name="Normal 2 3 3 3 5 5" xfId="5709" xr:uid="{00000000-0005-0000-0000-00001A550000}"/>
    <cellStyle name="Normal 2 3 3 3 5 5 2" xfId="13855" xr:uid="{00000000-0005-0000-0000-00001B550000}"/>
    <cellStyle name="Normal 2 3 3 3 5 5 2 2" xfId="30151" xr:uid="{00000000-0005-0000-0000-00001C550000}"/>
    <cellStyle name="Normal 2 3 3 3 5 5 3" xfId="22005" xr:uid="{00000000-0005-0000-0000-00001D550000}"/>
    <cellStyle name="Normal 2 3 3 3 5 6" xfId="8556" xr:uid="{00000000-0005-0000-0000-00001E550000}"/>
    <cellStyle name="Normal 2 3 3 3 5 6 2" xfId="24852" xr:uid="{00000000-0005-0000-0000-00001F550000}"/>
    <cellStyle name="Normal 2 3 3 3 5 7" xfId="16706" xr:uid="{00000000-0005-0000-0000-000020550000}"/>
    <cellStyle name="Normal 2 3 3 3 6" xfId="771" xr:uid="{00000000-0005-0000-0000-000021550000}"/>
    <cellStyle name="Normal 2 3 3 3 6 2" xfId="2181" xr:uid="{00000000-0005-0000-0000-000022550000}"/>
    <cellStyle name="Normal 2 3 3 3 6 2 2" xfId="4724" xr:uid="{00000000-0005-0000-0000-000023550000}"/>
    <cellStyle name="Normal 2 3 3 3 6 2 2 2" xfId="12870" xr:uid="{00000000-0005-0000-0000-000024550000}"/>
    <cellStyle name="Normal 2 3 3 3 6 2 2 2 2" xfId="29166" xr:uid="{00000000-0005-0000-0000-000025550000}"/>
    <cellStyle name="Normal 2 3 3 3 6 2 2 3" xfId="21020" xr:uid="{00000000-0005-0000-0000-000026550000}"/>
    <cellStyle name="Normal 2 3 3 3 6 2 3" xfId="7480" xr:uid="{00000000-0005-0000-0000-000027550000}"/>
    <cellStyle name="Normal 2 3 3 3 6 2 3 2" xfId="15626" xr:uid="{00000000-0005-0000-0000-000028550000}"/>
    <cellStyle name="Normal 2 3 3 3 6 2 3 2 2" xfId="31922" xr:uid="{00000000-0005-0000-0000-000029550000}"/>
    <cellStyle name="Normal 2 3 3 3 6 2 3 3" xfId="23776" xr:uid="{00000000-0005-0000-0000-00002A550000}"/>
    <cellStyle name="Normal 2 3 3 3 6 2 4" xfId="10327" xr:uid="{00000000-0005-0000-0000-00002B550000}"/>
    <cellStyle name="Normal 2 3 3 3 6 2 4 2" xfId="26623" xr:uid="{00000000-0005-0000-0000-00002C550000}"/>
    <cellStyle name="Normal 2 3 3 3 6 2 5" xfId="18477" xr:uid="{00000000-0005-0000-0000-00002D550000}"/>
    <cellStyle name="Normal 2 3 3 3 6 3" xfId="3506" xr:uid="{00000000-0005-0000-0000-00002E550000}"/>
    <cellStyle name="Normal 2 3 3 3 6 3 2" xfId="11652" xr:uid="{00000000-0005-0000-0000-00002F550000}"/>
    <cellStyle name="Normal 2 3 3 3 6 3 2 2" xfId="27948" xr:uid="{00000000-0005-0000-0000-000030550000}"/>
    <cellStyle name="Normal 2 3 3 3 6 3 3" xfId="19802" xr:uid="{00000000-0005-0000-0000-000031550000}"/>
    <cellStyle name="Normal 2 3 3 3 6 4" xfId="6070" xr:uid="{00000000-0005-0000-0000-000032550000}"/>
    <cellStyle name="Normal 2 3 3 3 6 4 2" xfId="14216" xr:uid="{00000000-0005-0000-0000-000033550000}"/>
    <cellStyle name="Normal 2 3 3 3 6 4 2 2" xfId="30512" xr:uid="{00000000-0005-0000-0000-000034550000}"/>
    <cellStyle name="Normal 2 3 3 3 6 4 3" xfId="22366" xr:uid="{00000000-0005-0000-0000-000035550000}"/>
    <cellStyle name="Normal 2 3 3 3 6 5" xfId="8917" xr:uid="{00000000-0005-0000-0000-000036550000}"/>
    <cellStyle name="Normal 2 3 3 3 6 5 2" xfId="25213" xr:uid="{00000000-0005-0000-0000-000037550000}"/>
    <cellStyle name="Normal 2 3 3 3 6 6" xfId="17067" xr:uid="{00000000-0005-0000-0000-000038550000}"/>
    <cellStyle name="Normal 2 3 3 3 7" xfId="1476" xr:uid="{00000000-0005-0000-0000-000039550000}"/>
    <cellStyle name="Normal 2 3 3 3 7 2" xfId="4115" xr:uid="{00000000-0005-0000-0000-00003A550000}"/>
    <cellStyle name="Normal 2 3 3 3 7 2 2" xfId="12261" xr:uid="{00000000-0005-0000-0000-00003B550000}"/>
    <cellStyle name="Normal 2 3 3 3 7 2 2 2" xfId="28557" xr:uid="{00000000-0005-0000-0000-00003C550000}"/>
    <cellStyle name="Normal 2 3 3 3 7 2 3" xfId="20411" xr:uid="{00000000-0005-0000-0000-00003D550000}"/>
    <cellStyle name="Normal 2 3 3 3 7 3" xfId="6775" xr:uid="{00000000-0005-0000-0000-00003E550000}"/>
    <cellStyle name="Normal 2 3 3 3 7 3 2" xfId="14921" xr:uid="{00000000-0005-0000-0000-00003F550000}"/>
    <cellStyle name="Normal 2 3 3 3 7 3 2 2" xfId="31217" xr:uid="{00000000-0005-0000-0000-000040550000}"/>
    <cellStyle name="Normal 2 3 3 3 7 3 3" xfId="23071" xr:uid="{00000000-0005-0000-0000-000041550000}"/>
    <cellStyle name="Normal 2 3 3 3 7 4" xfId="9622" xr:uid="{00000000-0005-0000-0000-000042550000}"/>
    <cellStyle name="Normal 2 3 3 3 7 4 2" xfId="25918" xr:uid="{00000000-0005-0000-0000-000043550000}"/>
    <cellStyle name="Normal 2 3 3 3 7 5" xfId="17772" xr:uid="{00000000-0005-0000-0000-000044550000}"/>
    <cellStyle name="Normal 2 3 3 3 8" xfId="2897" xr:uid="{00000000-0005-0000-0000-000045550000}"/>
    <cellStyle name="Normal 2 3 3 3 8 2" xfId="11043" xr:uid="{00000000-0005-0000-0000-000046550000}"/>
    <cellStyle name="Normal 2 3 3 3 8 2 2" xfId="27339" xr:uid="{00000000-0005-0000-0000-000047550000}"/>
    <cellStyle name="Normal 2 3 3 3 8 3" xfId="19193" xr:uid="{00000000-0005-0000-0000-000048550000}"/>
    <cellStyle name="Normal 2 3 3 3 9" xfId="5365" xr:uid="{00000000-0005-0000-0000-000049550000}"/>
    <cellStyle name="Normal 2 3 3 3 9 2" xfId="13511" xr:uid="{00000000-0005-0000-0000-00004A550000}"/>
    <cellStyle name="Normal 2 3 3 3 9 2 2" xfId="29807" xr:uid="{00000000-0005-0000-0000-00004B550000}"/>
    <cellStyle name="Normal 2 3 3 3 9 3" xfId="21661" xr:uid="{00000000-0005-0000-0000-00004C550000}"/>
    <cellStyle name="Normal 2 3 3 4" xfId="111" xr:uid="{00000000-0005-0000-0000-00004D550000}"/>
    <cellStyle name="Normal 2 3 3 4 2" xfId="455" xr:uid="{00000000-0005-0000-0000-00004E550000}"/>
    <cellStyle name="Normal 2 3 3 4 2 2" xfId="1161" xr:uid="{00000000-0005-0000-0000-00004F550000}"/>
    <cellStyle name="Normal 2 3 3 4 2 2 2" xfId="2571" xr:uid="{00000000-0005-0000-0000-000050550000}"/>
    <cellStyle name="Normal 2 3 3 4 2 2 2 2" xfId="5058" xr:uid="{00000000-0005-0000-0000-000051550000}"/>
    <cellStyle name="Normal 2 3 3 4 2 2 2 2 2" xfId="13204" xr:uid="{00000000-0005-0000-0000-000052550000}"/>
    <cellStyle name="Normal 2 3 3 4 2 2 2 2 2 2" xfId="29500" xr:uid="{00000000-0005-0000-0000-000053550000}"/>
    <cellStyle name="Normal 2 3 3 4 2 2 2 2 3" xfId="21354" xr:uid="{00000000-0005-0000-0000-000054550000}"/>
    <cellStyle name="Normal 2 3 3 4 2 2 2 3" xfId="7870" xr:uid="{00000000-0005-0000-0000-000055550000}"/>
    <cellStyle name="Normal 2 3 3 4 2 2 2 3 2" xfId="16016" xr:uid="{00000000-0005-0000-0000-000056550000}"/>
    <cellStyle name="Normal 2 3 3 4 2 2 2 3 2 2" xfId="32312" xr:uid="{00000000-0005-0000-0000-000057550000}"/>
    <cellStyle name="Normal 2 3 3 4 2 2 2 3 3" xfId="24166" xr:uid="{00000000-0005-0000-0000-000058550000}"/>
    <cellStyle name="Normal 2 3 3 4 2 2 2 4" xfId="10717" xr:uid="{00000000-0005-0000-0000-000059550000}"/>
    <cellStyle name="Normal 2 3 3 4 2 2 2 4 2" xfId="27013" xr:uid="{00000000-0005-0000-0000-00005A550000}"/>
    <cellStyle name="Normal 2 3 3 4 2 2 2 5" xfId="18867" xr:uid="{00000000-0005-0000-0000-00005B550000}"/>
    <cellStyle name="Normal 2 3 3 4 2 2 3" xfId="3840" xr:uid="{00000000-0005-0000-0000-00005C550000}"/>
    <cellStyle name="Normal 2 3 3 4 2 2 3 2" xfId="11986" xr:uid="{00000000-0005-0000-0000-00005D550000}"/>
    <cellStyle name="Normal 2 3 3 4 2 2 3 2 2" xfId="28282" xr:uid="{00000000-0005-0000-0000-00005E550000}"/>
    <cellStyle name="Normal 2 3 3 4 2 2 3 3" xfId="20136" xr:uid="{00000000-0005-0000-0000-00005F550000}"/>
    <cellStyle name="Normal 2 3 3 4 2 2 4" xfId="6460" xr:uid="{00000000-0005-0000-0000-000060550000}"/>
    <cellStyle name="Normal 2 3 3 4 2 2 4 2" xfId="14606" xr:uid="{00000000-0005-0000-0000-000061550000}"/>
    <cellStyle name="Normal 2 3 3 4 2 2 4 2 2" xfId="30902" xr:uid="{00000000-0005-0000-0000-000062550000}"/>
    <cellStyle name="Normal 2 3 3 4 2 2 4 3" xfId="22756" xr:uid="{00000000-0005-0000-0000-000063550000}"/>
    <cellStyle name="Normal 2 3 3 4 2 2 5" xfId="9307" xr:uid="{00000000-0005-0000-0000-000064550000}"/>
    <cellStyle name="Normal 2 3 3 4 2 2 5 2" xfId="25603" xr:uid="{00000000-0005-0000-0000-000065550000}"/>
    <cellStyle name="Normal 2 3 3 4 2 2 6" xfId="17457" xr:uid="{00000000-0005-0000-0000-000066550000}"/>
    <cellStyle name="Normal 2 3 3 4 2 3" xfId="1866" xr:uid="{00000000-0005-0000-0000-000067550000}"/>
    <cellStyle name="Normal 2 3 3 4 2 3 2" xfId="4449" xr:uid="{00000000-0005-0000-0000-000068550000}"/>
    <cellStyle name="Normal 2 3 3 4 2 3 2 2" xfId="12595" xr:uid="{00000000-0005-0000-0000-000069550000}"/>
    <cellStyle name="Normal 2 3 3 4 2 3 2 2 2" xfId="28891" xr:uid="{00000000-0005-0000-0000-00006A550000}"/>
    <cellStyle name="Normal 2 3 3 4 2 3 2 3" xfId="20745" xr:uid="{00000000-0005-0000-0000-00006B550000}"/>
    <cellStyle name="Normal 2 3 3 4 2 3 3" xfId="7165" xr:uid="{00000000-0005-0000-0000-00006C550000}"/>
    <cellStyle name="Normal 2 3 3 4 2 3 3 2" xfId="15311" xr:uid="{00000000-0005-0000-0000-00006D550000}"/>
    <cellStyle name="Normal 2 3 3 4 2 3 3 2 2" xfId="31607" xr:uid="{00000000-0005-0000-0000-00006E550000}"/>
    <cellStyle name="Normal 2 3 3 4 2 3 3 3" xfId="23461" xr:uid="{00000000-0005-0000-0000-00006F550000}"/>
    <cellStyle name="Normal 2 3 3 4 2 3 4" xfId="10012" xr:uid="{00000000-0005-0000-0000-000070550000}"/>
    <cellStyle name="Normal 2 3 3 4 2 3 4 2" xfId="26308" xr:uid="{00000000-0005-0000-0000-000071550000}"/>
    <cellStyle name="Normal 2 3 3 4 2 3 5" xfId="18162" xr:uid="{00000000-0005-0000-0000-000072550000}"/>
    <cellStyle name="Normal 2 3 3 4 2 4" xfId="3231" xr:uid="{00000000-0005-0000-0000-000073550000}"/>
    <cellStyle name="Normal 2 3 3 4 2 4 2" xfId="11377" xr:uid="{00000000-0005-0000-0000-000074550000}"/>
    <cellStyle name="Normal 2 3 3 4 2 4 2 2" xfId="27673" xr:uid="{00000000-0005-0000-0000-000075550000}"/>
    <cellStyle name="Normal 2 3 3 4 2 4 3" xfId="19527" xr:uid="{00000000-0005-0000-0000-000076550000}"/>
    <cellStyle name="Normal 2 3 3 4 2 5" xfId="5755" xr:uid="{00000000-0005-0000-0000-000077550000}"/>
    <cellStyle name="Normal 2 3 3 4 2 5 2" xfId="13901" xr:uid="{00000000-0005-0000-0000-000078550000}"/>
    <cellStyle name="Normal 2 3 3 4 2 5 2 2" xfId="30197" xr:uid="{00000000-0005-0000-0000-000079550000}"/>
    <cellStyle name="Normal 2 3 3 4 2 5 3" xfId="22051" xr:uid="{00000000-0005-0000-0000-00007A550000}"/>
    <cellStyle name="Normal 2 3 3 4 2 6" xfId="8602" xr:uid="{00000000-0005-0000-0000-00007B550000}"/>
    <cellStyle name="Normal 2 3 3 4 2 6 2" xfId="24898" xr:uid="{00000000-0005-0000-0000-00007C550000}"/>
    <cellStyle name="Normal 2 3 3 4 2 7" xfId="16752" xr:uid="{00000000-0005-0000-0000-00007D550000}"/>
    <cellStyle name="Normal 2 3 3 4 3" xfId="817" xr:uid="{00000000-0005-0000-0000-00007E550000}"/>
    <cellStyle name="Normal 2 3 3 4 3 2" xfId="2227" xr:uid="{00000000-0005-0000-0000-00007F550000}"/>
    <cellStyle name="Normal 2 3 3 4 3 2 2" xfId="4762" xr:uid="{00000000-0005-0000-0000-000080550000}"/>
    <cellStyle name="Normal 2 3 3 4 3 2 2 2" xfId="12908" xr:uid="{00000000-0005-0000-0000-000081550000}"/>
    <cellStyle name="Normal 2 3 3 4 3 2 2 2 2" xfId="29204" xr:uid="{00000000-0005-0000-0000-000082550000}"/>
    <cellStyle name="Normal 2 3 3 4 3 2 2 3" xfId="21058" xr:uid="{00000000-0005-0000-0000-000083550000}"/>
    <cellStyle name="Normal 2 3 3 4 3 2 3" xfId="7526" xr:uid="{00000000-0005-0000-0000-000084550000}"/>
    <cellStyle name="Normal 2 3 3 4 3 2 3 2" xfId="15672" xr:uid="{00000000-0005-0000-0000-000085550000}"/>
    <cellStyle name="Normal 2 3 3 4 3 2 3 2 2" xfId="31968" xr:uid="{00000000-0005-0000-0000-000086550000}"/>
    <cellStyle name="Normal 2 3 3 4 3 2 3 3" xfId="23822" xr:uid="{00000000-0005-0000-0000-000087550000}"/>
    <cellStyle name="Normal 2 3 3 4 3 2 4" xfId="10373" xr:uid="{00000000-0005-0000-0000-000088550000}"/>
    <cellStyle name="Normal 2 3 3 4 3 2 4 2" xfId="26669" xr:uid="{00000000-0005-0000-0000-000089550000}"/>
    <cellStyle name="Normal 2 3 3 4 3 2 5" xfId="18523" xr:uid="{00000000-0005-0000-0000-00008A550000}"/>
    <cellStyle name="Normal 2 3 3 4 3 3" xfId="3544" xr:uid="{00000000-0005-0000-0000-00008B550000}"/>
    <cellStyle name="Normal 2 3 3 4 3 3 2" xfId="11690" xr:uid="{00000000-0005-0000-0000-00008C550000}"/>
    <cellStyle name="Normal 2 3 3 4 3 3 2 2" xfId="27986" xr:uid="{00000000-0005-0000-0000-00008D550000}"/>
    <cellStyle name="Normal 2 3 3 4 3 3 3" xfId="19840" xr:uid="{00000000-0005-0000-0000-00008E550000}"/>
    <cellStyle name="Normal 2 3 3 4 3 4" xfId="6116" xr:uid="{00000000-0005-0000-0000-00008F550000}"/>
    <cellStyle name="Normal 2 3 3 4 3 4 2" xfId="14262" xr:uid="{00000000-0005-0000-0000-000090550000}"/>
    <cellStyle name="Normal 2 3 3 4 3 4 2 2" xfId="30558" xr:uid="{00000000-0005-0000-0000-000091550000}"/>
    <cellStyle name="Normal 2 3 3 4 3 4 3" xfId="22412" xr:uid="{00000000-0005-0000-0000-000092550000}"/>
    <cellStyle name="Normal 2 3 3 4 3 5" xfId="8963" xr:uid="{00000000-0005-0000-0000-000093550000}"/>
    <cellStyle name="Normal 2 3 3 4 3 5 2" xfId="25259" xr:uid="{00000000-0005-0000-0000-000094550000}"/>
    <cellStyle name="Normal 2 3 3 4 3 6" xfId="17113" xr:uid="{00000000-0005-0000-0000-000095550000}"/>
    <cellStyle name="Normal 2 3 3 4 4" xfId="1522" xr:uid="{00000000-0005-0000-0000-000096550000}"/>
    <cellStyle name="Normal 2 3 3 4 4 2" xfId="4153" xr:uid="{00000000-0005-0000-0000-000097550000}"/>
    <cellStyle name="Normal 2 3 3 4 4 2 2" xfId="12299" xr:uid="{00000000-0005-0000-0000-000098550000}"/>
    <cellStyle name="Normal 2 3 3 4 4 2 2 2" xfId="28595" xr:uid="{00000000-0005-0000-0000-000099550000}"/>
    <cellStyle name="Normal 2 3 3 4 4 2 3" xfId="20449" xr:uid="{00000000-0005-0000-0000-00009A550000}"/>
    <cellStyle name="Normal 2 3 3 4 4 3" xfId="6821" xr:uid="{00000000-0005-0000-0000-00009B550000}"/>
    <cellStyle name="Normal 2 3 3 4 4 3 2" xfId="14967" xr:uid="{00000000-0005-0000-0000-00009C550000}"/>
    <cellStyle name="Normal 2 3 3 4 4 3 2 2" xfId="31263" xr:uid="{00000000-0005-0000-0000-00009D550000}"/>
    <cellStyle name="Normal 2 3 3 4 4 3 3" xfId="23117" xr:uid="{00000000-0005-0000-0000-00009E550000}"/>
    <cellStyle name="Normal 2 3 3 4 4 4" xfId="9668" xr:uid="{00000000-0005-0000-0000-00009F550000}"/>
    <cellStyle name="Normal 2 3 3 4 4 4 2" xfId="25964" xr:uid="{00000000-0005-0000-0000-0000A0550000}"/>
    <cellStyle name="Normal 2 3 3 4 4 5" xfId="17818" xr:uid="{00000000-0005-0000-0000-0000A1550000}"/>
    <cellStyle name="Normal 2 3 3 4 5" xfId="2935" xr:uid="{00000000-0005-0000-0000-0000A2550000}"/>
    <cellStyle name="Normal 2 3 3 4 5 2" xfId="11081" xr:uid="{00000000-0005-0000-0000-0000A3550000}"/>
    <cellStyle name="Normal 2 3 3 4 5 2 2" xfId="27377" xr:uid="{00000000-0005-0000-0000-0000A4550000}"/>
    <cellStyle name="Normal 2 3 3 4 5 3" xfId="19231" xr:uid="{00000000-0005-0000-0000-0000A5550000}"/>
    <cellStyle name="Normal 2 3 3 4 6" xfId="5411" xr:uid="{00000000-0005-0000-0000-0000A6550000}"/>
    <cellStyle name="Normal 2 3 3 4 6 2" xfId="13557" xr:uid="{00000000-0005-0000-0000-0000A7550000}"/>
    <cellStyle name="Normal 2 3 3 4 6 2 2" xfId="29853" xr:uid="{00000000-0005-0000-0000-0000A8550000}"/>
    <cellStyle name="Normal 2 3 3 4 6 3" xfId="21707" xr:uid="{00000000-0005-0000-0000-0000A9550000}"/>
    <cellStyle name="Normal 2 3 3 4 7" xfId="8258" xr:uid="{00000000-0005-0000-0000-0000AA550000}"/>
    <cellStyle name="Normal 2 3 3 4 7 2" xfId="24554" xr:uid="{00000000-0005-0000-0000-0000AB550000}"/>
    <cellStyle name="Normal 2 3 3 4 8" xfId="16408" xr:uid="{00000000-0005-0000-0000-0000AC550000}"/>
    <cellStyle name="Normal 2 3 3 5" xfId="198" xr:uid="{00000000-0005-0000-0000-0000AD550000}"/>
    <cellStyle name="Normal 2 3 3 5 2" xfId="542" xr:uid="{00000000-0005-0000-0000-0000AE550000}"/>
    <cellStyle name="Normal 2 3 3 5 2 2" xfId="1248" xr:uid="{00000000-0005-0000-0000-0000AF550000}"/>
    <cellStyle name="Normal 2 3 3 5 2 2 2" xfId="2658" xr:uid="{00000000-0005-0000-0000-0000B0550000}"/>
    <cellStyle name="Normal 2 3 3 5 2 2 2 2" xfId="5132" xr:uid="{00000000-0005-0000-0000-0000B1550000}"/>
    <cellStyle name="Normal 2 3 3 5 2 2 2 2 2" xfId="13278" xr:uid="{00000000-0005-0000-0000-0000B2550000}"/>
    <cellStyle name="Normal 2 3 3 5 2 2 2 2 2 2" xfId="29574" xr:uid="{00000000-0005-0000-0000-0000B3550000}"/>
    <cellStyle name="Normal 2 3 3 5 2 2 2 2 3" xfId="21428" xr:uid="{00000000-0005-0000-0000-0000B4550000}"/>
    <cellStyle name="Normal 2 3 3 5 2 2 2 3" xfId="7957" xr:uid="{00000000-0005-0000-0000-0000B5550000}"/>
    <cellStyle name="Normal 2 3 3 5 2 2 2 3 2" xfId="16103" xr:uid="{00000000-0005-0000-0000-0000B6550000}"/>
    <cellStyle name="Normal 2 3 3 5 2 2 2 3 2 2" xfId="32399" xr:uid="{00000000-0005-0000-0000-0000B7550000}"/>
    <cellStyle name="Normal 2 3 3 5 2 2 2 3 3" xfId="24253" xr:uid="{00000000-0005-0000-0000-0000B8550000}"/>
    <cellStyle name="Normal 2 3 3 5 2 2 2 4" xfId="10804" xr:uid="{00000000-0005-0000-0000-0000B9550000}"/>
    <cellStyle name="Normal 2 3 3 5 2 2 2 4 2" xfId="27100" xr:uid="{00000000-0005-0000-0000-0000BA550000}"/>
    <cellStyle name="Normal 2 3 3 5 2 2 2 5" xfId="18954" xr:uid="{00000000-0005-0000-0000-0000BB550000}"/>
    <cellStyle name="Normal 2 3 3 5 2 2 3" xfId="3914" xr:uid="{00000000-0005-0000-0000-0000BC550000}"/>
    <cellStyle name="Normal 2 3 3 5 2 2 3 2" xfId="12060" xr:uid="{00000000-0005-0000-0000-0000BD550000}"/>
    <cellStyle name="Normal 2 3 3 5 2 2 3 2 2" xfId="28356" xr:uid="{00000000-0005-0000-0000-0000BE550000}"/>
    <cellStyle name="Normal 2 3 3 5 2 2 3 3" xfId="20210" xr:uid="{00000000-0005-0000-0000-0000BF550000}"/>
    <cellStyle name="Normal 2 3 3 5 2 2 4" xfId="6547" xr:uid="{00000000-0005-0000-0000-0000C0550000}"/>
    <cellStyle name="Normal 2 3 3 5 2 2 4 2" xfId="14693" xr:uid="{00000000-0005-0000-0000-0000C1550000}"/>
    <cellStyle name="Normal 2 3 3 5 2 2 4 2 2" xfId="30989" xr:uid="{00000000-0005-0000-0000-0000C2550000}"/>
    <cellStyle name="Normal 2 3 3 5 2 2 4 3" xfId="22843" xr:uid="{00000000-0005-0000-0000-0000C3550000}"/>
    <cellStyle name="Normal 2 3 3 5 2 2 5" xfId="9394" xr:uid="{00000000-0005-0000-0000-0000C4550000}"/>
    <cellStyle name="Normal 2 3 3 5 2 2 5 2" xfId="25690" xr:uid="{00000000-0005-0000-0000-0000C5550000}"/>
    <cellStyle name="Normal 2 3 3 5 2 2 6" xfId="17544" xr:uid="{00000000-0005-0000-0000-0000C6550000}"/>
    <cellStyle name="Normal 2 3 3 5 2 3" xfId="1953" xr:uid="{00000000-0005-0000-0000-0000C7550000}"/>
    <cellStyle name="Normal 2 3 3 5 2 3 2" xfId="4523" xr:uid="{00000000-0005-0000-0000-0000C8550000}"/>
    <cellStyle name="Normal 2 3 3 5 2 3 2 2" xfId="12669" xr:uid="{00000000-0005-0000-0000-0000C9550000}"/>
    <cellStyle name="Normal 2 3 3 5 2 3 2 2 2" xfId="28965" xr:uid="{00000000-0005-0000-0000-0000CA550000}"/>
    <cellStyle name="Normal 2 3 3 5 2 3 2 3" xfId="20819" xr:uid="{00000000-0005-0000-0000-0000CB550000}"/>
    <cellStyle name="Normal 2 3 3 5 2 3 3" xfId="7252" xr:uid="{00000000-0005-0000-0000-0000CC550000}"/>
    <cellStyle name="Normal 2 3 3 5 2 3 3 2" xfId="15398" xr:uid="{00000000-0005-0000-0000-0000CD550000}"/>
    <cellStyle name="Normal 2 3 3 5 2 3 3 2 2" xfId="31694" xr:uid="{00000000-0005-0000-0000-0000CE550000}"/>
    <cellStyle name="Normal 2 3 3 5 2 3 3 3" xfId="23548" xr:uid="{00000000-0005-0000-0000-0000CF550000}"/>
    <cellStyle name="Normal 2 3 3 5 2 3 4" xfId="10099" xr:uid="{00000000-0005-0000-0000-0000D0550000}"/>
    <cellStyle name="Normal 2 3 3 5 2 3 4 2" xfId="26395" xr:uid="{00000000-0005-0000-0000-0000D1550000}"/>
    <cellStyle name="Normal 2 3 3 5 2 3 5" xfId="18249" xr:uid="{00000000-0005-0000-0000-0000D2550000}"/>
    <cellStyle name="Normal 2 3 3 5 2 4" xfId="3305" xr:uid="{00000000-0005-0000-0000-0000D3550000}"/>
    <cellStyle name="Normal 2 3 3 5 2 4 2" xfId="11451" xr:uid="{00000000-0005-0000-0000-0000D4550000}"/>
    <cellStyle name="Normal 2 3 3 5 2 4 2 2" xfId="27747" xr:uid="{00000000-0005-0000-0000-0000D5550000}"/>
    <cellStyle name="Normal 2 3 3 5 2 4 3" xfId="19601" xr:uid="{00000000-0005-0000-0000-0000D6550000}"/>
    <cellStyle name="Normal 2 3 3 5 2 5" xfId="5842" xr:uid="{00000000-0005-0000-0000-0000D7550000}"/>
    <cellStyle name="Normal 2 3 3 5 2 5 2" xfId="13988" xr:uid="{00000000-0005-0000-0000-0000D8550000}"/>
    <cellStyle name="Normal 2 3 3 5 2 5 2 2" xfId="30284" xr:uid="{00000000-0005-0000-0000-0000D9550000}"/>
    <cellStyle name="Normal 2 3 3 5 2 5 3" xfId="22138" xr:uid="{00000000-0005-0000-0000-0000DA550000}"/>
    <cellStyle name="Normal 2 3 3 5 2 6" xfId="8689" xr:uid="{00000000-0005-0000-0000-0000DB550000}"/>
    <cellStyle name="Normal 2 3 3 5 2 6 2" xfId="24985" xr:uid="{00000000-0005-0000-0000-0000DC550000}"/>
    <cellStyle name="Normal 2 3 3 5 2 7" xfId="16839" xr:uid="{00000000-0005-0000-0000-0000DD550000}"/>
    <cellStyle name="Normal 2 3 3 5 3" xfId="904" xr:uid="{00000000-0005-0000-0000-0000DE550000}"/>
    <cellStyle name="Normal 2 3 3 5 3 2" xfId="2314" xr:uid="{00000000-0005-0000-0000-0000DF550000}"/>
    <cellStyle name="Normal 2 3 3 5 3 2 2" xfId="4836" xr:uid="{00000000-0005-0000-0000-0000E0550000}"/>
    <cellStyle name="Normal 2 3 3 5 3 2 2 2" xfId="12982" xr:uid="{00000000-0005-0000-0000-0000E1550000}"/>
    <cellStyle name="Normal 2 3 3 5 3 2 2 2 2" xfId="29278" xr:uid="{00000000-0005-0000-0000-0000E2550000}"/>
    <cellStyle name="Normal 2 3 3 5 3 2 2 3" xfId="21132" xr:uid="{00000000-0005-0000-0000-0000E3550000}"/>
    <cellStyle name="Normal 2 3 3 5 3 2 3" xfId="7613" xr:uid="{00000000-0005-0000-0000-0000E4550000}"/>
    <cellStyle name="Normal 2 3 3 5 3 2 3 2" xfId="15759" xr:uid="{00000000-0005-0000-0000-0000E5550000}"/>
    <cellStyle name="Normal 2 3 3 5 3 2 3 2 2" xfId="32055" xr:uid="{00000000-0005-0000-0000-0000E6550000}"/>
    <cellStyle name="Normal 2 3 3 5 3 2 3 3" xfId="23909" xr:uid="{00000000-0005-0000-0000-0000E7550000}"/>
    <cellStyle name="Normal 2 3 3 5 3 2 4" xfId="10460" xr:uid="{00000000-0005-0000-0000-0000E8550000}"/>
    <cellStyle name="Normal 2 3 3 5 3 2 4 2" xfId="26756" xr:uid="{00000000-0005-0000-0000-0000E9550000}"/>
    <cellStyle name="Normal 2 3 3 5 3 2 5" xfId="18610" xr:uid="{00000000-0005-0000-0000-0000EA550000}"/>
    <cellStyle name="Normal 2 3 3 5 3 3" xfId="3618" xr:uid="{00000000-0005-0000-0000-0000EB550000}"/>
    <cellStyle name="Normal 2 3 3 5 3 3 2" xfId="11764" xr:uid="{00000000-0005-0000-0000-0000EC550000}"/>
    <cellStyle name="Normal 2 3 3 5 3 3 2 2" xfId="28060" xr:uid="{00000000-0005-0000-0000-0000ED550000}"/>
    <cellStyle name="Normal 2 3 3 5 3 3 3" xfId="19914" xr:uid="{00000000-0005-0000-0000-0000EE550000}"/>
    <cellStyle name="Normal 2 3 3 5 3 4" xfId="6203" xr:uid="{00000000-0005-0000-0000-0000EF550000}"/>
    <cellStyle name="Normal 2 3 3 5 3 4 2" xfId="14349" xr:uid="{00000000-0005-0000-0000-0000F0550000}"/>
    <cellStyle name="Normal 2 3 3 5 3 4 2 2" xfId="30645" xr:uid="{00000000-0005-0000-0000-0000F1550000}"/>
    <cellStyle name="Normal 2 3 3 5 3 4 3" xfId="22499" xr:uid="{00000000-0005-0000-0000-0000F2550000}"/>
    <cellStyle name="Normal 2 3 3 5 3 5" xfId="9050" xr:uid="{00000000-0005-0000-0000-0000F3550000}"/>
    <cellStyle name="Normal 2 3 3 5 3 5 2" xfId="25346" xr:uid="{00000000-0005-0000-0000-0000F4550000}"/>
    <cellStyle name="Normal 2 3 3 5 3 6" xfId="17200" xr:uid="{00000000-0005-0000-0000-0000F5550000}"/>
    <cellStyle name="Normal 2 3 3 5 4" xfId="1609" xr:uid="{00000000-0005-0000-0000-0000F6550000}"/>
    <cellStyle name="Normal 2 3 3 5 4 2" xfId="4227" xr:uid="{00000000-0005-0000-0000-0000F7550000}"/>
    <cellStyle name="Normal 2 3 3 5 4 2 2" xfId="12373" xr:uid="{00000000-0005-0000-0000-0000F8550000}"/>
    <cellStyle name="Normal 2 3 3 5 4 2 2 2" xfId="28669" xr:uid="{00000000-0005-0000-0000-0000F9550000}"/>
    <cellStyle name="Normal 2 3 3 5 4 2 3" xfId="20523" xr:uid="{00000000-0005-0000-0000-0000FA550000}"/>
    <cellStyle name="Normal 2 3 3 5 4 3" xfId="6908" xr:uid="{00000000-0005-0000-0000-0000FB550000}"/>
    <cellStyle name="Normal 2 3 3 5 4 3 2" xfId="15054" xr:uid="{00000000-0005-0000-0000-0000FC550000}"/>
    <cellStyle name="Normal 2 3 3 5 4 3 2 2" xfId="31350" xr:uid="{00000000-0005-0000-0000-0000FD550000}"/>
    <cellStyle name="Normal 2 3 3 5 4 3 3" xfId="23204" xr:uid="{00000000-0005-0000-0000-0000FE550000}"/>
    <cellStyle name="Normal 2 3 3 5 4 4" xfId="9755" xr:uid="{00000000-0005-0000-0000-0000FF550000}"/>
    <cellStyle name="Normal 2 3 3 5 4 4 2" xfId="26051" xr:uid="{00000000-0005-0000-0000-000000560000}"/>
    <cellStyle name="Normal 2 3 3 5 4 5" xfId="17905" xr:uid="{00000000-0005-0000-0000-000001560000}"/>
    <cellStyle name="Normal 2 3 3 5 5" xfId="3009" xr:uid="{00000000-0005-0000-0000-000002560000}"/>
    <cellStyle name="Normal 2 3 3 5 5 2" xfId="11155" xr:uid="{00000000-0005-0000-0000-000003560000}"/>
    <cellStyle name="Normal 2 3 3 5 5 2 2" xfId="27451" xr:uid="{00000000-0005-0000-0000-000004560000}"/>
    <cellStyle name="Normal 2 3 3 5 5 3" xfId="19305" xr:uid="{00000000-0005-0000-0000-000005560000}"/>
    <cellStyle name="Normal 2 3 3 5 6" xfId="5498" xr:uid="{00000000-0005-0000-0000-000006560000}"/>
    <cellStyle name="Normal 2 3 3 5 6 2" xfId="13644" xr:uid="{00000000-0005-0000-0000-000007560000}"/>
    <cellStyle name="Normal 2 3 3 5 6 2 2" xfId="29940" xr:uid="{00000000-0005-0000-0000-000008560000}"/>
    <cellStyle name="Normal 2 3 3 5 6 3" xfId="21794" xr:uid="{00000000-0005-0000-0000-000009560000}"/>
    <cellStyle name="Normal 2 3 3 5 7" xfId="8345" xr:uid="{00000000-0005-0000-0000-00000A560000}"/>
    <cellStyle name="Normal 2 3 3 5 7 2" xfId="24641" xr:uid="{00000000-0005-0000-0000-00000B560000}"/>
    <cellStyle name="Normal 2 3 3 5 8" xfId="16495" xr:uid="{00000000-0005-0000-0000-00000C560000}"/>
    <cellStyle name="Normal 2 3 3 6" xfId="275" xr:uid="{00000000-0005-0000-0000-00000D560000}"/>
    <cellStyle name="Normal 2 3 3 6 2" xfId="619" xr:uid="{00000000-0005-0000-0000-00000E560000}"/>
    <cellStyle name="Normal 2 3 3 6 2 2" xfId="1325" xr:uid="{00000000-0005-0000-0000-00000F560000}"/>
    <cellStyle name="Normal 2 3 3 6 2 2 2" xfId="2735" xr:uid="{00000000-0005-0000-0000-000010560000}"/>
    <cellStyle name="Normal 2 3 3 6 2 2 2 2" xfId="5206" xr:uid="{00000000-0005-0000-0000-000011560000}"/>
    <cellStyle name="Normal 2 3 3 6 2 2 2 2 2" xfId="13352" xr:uid="{00000000-0005-0000-0000-000012560000}"/>
    <cellStyle name="Normal 2 3 3 6 2 2 2 2 2 2" xfId="29648" xr:uid="{00000000-0005-0000-0000-000013560000}"/>
    <cellStyle name="Normal 2 3 3 6 2 2 2 2 3" xfId="21502" xr:uid="{00000000-0005-0000-0000-000014560000}"/>
    <cellStyle name="Normal 2 3 3 6 2 2 2 3" xfId="8034" xr:uid="{00000000-0005-0000-0000-000015560000}"/>
    <cellStyle name="Normal 2 3 3 6 2 2 2 3 2" xfId="16180" xr:uid="{00000000-0005-0000-0000-000016560000}"/>
    <cellStyle name="Normal 2 3 3 6 2 2 2 3 2 2" xfId="32476" xr:uid="{00000000-0005-0000-0000-000017560000}"/>
    <cellStyle name="Normal 2 3 3 6 2 2 2 3 3" xfId="24330" xr:uid="{00000000-0005-0000-0000-000018560000}"/>
    <cellStyle name="Normal 2 3 3 6 2 2 2 4" xfId="10881" xr:uid="{00000000-0005-0000-0000-000019560000}"/>
    <cellStyle name="Normal 2 3 3 6 2 2 2 4 2" xfId="27177" xr:uid="{00000000-0005-0000-0000-00001A560000}"/>
    <cellStyle name="Normal 2 3 3 6 2 2 2 5" xfId="19031" xr:uid="{00000000-0005-0000-0000-00001B560000}"/>
    <cellStyle name="Normal 2 3 3 6 2 2 3" xfId="3988" xr:uid="{00000000-0005-0000-0000-00001C560000}"/>
    <cellStyle name="Normal 2 3 3 6 2 2 3 2" xfId="12134" xr:uid="{00000000-0005-0000-0000-00001D560000}"/>
    <cellStyle name="Normal 2 3 3 6 2 2 3 2 2" xfId="28430" xr:uid="{00000000-0005-0000-0000-00001E560000}"/>
    <cellStyle name="Normal 2 3 3 6 2 2 3 3" xfId="20284" xr:uid="{00000000-0005-0000-0000-00001F560000}"/>
    <cellStyle name="Normal 2 3 3 6 2 2 4" xfId="6624" xr:uid="{00000000-0005-0000-0000-000020560000}"/>
    <cellStyle name="Normal 2 3 3 6 2 2 4 2" xfId="14770" xr:uid="{00000000-0005-0000-0000-000021560000}"/>
    <cellStyle name="Normal 2 3 3 6 2 2 4 2 2" xfId="31066" xr:uid="{00000000-0005-0000-0000-000022560000}"/>
    <cellStyle name="Normal 2 3 3 6 2 2 4 3" xfId="22920" xr:uid="{00000000-0005-0000-0000-000023560000}"/>
    <cellStyle name="Normal 2 3 3 6 2 2 5" xfId="9471" xr:uid="{00000000-0005-0000-0000-000024560000}"/>
    <cellStyle name="Normal 2 3 3 6 2 2 5 2" xfId="25767" xr:uid="{00000000-0005-0000-0000-000025560000}"/>
    <cellStyle name="Normal 2 3 3 6 2 2 6" xfId="17621" xr:uid="{00000000-0005-0000-0000-000026560000}"/>
    <cellStyle name="Normal 2 3 3 6 2 3" xfId="2030" xr:uid="{00000000-0005-0000-0000-000027560000}"/>
    <cellStyle name="Normal 2 3 3 6 2 3 2" xfId="4597" xr:uid="{00000000-0005-0000-0000-000028560000}"/>
    <cellStyle name="Normal 2 3 3 6 2 3 2 2" xfId="12743" xr:uid="{00000000-0005-0000-0000-000029560000}"/>
    <cellStyle name="Normal 2 3 3 6 2 3 2 2 2" xfId="29039" xr:uid="{00000000-0005-0000-0000-00002A560000}"/>
    <cellStyle name="Normal 2 3 3 6 2 3 2 3" xfId="20893" xr:uid="{00000000-0005-0000-0000-00002B560000}"/>
    <cellStyle name="Normal 2 3 3 6 2 3 3" xfId="7329" xr:uid="{00000000-0005-0000-0000-00002C560000}"/>
    <cellStyle name="Normal 2 3 3 6 2 3 3 2" xfId="15475" xr:uid="{00000000-0005-0000-0000-00002D560000}"/>
    <cellStyle name="Normal 2 3 3 6 2 3 3 2 2" xfId="31771" xr:uid="{00000000-0005-0000-0000-00002E560000}"/>
    <cellStyle name="Normal 2 3 3 6 2 3 3 3" xfId="23625" xr:uid="{00000000-0005-0000-0000-00002F560000}"/>
    <cellStyle name="Normal 2 3 3 6 2 3 4" xfId="10176" xr:uid="{00000000-0005-0000-0000-000030560000}"/>
    <cellStyle name="Normal 2 3 3 6 2 3 4 2" xfId="26472" xr:uid="{00000000-0005-0000-0000-000031560000}"/>
    <cellStyle name="Normal 2 3 3 6 2 3 5" xfId="18326" xr:uid="{00000000-0005-0000-0000-000032560000}"/>
    <cellStyle name="Normal 2 3 3 6 2 4" xfId="3379" xr:uid="{00000000-0005-0000-0000-000033560000}"/>
    <cellStyle name="Normal 2 3 3 6 2 4 2" xfId="11525" xr:uid="{00000000-0005-0000-0000-000034560000}"/>
    <cellStyle name="Normal 2 3 3 6 2 4 2 2" xfId="27821" xr:uid="{00000000-0005-0000-0000-000035560000}"/>
    <cellStyle name="Normal 2 3 3 6 2 4 3" xfId="19675" xr:uid="{00000000-0005-0000-0000-000036560000}"/>
    <cellStyle name="Normal 2 3 3 6 2 5" xfId="5919" xr:uid="{00000000-0005-0000-0000-000037560000}"/>
    <cellStyle name="Normal 2 3 3 6 2 5 2" xfId="14065" xr:uid="{00000000-0005-0000-0000-000038560000}"/>
    <cellStyle name="Normal 2 3 3 6 2 5 2 2" xfId="30361" xr:uid="{00000000-0005-0000-0000-000039560000}"/>
    <cellStyle name="Normal 2 3 3 6 2 5 3" xfId="22215" xr:uid="{00000000-0005-0000-0000-00003A560000}"/>
    <cellStyle name="Normal 2 3 3 6 2 6" xfId="8766" xr:uid="{00000000-0005-0000-0000-00003B560000}"/>
    <cellStyle name="Normal 2 3 3 6 2 6 2" xfId="25062" xr:uid="{00000000-0005-0000-0000-00003C560000}"/>
    <cellStyle name="Normal 2 3 3 6 2 7" xfId="16916" xr:uid="{00000000-0005-0000-0000-00003D560000}"/>
    <cellStyle name="Normal 2 3 3 6 3" xfId="981" xr:uid="{00000000-0005-0000-0000-00003E560000}"/>
    <cellStyle name="Normal 2 3 3 6 3 2" xfId="2391" xr:uid="{00000000-0005-0000-0000-00003F560000}"/>
    <cellStyle name="Normal 2 3 3 6 3 2 2" xfId="4910" xr:uid="{00000000-0005-0000-0000-000040560000}"/>
    <cellStyle name="Normal 2 3 3 6 3 2 2 2" xfId="13056" xr:uid="{00000000-0005-0000-0000-000041560000}"/>
    <cellStyle name="Normal 2 3 3 6 3 2 2 2 2" xfId="29352" xr:uid="{00000000-0005-0000-0000-000042560000}"/>
    <cellStyle name="Normal 2 3 3 6 3 2 2 3" xfId="21206" xr:uid="{00000000-0005-0000-0000-000043560000}"/>
    <cellStyle name="Normal 2 3 3 6 3 2 3" xfId="7690" xr:uid="{00000000-0005-0000-0000-000044560000}"/>
    <cellStyle name="Normal 2 3 3 6 3 2 3 2" xfId="15836" xr:uid="{00000000-0005-0000-0000-000045560000}"/>
    <cellStyle name="Normal 2 3 3 6 3 2 3 2 2" xfId="32132" xr:uid="{00000000-0005-0000-0000-000046560000}"/>
    <cellStyle name="Normal 2 3 3 6 3 2 3 3" xfId="23986" xr:uid="{00000000-0005-0000-0000-000047560000}"/>
    <cellStyle name="Normal 2 3 3 6 3 2 4" xfId="10537" xr:uid="{00000000-0005-0000-0000-000048560000}"/>
    <cellStyle name="Normal 2 3 3 6 3 2 4 2" xfId="26833" xr:uid="{00000000-0005-0000-0000-000049560000}"/>
    <cellStyle name="Normal 2 3 3 6 3 2 5" xfId="18687" xr:uid="{00000000-0005-0000-0000-00004A560000}"/>
    <cellStyle name="Normal 2 3 3 6 3 3" xfId="3692" xr:uid="{00000000-0005-0000-0000-00004B560000}"/>
    <cellStyle name="Normal 2 3 3 6 3 3 2" xfId="11838" xr:uid="{00000000-0005-0000-0000-00004C560000}"/>
    <cellStyle name="Normal 2 3 3 6 3 3 2 2" xfId="28134" xr:uid="{00000000-0005-0000-0000-00004D560000}"/>
    <cellStyle name="Normal 2 3 3 6 3 3 3" xfId="19988" xr:uid="{00000000-0005-0000-0000-00004E560000}"/>
    <cellStyle name="Normal 2 3 3 6 3 4" xfId="6280" xr:uid="{00000000-0005-0000-0000-00004F560000}"/>
    <cellStyle name="Normal 2 3 3 6 3 4 2" xfId="14426" xr:uid="{00000000-0005-0000-0000-000050560000}"/>
    <cellStyle name="Normal 2 3 3 6 3 4 2 2" xfId="30722" xr:uid="{00000000-0005-0000-0000-000051560000}"/>
    <cellStyle name="Normal 2 3 3 6 3 4 3" xfId="22576" xr:uid="{00000000-0005-0000-0000-000052560000}"/>
    <cellStyle name="Normal 2 3 3 6 3 5" xfId="9127" xr:uid="{00000000-0005-0000-0000-000053560000}"/>
    <cellStyle name="Normal 2 3 3 6 3 5 2" xfId="25423" xr:uid="{00000000-0005-0000-0000-000054560000}"/>
    <cellStyle name="Normal 2 3 3 6 3 6" xfId="17277" xr:uid="{00000000-0005-0000-0000-000055560000}"/>
    <cellStyle name="Normal 2 3 3 6 4" xfId="1686" xr:uid="{00000000-0005-0000-0000-000056560000}"/>
    <cellStyle name="Normal 2 3 3 6 4 2" xfId="4301" xr:uid="{00000000-0005-0000-0000-000057560000}"/>
    <cellStyle name="Normal 2 3 3 6 4 2 2" xfId="12447" xr:uid="{00000000-0005-0000-0000-000058560000}"/>
    <cellStyle name="Normal 2 3 3 6 4 2 2 2" xfId="28743" xr:uid="{00000000-0005-0000-0000-000059560000}"/>
    <cellStyle name="Normal 2 3 3 6 4 2 3" xfId="20597" xr:uid="{00000000-0005-0000-0000-00005A560000}"/>
    <cellStyle name="Normal 2 3 3 6 4 3" xfId="6985" xr:uid="{00000000-0005-0000-0000-00005B560000}"/>
    <cellStyle name="Normal 2 3 3 6 4 3 2" xfId="15131" xr:uid="{00000000-0005-0000-0000-00005C560000}"/>
    <cellStyle name="Normal 2 3 3 6 4 3 2 2" xfId="31427" xr:uid="{00000000-0005-0000-0000-00005D560000}"/>
    <cellStyle name="Normal 2 3 3 6 4 3 3" xfId="23281" xr:uid="{00000000-0005-0000-0000-00005E560000}"/>
    <cellStyle name="Normal 2 3 3 6 4 4" xfId="9832" xr:uid="{00000000-0005-0000-0000-00005F560000}"/>
    <cellStyle name="Normal 2 3 3 6 4 4 2" xfId="26128" xr:uid="{00000000-0005-0000-0000-000060560000}"/>
    <cellStyle name="Normal 2 3 3 6 4 5" xfId="17982" xr:uid="{00000000-0005-0000-0000-000061560000}"/>
    <cellStyle name="Normal 2 3 3 6 5" xfId="3083" xr:uid="{00000000-0005-0000-0000-000062560000}"/>
    <cellStyle name="Normal 2 3 3 6 5 2" xfId="11229" xr:uid="{00000000-0005-0000-0000-000063560000}"/>
    <cellStyle name="Normal 2 3 3 6 5 2 2" xfId="27525" xr:uid="{00000000-0005-0000-0000-000064560000}"/>
    <cellStyle name="Normal 2 3 3 6 5 3" xfId="19379" xr:uid="{00000000-0005-0000-0000-000065560000}"/>
    <cellStyle name="Normal 2 3 3 6 6" xfId="5575" xr:uid="{00000000-0005-0000-0000-000066560000}"/>
    <cellStyle name="Normal 2 3 3 6 6 2" xfId="13721" xr:uid="{00000000-0005-0000-0000-000067560000}"/>
    <cellStyle name="Normal 2 3 3 6 6 2 2" xfId="30017" xr:uid="{00000000-0005-0000-0000-000068560000}"/>
    <cellStyle name="Normal 2 3 3 6 6 3" xfId="21871" xr:uid="{00000000-0005-0000-0000-000069560000}"/>
    <cellStyle name="Normal 2 3 3 6 7" xfId="8422" xr:uid="{00000000-0005-0000-0000-00006A560000}"/>
    <cellStyle name="Normal 2 3 3 6 7 2" xfId="24718" xr:uid="{00000000-0005-0000-0000-00006B560000}"/>
    <cellStyle name="Normal 2 3 3 6 8" xfId="16572" xr:uid="{00000000-0005-0000-0000-00006C560000}"/>
    <cellStyle name="Normal 2 3 3 7" xfId="365" xr:uid="{00000000-0005-0000-0000-00006D560000}"/>
    <cellStyle name="Normal 2 3 3 7 2" xfId="1071" xr:uid="{00000000-0005-0000-0000-00006E560000}"/>
    <cellStyle name="Normal 2 3 3 7 2 2" xfId="2481" xr:uid="{00000000-0005-0000-0000-00006F560000}"/>
    <cellStyle name="Normal 2 3 3 7 2 2 2" xfId="4984" xr:uid="{00000000-0005-0000-0000-000070560000}"/>
    <cellStyle name="Normal 2 3 3 7 2 2 2 2" xfId="13130" xr:uid="{00000000-0005-0000-0000-000071560000}"/>
    <cellStyle name="Normal 2 3 3 7 2 2 2 2 2" xfId="29426" xr:uid="{00000000-0005-0000-0000-000072560000}"/>
    <cellStyle name="Normal 2 3 3 7 2 2 2 3" xfId="21280" xr:uid="{00000000-0005-0000-0000-000073560000}"/>
    <cellStyle name="Normal 2 3 3 7 2 2 3" xfId="7780" xr:uid="{00000000-0005-0000-0000-000074560000}"/>
    <cellStyle name="Normal 2 3 3 7 2 2 3 2" xfId="15926" xr:uid="{00000000-0005-0000-0000-000075560000}"/>
    <cellStyle name="Normal 2 3 3 7 2 2 3 2 2" xfId="32222" xr:uid="{00000000-0005-0000-0000-000076560000}"/>
    <cellStyle name="Normal 2 3 3 7 2 2 3 3" xfId="24076" xr:uid="{00000000-0005-0000-0000-000077560000}"/>
    <cellStyle name="Normal 2 3 3 7 2 2 4" xfId="10627" xr:uid="{00000000-0005-0000-0000-000078560000}"/>
    <cellStyle name="Normal 2 3 3 7 2 2 4 2" xfId="26923" xr:uid="{00000000-0005-0000-0000-000079560000}"/>
    <cellStyle name="Normal 2 3 3 7 2 2 5" xfId="18777" xr:uid="{00000000-0005-0000-0000-00007A560000}"/>
    <cellStyle name="Normal 2 3 3 7 2 3" xfId="3766" xr:uid="{00000000-0005-0000-0000-00007B560000}"/>
    <cellStyle name="Normal 2 3 3 7 2 3 2" xfId="11912" xr:uid="{00000000-0005-0000-0000-00007C560000}"/>
    <cellStyle name="Normal 2 3 3 7 2 3 2 2" xfId="28208" xr:uid="{00000000-0005-0000-0000-00007D560000}"/>
    <cellStyle name="Normal 2 3 3 7 2 3 3" xfId="20062" xr:uid="{00000000-0005-0000-0000-00007E560000}"/>
    <cellStyle name="Normal 2 3 3 7 2 4" xfId="6370" xr:uid="{00000000-0005-0000-0000-00007F560000}"/>
    <cellStyle name="Normal 2 3 3 7 2 4 2" xfId="14516" xr:uid="{00000000-0005-0000-0000-000080560000}"/>
    <cellStyle name="Normal 2 3 3 7 2 4 2 2" xfId="30812" xr:uid="{00000000-0005-0000-0000-000081560000}"/>
    <cellStyle name="Normal 2 3 3 7 2 4 3" xfId="22666" xr:uid="{00000000-0005-0000-0000-000082560000}"/>
    <cellStyle name="Normal 2 3 3 7 2 5" xfId="9217" xr:uid="{00000000-0005-0000-0000-000083560000}"/>
    <cellStyle name="Normal 2 3 3 7 2 5 2" xfId="25513" xr:uid="{00000000-0005-0000-0000-000084560000}"/>
    <cellStyle name="Normal 2 3 3 7 2 6" xfId="17367" xr:uid="{00000000-0005-0000-0000-000085560000}"/>
    <cellStyle name="Normal 2 3 3 7 3" xfId="1776" xr:uid="{00000000-0005-0000-0000-000086560000}"/>
    <cellStyle name="Normal 2 3 3 7 3 2" xfId="4375" xr:uid="{00000000-0005-0000-0000-000087560000}"/>
    <cellStyle name="Normal 2 3 3 7 3 2 2" xfId="12521" xr:uid="{00000000-0005-0000-0000-000088560000}"/>
    <cellStyle name="Normal 2 3 3 7 3 2 2 2" xfId="28817" xr:uid="{00000000-0005-0000-0000-000089560000}"/>
    <cellStyle name="Normal 2 3 3 7 3 2 3" xfId="20671" xr:uid="{00000000-0005-0000-0000-00008A560000}"/>
    <cellStyle name="Normal 2 3 3 7 3 3" xfId="7075" xr:uid="{00000000-0005-0000-0000-00008B560000}"/>
    <cellStyle name="Normal 2 3 3 7 3 3 2" xfId="15221" xr:uid="{00000000-0005-0000-0000-00008C560000}"/>
    <cellStyle name="Normal 2 3 3 7 3 3 2 2" xfId="31517" xr:uid="{00000000-0005-0000-0000-00008D560000}"/>
    <cellStyle name="Normal 2 3 3 7 3 3 3" xfId="23371" xr:uid="{00000000-0005-0000-0000-00008E560000}"/>
    <cellStyle name="Normal 2 3 3 7 3 4" xfId="9922" xr:uid="{00000000-0005-0000-0000-00008F560000}"/>
    <cellStyle name="Normal 2 3 3 7 3 4 2" xfId="26218" xr:uid="{00000000-0005-0000-0000-000090560000}"/>
    <cellStyle name="Normal 2 3 3 7 3 5" xfId="18072" xr:uid="{00000000-0005-0000-0000-000091560000}"/>
    <cellStyle name="Normal 2 3 3 7 4" xfId="3157" xr:uid="{00000000-0005-0000-0000-000092560000}"/>
    <cellStyle name="Normal 2 3 3 7 4 2" xfId="11303" xr:uid="{00000000-0005-0000-0000-000093560000}"/>
    <cellStyle name="Normal 2 3 3 7 4 2 2" xfId="27599" xr:uid="{00000000-0005-0000-0000-000094560000}"/>
    <cellStyle name="Normal 2 3 3 7 4 3" xfId="19453" xr:uid="{00000000-0005-0000-0000-000095560000}"/>
    <cellStyle name="Normal 2 3 3 7 5" xfId="5665" xr:uid="{00000000-0005-0000-0000-000096560000}"/>
    <cellStyle name="Normal 2 3 3 7 5 2" xfId="13811" xr:uid="{00000000-0005-0000-0000-000097560000}"/>
    <cellStyle name="Normal 2 3 3 7 5 2 2" xfId="30107" xr:uid="{00000000-0005-0000-0000-000098560000}"/>
    <cellStyle name="Normal 2 3 3 7 5 3" xfId="21961" xr:uid="{00000000-0005-0000-0000-000099560000}"/>
    <cellStyle name="Normal 2 3 3 7 6" xfId="8512" xr:uid="{00000000-0005-0000-0000-00009A560000}"/>
    <cellStyle name="Normal 2 3 3 7 6 2" xfId="24808" xr:uid="{00000000-0005-0000-0000-00009B560000}"/>
    <cellStyle name="Normal 2 3 3 7 7" xfId="16662" xr:uid="{00000000-0005-0000-0000-00009C560000}"/>
    <cellStyle name="Normal 2 3 3 8" xfId="727" xr:uid="{00000000-0005-0000-0000-00009D560000}"/>
    <cellStyle name="Normal 2 3 3 8 2" xfId="2137" xr:uid="{00000000-0005-0000-0000-00009E560000}"/>
    <cellStyle name="Normal 2 3 3 8 2 2" xfId="4688" xr:uid="{00000000-0005-0000-0000-00009F560000}"/>
    <cellStyle name="Normal 2 3 3 8 2 2 2" xfId="12834" xr:uid="{00000000-0005-0000-0000-0000A0560000}"/>
    <cellStyle name="Normal 2 3 3 8 2 2 2 2" xfId="29130" xr:uid="{00000000-0005-0000-0000-0000A1560000}"/>
    <cellStyle name="Normal 2 3 3 8 2 2 3" xfId="20984" xr:uid="{00000000-0005-0000-0000-0000A2560000}"/>
    <cellStyle name="Normal 2 3 3 8 2 3" xfId="7436" xr:uid="{00000000-0005-0000-0000-0000A3560000}"/>
    <cellStyle name="Normal 2 3 3 8 2 3 2" xfId="15582" xr:uid="{00000000-0005-0000-0000-0000A4560000}"/>
    <cellStyle name="Normal 2 3 3 8 2 3 2 2" xfId="31878" xr:uid="{00000000-0005-0000-0000-0000A5560000}"/>
    <cellStyle name="Normal 2 3 3 8 2 3 3" xfId="23732" xr:uid="{00000000-0005-0000-0000-0000A6560000}"/>
    <cellStyle name="Normal 2 3 3 8 2 4" xfId="10283" xr:uid="{00000000-0005-0000-0000-0000A7560000}"/>
    <cellStyle name="Normal 2 3 3 8 2 4 2" xfId="26579" xr:uid="{00000000-0005-0000-0000-0000A8560000}"/>
    <cellStyle name="Normal 2 3 3 8 2 5" xfId="18433" xr:uid="{00000000-0005-0000-0000-0000A9560000}"/>
    <cellStyle name="Normal 2 3 3 8 3" xfId="3470" xr:uid="{00000000-0005-0000-0000-0000AA560000}"/>
    <cellStyle name="Normal 2 3 3 8 3 2" xfId="11616" xr:uid="{00000000-0005-0000-0000-0000AB560000}"/>
    <cellStyle name="Normal 2 3 3 8 3 2 2" xfId="27912" xr:uid="{00000000-0005-0000-0000-0000AC560000}"/>
    <cellStyle name="Normal 2 3 3 8 3 3" xfId="19766" xr:uid="{00000000-0005-0000-0000-0000AD560000}"/>
    <cellStyle name="Normal 2 3 3 8 4" xfId="6026" xr:uid="{00000000-0005-0000-0000-0000AE560000}"/>
    <cellStyle name="Normal 2 3 3 8 4 2" xfId="14172" xr:uid="{00000000-0005-0000-0000-0000AF560000}"/>
    <cellStyle name="Normal 2 3 3 8 4 2 2" xfId="30468" xr:uid="{00000000-0005-0000-0000-0000B0560000}"/>
    <cellStyle name="Normal 2 3 3 8 4 3" xfId="22322" xr:uid="{00000000-0005-0000-0000-0000B1560000}"/>
    <cellStyle name="Normal 2 3 3 8 5" xfId="8873" xr:uid="{00000000-0005-0000-0000-0000B2560000}"/>
    <cellStyle name="Normal 2 3 3 8 5 2" xfId="25169" xr:uid="{00000000-0005-0000-0000-0000B3560000}"/>
    <cellStyle name="Normal 2 3 3 8 6" xfId="17023" xr:uid="{00000000-0005-0000-0000-0000B4560000}"/>
    <cellStyle name="Normal 2 3 3 9" xfId="1432" xr:uid="{00000000-0005-0000-0000-0000B5560000}"/>
    <cellStyle name="Normal 2 3 3 9 2" xfId="4079" xr:uid="{00000000-0005-0000-0000-0000B6560000}"/>
    <cellStyle name="Normal 2 3 3 9 2 2" xfId="12225" xr:uid="{00000000-0005-0000-0000-0000B7560000}"/>
    <cellStyle name="Normal 2 3 3 9 2 2 2" xfId="28521" xr:uid="{00000000-0005-0000-0000-0000B8560000}"/>
    <cellStyle name="Normal 2 3 3 9 2 3" xfId="20375" xr:uid="{00000000-0005-0000-0000-0000B9560000}"/>
    <cellStyle name="Normal 2 3 3 9 3" xfId="6731" xr:uid="{00000000-0005-0000-0000-0000BA560000}"/>
    <cellStyle name="Normal 2 3 3 9 3 2" xfId="14877" xr:uid="{00000000-0005-0000-0000-0000BB560000}"/>
    <cellStyle name="Normal 2 3 3 9 3 2 2" xfId="31173" xr:uid="{00000000-0005-0000-0000-0000BC560000}"/>
    <cellStyle name="Normal 2 3 3 9 3 3" xfId="23027" xr:uid="{00000000-0005-0000-0000-0000BD560000}"/>
    <cellStyle name="Normal 2 3 3 9 4" xfId="9578" xr:uid="{00000000-0005-0000-0000-0000BE560000}"/>
    <cellStyle name="Normal 2 3 3 9 4 2" xfId="25874" xr:uid="{00000000-0005-0000-0000-0000BF560000}"/>
    <cellStyle name="Normal 2 3 3 9 5" xfId="17728" xr:uid="{00000000-0005-0000-0000-0000C0560000}"/>
    <cellStyle name="Normal 2 3 4" xfId="32" xr:uid="{00000000-0005-0000-0000-0000C1560000}"/>
    <cellStyle name="Normal 2 3 4 10" xfId="5332" xr:uid="{00000000-0005-0000-0000-0000C2560000}"/>
    <cellStyle name="Normal 2 3 4 10 2" xfId="13478" xr:uid="{00000000-0005-0000-0000-0000C3560000}"/>
    <cellStyle name="Normal 2 3 4 10 2 2" xfId="29774" xr:uid="{00000000-0005-0000-0000-0000C4560000}"/>
    <cellStyle name="Normal 2 3 4 10 3" xfId="21628" xr:uid="{00000000-0005-0000-0000-0000C5560000}"/>
    <cellStyle name="Normal 2 3 4 11" xfId="8179" xr:uid="{00000000-0005-0000-0000-0000C6560000}"/>
    <cellStyle name="Normal 2 3 4 11 2" xfId="24475" xr:uid="{00000000-0005-0000-0000-0000C7560000}"/>
    <cellStyle name="Normal 2 3 4 12" xfId="16329" xr:uid="{00000000-0005-0000-0000-0000C8560000}"/>
    <cellStyle name="Normal 2 3 4 2" xfId="76" xr:uid="{00000000-0005-0000-0000-0000C9560000}"/>
    <cellStyle name="Normal 2 3 4 2 10" xfId="8223" xr:uid="{00000000-0005-0000-0000-0000CA560000}"/>
    <cellStyle name="Normal 2 3 4 2 10 2" xfId="24519" xr:uid="{00000000-0005-0000-0000-0000CB560000}"/>
    <cellStyle name="Normal 2 3 4 2 11" xfId="16373" xr:uid="{00000000-0005-0000-0000-0000CC560000}"/>
    <cellStyle name="Normal 2 3 4 2 2" xfId="166" xr:uid="{00000000-0005-0000-0000-0000CD560000}"/>
    <cellStyle name="Normal 2 3 4 2 2 2" xfId="510" xr:uid="{00000000-0005-0000-0000-0000CE560000}"/>
    <cellStyle name="Normal 2 3 4 2 2 2 2" xfId="1216" xr:uid="{00000000-0005-0000-0000-0000CF560000}"/>
    <cellStyle name="Normal 2 3 4 2 2 2 2 2" xfId="2626" xr:uid="{00000000-0005-0000-0000-0000D0560000}"/>
    <cellStyle name="Normal 2 3 4 2 2 2 2 2 2" xfId="5103" xr:uid="{00000000-0005-0000-0000-0000D1560000}"/>
    <cellStyle name="Normal 2 3 4 2 2 2 2 2 2 2" xfId="13249" xr:uid="{00000000-0005-0000-0000-0000D2560000}"/>
    <cellStyle name="Normal 2 3 4 2 2 2 2 2 2 2 2" xfId="29545" xr:uid="{00000000-0005-0000-0000-0000D3560000}"/>
    <cellStyle name="Normal 2 3 4 2 2 2 2 2 2 3" xfId="21399" xr:uid="{00000000-0005-0000-0000-0000D4560000}"/>
    <cellStyle name="Normal 2 3 4 2 2 2 2 2 3" xfId="7925" xr:uid="{00000000-0005-0000-0000-0000D5560000}"/>
    <cellStyle name="Normal 2 3 4 2 2 2 2 2 3 2" xfId="16071" xr:uid="{00000000-0005-0000-0000-0000D6560000}"/>
    <cellStyle name="Normal 2 3 4 2 2 2 2 2 3 2 2" xfId="32367" xr:uid="{00000000-0005-0000-0000-0000D7560000}"/>
    <cellStyle name="Normal 2 3 4 2 2 2 2 2 3 3" xfId="24221" xr:uid="{00000000-0005-0000-0000-0000D8560000}"/>
    <cellStyle name="Normal 2 3 4 2 2 2 2 2 4" xfId="10772" xr:uid="{00000000-0005-0000-0000-0000D9560000}"/>
    <cellStyle name="Normal 2 3 4 2 2 2 2 2 4 2" xfId="27068" xr:uid="{00000000-0005-0000-0000-0000DA560000}"/>
    <cellStyle name="Normal 2 3 4 2 2 2 2 2 5" xfId="18922" xr:uid="{00000000-0005-0000-0000-0000DB560000}"/>
    <cellStyle name="Normal 2 3 4 2 2 2 2 3" xfId="3885" xr:uid="{00000000-0005-0000-0000-0000DC560000}"/>
    <cellStyle name="Normal 2 3 4 2 2 2 2 3 2" xfId="12031" xr:uid="{00000000-0005-0000-0000-0000DD560000}"/>
    <cellStyle name="Normal 2 3 4 2 2 2 2 3 2 2" xfId="28327" xr:uid="{00000000-0005-0000-0000-0000DE560000}"/>
    <cellStyle name="Normal 2 3 4 2 2 2 2 3 3" xfId="20181" xr:uid="{00000000-0005-0000-0000-0000DF560000}"/>
    <cellStyle name="Normal 2 3 4 2 2 2 2 4" xfId="6515" xr:uid="{00000000-0005-0000-0000-0000E0560000}"/>
    <cellStyle name="Normal 2 3 4 2 2 2 2 4 2" xfId="14661" xr:uid="{00000000-0005-0000-0000-0000E1560000}"/>
    <cellStyle name="Normal 2 3 4 2 2 2 2 4 2 2" xfId="30957" xr:uid="{00000000-0005-0000-0000-0000E2560000}"/>
    <cellStyle name="Normal 2 3 4 2 2 2 2 4 3" xfId="22811" xr:uid="{00000000-0005-0000-0000-0000E3560000}"/>
    <cellStyle name="Normal 2 3 4 2 2 2 2 5" xfId="9362" xr:uid="{00000000-0005-0000-0000-0000E4560000}"/>
    <cellStyle name="Normal 2 3 4 2 2 2 2 5 2" xfId="25658" xr:uid="{00000000-0005-0000-0000-0000E5560000}"/>
    <cellStyle name="Normal 2 3 4 2 2 2 2 6" xfId="17512" xr:uid="{00000000-0005-0000-0000-0000E6560000}"/>
    <cellStyle name="Normal 2 3 4 2 2 2 3" xfId="1921" xr:uid="{00000000-0005-0000-0000-0000E7560000}"/>
    <cellStyle name="Normal 2 3 4 2 2 2 3 2" xfId="4494" xr:uid="{00000000-0005-0000-0000-0000E8560000}"/>
    <cellStyle name="Normal 2 3 4 2 2 2 3 2 2" xfId="12640" xr:uid="{00000000-0005-0000-0000-0000E9560000}"/>
    <cellStyle name="Normal 2 3 4 2 2 2 3 2 2 2" xfId="28936" xr:uid="{00000000-0005-0000-0000-0000EA560000}"/>
    <cellStyle name="Normal 2 3 4 2 2 2 3 2 3" xfId="20790" xr:uid="{00000000-0005-0000-0000-0000EB560000}"/>
    <cellStyle name="Normal 2 3 4 2 2 2 3 3" xfId="7220" xr:uid="{00000000-0005-0000-0000-0000EC560000}"/>
    <cellStyle name="Normal 2 3 4 2 2 2 3 3 2" xfId="15366" xr:uid="{00000000-0005-0000-0000-0000ED560000}"/>
    <cellStyle name="Normal 2 3 4 2 2 2 3 3 2 2" xfId="31662" xr:uid="{00000000-0005-0000-0000-0000EE560000}"/>
    <cellStyle name="Normal 2 3 4 2 2 2 3 3 3" xfId="23516" xr:uid="{00000000-0005-0000-0000-0000EF560000}"/>
    <cellStyle name="Normal 2 3 4 2 2 2 3 4" xfId="10067" xr:uid="{00000000-0005-0000-0000-0000F0560000}"/>
    <cellStyle name="Normal 2 3 4 2 2 2 3 4 2" xfId="26363" xr:uid="{00000000-0005-0000-0000-0000F1560000}"/>
    <cellStyle name="Normal 2 3 4 2 2 2 3 5" xfId="18217" xr:uid="{00000000-0005-0000-0000-0000F2560000}"/>
    <cellStyle name="Normal 2 3 4 2 2 2 4" xfId="3276" xr:uid="{00000000-0005-0000-0000-0000F3560000}"/>
    <cellStyle name="Normal 2 3 4 2 2 2 4 2" xfId="11422" xr:uid="{00000000-0005-0000-0000-0000F4560000}"/>
    <cellStyle name="Normal 2 3 4 2 2 2 4 2 2" xfId="27718" xr:uid="{00000000-0005-0000-0000-0000F5560000}"/>
    <cellStyle name="Normal 2 3 4 2 2 2 4 3" xfId="19572" xr:uid="{00000000-0005-0000-0000-0000F6560000}"/>
    <cellStyle name="Normal 2 3 4 2 2 2 5" xfId="5810" xr:uid="{00000000-0005-0000-0000-0000F7560000}"/>
    <cellStyle name="Normal 2 3 4 2 2 2 5 2" xfId="13956" xr:uid="{00000000-0005-0000-0000-0000F8560000}"/>
    <cellStyle name="Normal 2 3 4 2 2 2 5 2 2" xfId="30252" xr:uid="{00000000-0005-0000-0000-0000F9560000}"/>
    <cellStyle name="Normal 2 3 4 2 2 2 5 3" xfId="22106" xr:uid="{00000000-0005-0000-0000-0000FA560000}"/>
    <cellStyle name="Normal 2 3 4 2 2 2 6" xfId="8657" xr:uid="{00000000-0005-0000-0000-0000FB560000}"/>
    <cellStyle name="Normal 2 3 4 2 2 2 6 2" xfId="24953" xr:uid="{00000000-0005-0000-0000-0000FC560000}"/>
    <cellStyle name="Normal 2 3 4 2 2 2 7" xfId="16807" xr:uid="{00000000-0005-0000-0000-0000FD560000}"/>
    <cellStyle name="Normal 2 3 4 2 2 3" xfId="872" xr:uid="{00000000-0005-0000-0000-0000FE560000}"/>
    <cellStyle name="Normal 2 3 4 2 2 3 2" xfId="2282" xr:uid="{00000000-0005-0000-0000-0000FF560000}"/>
    <cellStyle name="Normal 2 3 4 2 2 3 2 2" xfId="4807" xr:uid="{00000000-0005-0000-0000-000000570000}"/>
    <cellStyle name="Normal 2 3 4 2 2 3 2 2 2" xfId="12953" xr:uid="{00000000-0005-0000-0000-000001570000}"/>
    <cellStyle name="Normal 2 3 4 2 2 3 2 2 2 2" xfId="29249" xr:uid="{00000000-0005-0000-0000-000002570000}"/>
    <cellStyle name="Normal 2 3 4 2 2 3 2 2 3" xfId="21103" xr:uid="{00000000-0005-0000-0000-000003570000}"/>
    <cellStyle name="Normal 2 3 4 2 2 3 2 3" xfId="7581" xr:uid="{00000000-0005-0000-0000-000004570000}"/>
    <cellStyle name="Normal 2 3 4 2 2 3 2 3 2" xfId="15727" xr:uid="{00000000-0005-0000-0000-000005570000}"/>
    <cellStyle name="Normal 2 3 4 2 2 3 2 3 2 2" xfId="32023" xr:uid="{00000000-0005-0000-0000-000006570000}"/>
    <cellStyle name="Normal 2 3 4 2 2 3 2 3 3" xfId="23877" xr:uid="{00000000-0005-0000-0000-000007570000}"/>
    <cellStyle name="Normal 2 3 4 2 2 3 2 4" xfId="10428" xr:uid="{00000000-0005-0000-0000-000008570000}"/>
    <cellStyle name="Normal 2 3 4 2 2 3 2 4 2" xfId="26724" xr:uid="{00000000-0005-0000-0000-000009570000}"/>
    <cellStyle name="Normal 2 3 4 2 2 3 2 5" xfId="18578" xr:uid="{00000000-0005-0000-0000-00000A570000}"/>
    <cellStyle name="Normal 2 3 4 2 2 3 3" xfId="3589" xr:uid="{00000000-0005-0000-0000-00000B570000}"/>
    <cellStyle name="Normal 2 3 4 2 2 3 3 2" xfId="11735" xr:uid="{00000000-0005-0000-0000-00000C570000}"/>
    <cellStyle name="Normal 2 3 4 2 2 3 3 2 2" xfId="28031" xr:uid="{00000000-0005-0000-0000-00000D570000}"/>
    <cellStyle name="Normal 2 3 4 2 2 3 3 3" xfId="19885" xr:uid="{00000000-0005-0000-0000-00000E570000}"/>
    <cellStyle name="Normal 2 3 4 2 2 3 4" xfId="6171" xr:uid="{00000000-0005-0000-0000-00000F570000}"/>
    <cellStyle name="Normal 2 3 4 2 2 3 4 2" xfId="14317" xr:uid="{00000000-0005-0000-0000-000010570000}"/>
    <cellStyle name="Normal 2 3 4 2 2 3 4 2 2" xfId="30613" xr:uid="{00000000-0005-0000-0000-000011570000}"/>
    <cellStyle name="Normal 2 3 4 2 2 3 4 3" xfId="22467" xr:uid="{00000000-0005-0000-0000-000012570000}"/>
    <cellStyle name="Normal 2 3 4 2 2 3 5" xfId="9018" xr:uid="{00000000-0005-0000-0000-000013570000}"/>
    <cellStyle name="Normal 2 3 4 2 2 3 5 2" xfId="25314" xr:uid="{00000000-0005-0000-0000-000014570000}"/>
    <cellStyle name="Normal 2 3 4 2 2 3 6" xfId="17168" xr:uid="{00000000-0005-0000-0000-000015570000}"/>
    <cellStyle name="Normal 2 3 4 2 2 4" xfId="1577" xr:uid="{00000000-0005-0000-0000-000016570000}"/>
    <cellStyle name="Normal 2 3 4 2 2 4 2" xfId="4198" xr:uid="{00000000-0005-0000-0000-000017570000}"/>
    <cellStyle name="Normal 2 3 4 2 2 4 2 2" xfId="12344" xr:uid="{00000000-0005-0000-0000-000018570000}"/>
    <cellStyle name="Normal 2 3 4 2 2 4 2 2 2" xfId="28640" xr:uid="{00000000-0005-0000-0000-000019570000}"/>
    <cellStyle name="Normal 2 3 4 2 2 4 2 3" xfId="20494" xr:uid="{00000000-0005-0000-0000-00001A570000}"/>
    <cellStyle name="Normal 2 3 4 2 2 4 3" xfId="6876" xr:uid="{00000000-0005-0000-0000-00001B570000}"/>
    <cellStyle name="Normal 2 3 4 2 2 4 3 2" xfId="15022" xr:uid="{00000000-0005-0000-0000-00001C570000}"/>
    <cellStyle name="Normal 2 3 4 2 2 4 3 2 2" xfId="31318" xr:uid="{00000000-0005-0000-0000-00001D570000}"/>
    <cellStyle name="Normal 2 3 4 2 2 4 3 3" xfId="23172" xr:uid="{00000000-0005-0000-0000-00001E570000}"/>
    <cellStyle name="Normal 2 3 4 2 2 4 4" xfId="9723" xr:uid="{00000000-0005-0000-0000-00001F570000}"/>
    <cellStyle name="Normal 2 3 4 2 2 4 4 2" xfId="26019" xr:uid="{00000000-0005-0000-0000-000020570000}"/>
    <cellStyle name="Normal 2 3 4 2 2 4 5" xfId="17873" xr:uid="{00000000-0005-0000-0000-000021570000}"/>
    <cellStyle name="Normal 2 3 4 2 2 5" xfId="2980" xr:uid="{00000000-0005-0000-0000-000022570000}"/>
    <cellStyle name="Normal 2 3 4 2 2 5 2" xfId="11126" xr:uid="{00000000-0005-0000-0000-000023570000}"/>
    <cellStyle name="Normal 2 3 4 2 2 5 2 2" xfId="27422" xr:uid="{00000000-0005-0000-0000-000024570000}"/>
    <cellStyle name="Normal 2 3 4 2 2 5 3" xfId="19276" xr:uid="{00000000-0005-0000-0000-000025570000}"/>
    <cellStyle name="Normal 2 3 4 2 2 6" xfId="5466" xr:uid="{00000000-0005-0000-0000-000026570000}"/>
    <cellStyle name="Normal 2 3 4 2 2 6 2" xfId="13612" xr:uid="{00000000-0005-0000-0000-000027570000}"/>
    <cellStyle name="Normal 2 3 4 2 2 6 2 2" xfId="29908" xr:uid="{00000000-0005-0000-0000-000028570000}"/>
    <cellStyle name="Normal 2 3 4 2 2 6 3" xfId="21762" xr:uid="{00000000-0005-0000-0000-000029570000}"/>
    <cellStyle name="Normal 2 3 4 2 2 7" xfId="8313" xr:uid="{00000000-0005-0000-0000-00002A570000}"/>
    <cellStyle name="Normal 2 3 4 2 2 7 2" xfId="24609" xr:uid="{00000000-0005-0000-0000-00002B570000}"/>
    <cellStyle name="Normal 2 3 4 2 2 8" xfId="16463" xr:uid="{00000000-0005-0000-0000-00002C570000}"/>
    <cellStyle name="Normal 2 3 4 2 3" xfId="243" xr:uid="{00000000-0005-0000-0000-00002D570000}"/>
    <cellStyle name="Normal 2 3 4 2 3 2" xfId="587" xr:uid="{00000000-0005-0000-0000-00002E570000}"/>
    <cellStyle name="Normal 2 3 4 2 3 2 2" xfId="1293" xr:uid="{00000000-0005-0000-0000-00002F570000}"/>
    <cellStyle name="Normal 2 3 4 2 3 2 2 2" xfId="2703" xr:uid="{00000000-0005-0000-0000-000030570000}"/>
    <cellStyle name="Normal 2 3 4 2 3 2 2 2 2" xfId="5177" xr:uid="{00000000-0005-0000-0000-000031570000}"/>
    <cellStyle name="Normal 2 3 4 2 3 2 2 2 2 2" xfId="13323" xr:uid="{00000000-0005-0000-0000-000032570000}"/>
    <cellStyle name="Normal 2 3 4 2 3 2 2 2 2 2 2" xfId="29619" xr:uid="{00000000-0005-0000-0000-000033570000}"/>
    <cellStyle name="Normal 2 3 4 2 3 2 2 2 2 3" xfId="21473" xr:uid="{00000000-0005-0000-0000-000034570000}"/>
    <cellStyle name="Normal 2 3 4 2 3 2 2 2 3" xfId="8002" xr:uid="{00000000-0005-0000-0000-000035570000}"/>
    <cellStyle name="Normal 2 3 4 2 3 2 2 2 3 2" xfId="16148" xr:uid="{00000000-0005-0000-0000-000036570000}"/>
    <cellStyle name="Normal 2 3 4 2 3 2 2 2 3 2 2" xfId="32444" xr:uid="{00000000-0005-0000-0000-000037570000}"/>
    <cellStyle name="Normal 2 3 4 2 3 2 2 2 3 3" xfId="24298" xr:uid="{00000000-0005-0000-0000-000038570000}"/>
    <cellStyle name="Normal 2 3 4 2 3 2 2 2 4" xfId="10849" xr:uid="{00000000-0005-0000-0000-000039570000}"/>
    <cellStyle name="Normal 2 3 4 2 3 2 2 2 4 2" xfId="27145" xr:uid="{00000000-0005-0000-0000-00003A570000}"/>
    <cellStyle name="Normal 2 3 4 2 3 2 2 2 5" xfId="18999" xr:uid="{00000000-0005-0000-0000-00003B570000}"/>
    <cellStyle name="Normal 2 3 4 2 3 2 2 3" xfId="3959" xr:uid="{00000000-0005-0000-0000-00003C570000}"/>
    <cellStyle name="Normal 2 3 4 2 3 2 2 3 2" xfId="12105" xr:uid="{00000000-0005-0000-0000-00003D570000}"/>
    <cellStyle name="Normal 2 3 4 2 3 2 2 3 2 2" xfId="28401" xr:uid="{00000000-0005-0000-0000-00003E570000}"/>
    <cellStyle name="Normal 2 3 4 2 3 2 2 3 3" xfId="20255" xr:uid="{00000000-0005-0000-0000-00003F570000}"/>
    <cellStyle name="Normal 2 3 4 2 3 2 2 4" xfId="6592" xr:uid="{00000000-0005-0000-0000-000040570000}"/>
    <cellStyle name="Normal 2 3 4 2 3 2 2 4 2" xfId="14738" xr:uid="{00000000-0005-0000-0000-000041570000}"/>
    <cellStyle name="Normal 2 3 4 2 3 2 2 4 2 2" xfId="31034" xr:uid="{00000000-0005-0000-0000-000042570000}"/>
    <cellStyle name="Normal 2 3 4 2 3 2 2 4 3" xfId="22888" xr:uid="{00000000-0005-0000-0000-000043570000}"/>
    <cellStyle name="Normal 2 3 4 2 3 2 2 5" xfId="9439" xr:uid="{00000000-0005-0000-0000-000044570000}"/>
    <cellStyle name="Normal 2 3 4 2 3 2 2 5 2" xfId="25735" xr:uid="{00000000-0005-0000-0000-000045570000}"/>
    <cellStyle name="Normal 2 3 4 2 3 2 2 6" xfId="17589" xr:uid="{00000000-0005-0000-0000-000046570000}"/>
    <cellStyle name="Normal 2 3 4 2 3 2 3" xfId="1998" xr:uid="{00000000-0005-0000-0000-000047570000}"/>
    <cellStyle name="Normal 2 3 4 2 3 2 3 2" xfId="4568" xr:uid="{00000000-0005-0000-0000-000048570000}"/>
    <cellStyle name="Normal 2 3 4 2 3 2 3 2 2" xfId="12714" xr:uid="{00000000-0005-0000-0000-000049570000}"/>
    <cellStyle name="Normal 2 3 4 2 3 2 3 2 2 2" xfId="29010" xr:uid="{00000000-0005-0000-0000-00004A570000}"/>
    <cellStyle name="Normal 2 3 4 2 3 2 3 2 3" xfId="20864" xr:uid="{00000000-0005-0000-0000-00004B570000}"/>
    <cellStyle name="Normal 2 3 4 2 3 2 3 3" xfId="7297" xr:uid="{00000000-0005-0000-0000-00004C570000}"/>
    <cellStyle name="Normal 2 3 4 2 3 2 3 3 2" xfId="15443" xr:uid="{00000000-0005-0000-0000-00004D570000}"/>
    <cellStyle name="Normal 2 3 4 2 3 2 3 3 2 2" xfId="31739" xr:uid="{00000000-0005-0000-0000-00004E570000}"/>
    <cellStyle name="Normal 2 3 4 2 3 2 3 3 3" xfId="23593" xr:uid="{00000000-0005-0000-0000-00004F570000}"/>
    <cellStyle name="Normal 2 3 4 2 3 2 3 4" xfId="10144" xr:uid="{00000000-0005-0000-0000-000050570000}"/>
    <cellStyle name="Normal 2 3 4 2 3 2 3 4 2" xfId="26440" xr:uid="{00000000-0005-0000-0000-000051570000}"/>
    <cellStyle name="Normal 2 3 4 2 3 2 3 5" xfId="18294" xr:uid="{00000000-0005-0000-0000-000052570000}"/>
    <cellStyle name="Normal 2 3 4 2 3 2 4" xfId="3350" xr:uid="{00000000-0005-0000-0000-000053570000}"/>
    <cellStyle name="Normal 2 3 4 2 3 2 4 2" xfId="11496" xr:uid="{00000000-0005-0000-0000-000054570000}"/>
    <cellStyle name="Normal 2 3 4 2 3 2 4 2 2" xfId="27792" xr:uid="{00000000-0005-0000-0000-000055570000}"/>
    <cellStyle name="Normal 2 3 4 2 3 2 4 3" xfId="19646" xr:uid="{00000000-0005-0000-0000-000056570000}"/>
    <cellStyle name="Normal 2 3 4 2 3 2 5" xfId="5887" xr:uid="{00000000-0005-0000-0000-000057570000}"/>
    <cellStyle name="Normal 2 3 4 2 3 2 5 2" xfId="14033" xr:uid="{00000000-0005-0000-0000-000058570000}"/>
    <cellStyle name="Normal 2 3 4 2 3 2 5 2 2" xfId="30329" xr:uid="{00000000-0005-0000-0000-000059570000}"/>
    <cellStyle name="Normal 2 3 4 2 3 2 5 3" xfId="22183" xr:uid="{00000000-0005-0000-0000-00005A570000}"/>
    <cellStyle name="Normal 2 3 4 2 3 2 6" xfId="8734" xr:uid="{00000000-0005-0000-0000-00005B570000}"/>
    <cellStyle name="Normal 2 3 4 2 3 2 6 2" xfId="25030" xr:uid="{00000000-0005-0000-0000-00005C570000}"/>
    <cellStyle name="Normal 2 3 4 2 3 2 7" xfId="16884" xr:uid="{00000000-0005-0000-0000-00005D570000}"/>
    <cellStyle name="Normal 2 3 4 2 3 3" xfId="949" xr:uid="{00000000-0005-0000-0000-00005E570000}"/>
    <cellStyle name="Normal 2 3 4 2 3 3 2" xfId="2359" xr:uid="{00000000-0005-0000-0000-00005F570000}"/>
    <cellStyle name="Normal 2 3 4 2 3 3 2 2" xfId="4881" xr:uid="{00000000-0005-0000-0000-000060570000}"/>
    <cellStyle name="Normal 2 3 4 2 3 3 2 2 2" xfId="13027" xr:uid="{00000000-0005-0000-0000-000061570000}"/>
    <cellStyle name="Normal 2 3 4 2 3 3 2 2 2 2" xfId="29323" xr:uid="{00000000-0005-0000-0000-000062570000}"/>
    <cellStyle name="Normal 2 3 4 2 3 3 2 2 3" xfId="21177" xr:uid="{00000000-0005-0000-0000-000063570000}"/>
    <cellStyle name="Normal 2 3 4 2 3 3 2 3" xfId="7658" xr:uid="{00000000-0005-0000-0000-000064570000}"/>
    <cellStyle name="Normal 2 3 4 2 3 3 2 3 2" xfId="15804" xr:uid="{00000000-0005-0000-0000-000065570000}"/>
    <cellStyle name="Normal 2 3 4 2 3 3 2 3 2 2" xfId="32100" xr:uid="{00000000-0005-0000-0000-000066570000}"/>
    <cellStyle name="Normal 2 3 4 2 3 3 2 3 3" xfId="23954" xr:uid="{00000000-0005-0000-0000-000067570000}"/>
    <cellStyle name="Normal 2 3 4 2 3 3 2 4" xfId="10505" xr:uid="{00000000-0005-0000-0000-000068570000}"/>
    <cellStyle name="Normal 2 3 4 2 3 3 2 4 2" xfId="26801" xr:uid="{00000000-0005-0000-0000-000069570000}"/>
    <cellStyle name="Normal 2 3 4 2 3 3 2 5" xfId="18655" xr:uid="{00000000-0005-0000-0000-00006A570000}"/>
    <cellStyle name="Normal 2 3 4 2 3 3 3" xfId="3663" xr:uid="{00000000-0005-0000-0000-00006B570000}"/>
    <cellStyle name="Normal 2 3 4 2 3 3 3 2" xfId="11809" xr:uid="{00000000-0005-0000-0000-00006C570000}"/>
    <cellStyle name="Normal 2 3 4 2 3 3 3 2 2" xfId="28105" xr:uid="{00000000-0005-0000-0000-00006D570000}"/>
    <cellStyle name="Normal 2 3 4 2 3 3 3 3" xfId="19959" xr:uid="{00000000-0005-0000-0000-00006E570000}"/>
    <cellStyle name="Normal 2 3 4 2 3 3 4" xfId="6248" xr:uid="{00000000-0005-0000-0000-00006F570000}"/>
    <cellStyle name="Normal 2 3 4 2 3 3 4 2" xfId="14394" xr:uid="{00000000-0005-0000-0000-000070570000}"/>
    <cellStyle name="Normal 2 3 4 2 3 3 4 2 2" xfId="30690" xr:uid="{00000000-0005-0000-0000-000071570000}"/>
    <cellStyle name="Normal 2 3 4 2 3 3 4 3" xfId="22544" xr:uid="{00000000-0005-0000-0000-000072570000}"/>
    <cellStyle name="Normal 2 3 4 2 3 3 5" xfId="9095" xr:uid="{00000000-0005-0000-0000-000073570000}"/>
    <cellStyle name="Normal 2 3 4 2 3 3 5 2" xfId="25391" xr:uid="{00000000-0005-0000-0000-000074570000}"/>
    <cellStyle name="Normal 2 3 4 2 3 3 6" xfId="17245" xr:uid="{00000000-0005-0000-0000-000075570000}"/>
    <cellStyle name="Normal 2 3 4 2 3 4" xfId="1654" xr:uid="{00000000-0005-0000-0000-000076570000}"/>
    <cellStyle name="Normal 2 3 4 2 3 4 2" xfId="4272" xr:uid="{00000000-0005-0000-0000-000077570000}"/>
    <cellStyle name="Normal 2 3 4 2 3 4 2 2" xfId="12418" xr:uid="{00000000-0005-0000-0000-000078570000}"/>
    <cellStyle name="Normal 2 3 4 2 3 4 2 2 2" xfId="28714" xr:uid="{00000000-0005-0000-0000-000079570000}"/>
    <cellStyle name="Normal 2 3 4 2 3 4 2 3" xfId="20568" xr:uid="{00000000-0005-0000-0000-00007A570000}"/>
    <cellStyle name="Normal 2 3 4 2 3 4 3" xfId="6953" xr:uid="{00000000-0005-0000-0000-00007B570000}"/>
    <cellStyle name="Normal 2 3 4 2 3 4 3 2" xfId="15099" xr:uid="{00000000-0005-0000-0000-00007C570000}"/>
    <cellStyle name="Normal 2 3 4 2 3 4 3 2 2" xfId="31395" xr:uid="{00000000-0005-0000-0000-00007D570000}"/>
    <cellStyle name="Normal 2 3 4 2 3 4 3 3" xfId="23249" xr:uid="{00000000-0005-0000-0000-00007E570000}"/>
    <cellStyle name="Normal 2 3 4 2 3 4 4" xfId="9800" xr:uid="{00000000-0005-0000-0000-00007F570000}"/>
    <cellStyle name="Normal 2 3 4 2 3 4 4 2" xfId="26096" xr:uid="{00000000-0005-0000-0000-000080570000}"/>
    <cellStyle name="Normal 2 3 4 2 3 4 5" xfId="17950" xr:uid="{00000000-0005-0000-0000-000081570000}"/>
    <cellStyle name="Normal 2 3 4 2 3 5" xfId="3054" xr:uid="{00000000-0005-0000-0000-000082570000}"/>
    <cellStyle name="Normal 2 3 4 2 3 5 2" xfId="11200" xr:uid="{00000000-0005-0000-0000-000083570000}"/>
    <cellStyle name="Normal 2 3 4 2 3 5 2 2" xfId="27496" xr:uid="{00000000-0005-0000-0000-000084570000}"/>
    <cellStyle name="Normal 2 3 4 2 3 5 3" xfId="19350" xr:uid="{00000000-0005-0000-0000-000085570000}"/>
    <cellStyle name="Normal 2 3 4 2 3 6" xfId="5543" xr:uid="{00000000-0005-0000-0000-000086570000}"/>
    <cellStyle name="Normal 2 3 4 2 3 6 2" xfId="13689" xr:uid="{00000000-0005-0000-0000-000087570000}"/>
    <cellStyle name="Normal 2 3 4 2 3 6 2 2" xfId="29985" xr:uid="{00000000-0005-0000-0000-000088570000}"/>
    <cellStyle name="Normal 2 3 4 2 3 6 3" xfId="21839" xr:uid="{00000000-0005-0000-0000-000089570000}"/>
    <cellStyle name="Normal 2 3 4 2 3 7" xfId="8390" xr:uid="{00000000-0005-0000-0000-00008A570000}"/>
    <cellStyle name="Normal 2 3 4 2 3 7 2" xfId="24686" xr:uid="{00000000-0005-0000-0000-00008B570000}"/>
    <cellStyle name="Normal 2 3 4 2 3 8" xfId="16540" xr:uid="{00000000-0005-0000-0000-00008C570000}"/>
    <cellStyle name="Normal 2 3 4 2 4" xfId="330" xr:uid="{00000000-0005-0000-0000-00008D570000}"/>
    <cellStyle name="Normal 2 3 4 2 4 2" xfId="674" xr:uid="{00000000-0005-0000-0000-00008E570000}"/>
    <cellStyle name="Normal 2 3 4 2 4 2 2" xfId="1380" xr:uid="{00000000-0005-0000-0000-00008F570000}"/>
    <cellStyle name="Normal 2 3 4 2 4 2 2 2" xfId="2790" xr:uid="{00000000-0005-0000-0000-000090570000}"/>
    <cellStyle name="Normal 2 3 4 2 4 2 2 2 2" xfId="5251" xr:uid="{00000000-0005-0000-0000-000091570000}"/>
    <cellStyle name="Normal 2 3 4 2 4 2 2 2 2 2" xfId="13397" xr:uid="{00000000-0005-0000-0000-000092570000}"/>
    <cellStyle name="Normal 2 3 4 2 4 2 2 2 2 2 2" xfId="29693" xr:uid="{00000000-0005-0000-0000-000093570000}"/>
    <cellStyle name="Normal 2 3 4 2 4 2 2 2 2 3" xfId="21547" xr:uid="{00000000-0005-0000-0000-000094570000}"/>
    <cellStyle name="Normal 2 3 4 2 4 2 2 2 3" xfId="8089" xr:uid="{00000000-0005-0000-0000-000095570000}"/>
    <cellStyle name="Normal 2 3 4 2 4 2 2 2 3 2" xfId="16235" xr:uid="{00000000-0005-0000-0000-000096570000}"/>
    <cellStyle name="Normal 2 3 4 2 4 2 2 2 3 2 2" xfId="32531" xr:uid="{00000000-0005-0000-0000-000097570000}"/>
    <cellStyle name="Normal 2 3 4 2 4 2 2 2 3 3" xfId="24385" xr:uid="{00000000-0005-0000-0000-000098570000}"/>
    <cellStyle name="Normal 2 3 4 2 4 2 2 2 4" xfId="10936" xr:uid="{00000000-0005-0000-0000-000099570000}"/>
    <cellStyle name="Normal 2 3 4 2 4 2 2 2 4 2" xfId="27232" xr:uid="{00000000-0005-0000-0000-00009A570000}"/>
    <cellStyle name="Normal 2 3 4 2 4 2 2 2 5" xfId="19086" xr:uid="{00000000-0005-0000-0000-00009B570000}"/>
    <cellStyle name="Normal 2 3 4 2 4 2 2 3" xfId="4033" xr:uid="{00000000-0005-0000-0000-00009C570000}"/>
    <cellStyle name="Normal 2 3 4 2 4 2 2 3 2" xfId="12179" xr:uid="{00000000-0005-0000-0000-00009D570000}"/>
    <cellStyle name="Normal 2 3 4 2 4 2 2 3 2 2" xfId="28475" xr:uid="{00000000-0005-0000-0000-00009E570000}"/>
    <cellStyle name="Normal 2 3 4 2 4 2 2 3 3" xfId="20329" xr:uid="{00000000-0005-0000-0000-00009F570000}"/>
    <cellStyle name="Normal 2 3 4 2 4 2 2 4" xfId="6679" xr:uid="{00000000-0005-0000-0000-0000A0570000}"/>
    <cellStyle name="Normal 2 3 4 2 4 2 2 4 2" xfId="14825" xr:uid="{00000000-0005-0000-0000-0000A1570000}"/>
    <cellStyle name="Normal 2 3 4 2 4 2 2 4 2 2" xfId="31121" xr:uid="{00000000-0005-0000-0000-0000A2570000}"/>
    <cellStyle name="Normal 2 3 4 2 4 2 2 4 3" xfId="22975" xr:uid="{00000000-0005-0000-0000-0000A3570000}"/>
    <cellStyle name="Normal 2 3 4 2 4 2 2 5" xfId="9526" xr:uid="{00000000-0005-0000-0000-0000A4570000}"/>
    <cellStyle name="Normal 2 3 4 2 4 2 2 5 2" xfId="25822" xr:uid="{00000000-0005-0000-0000-0000A5570000}"/>
    <cellStyle name="Normal 2 3 4 2 4 2 2 6" xfId="17676" xr:uid="{00000000-0005-0000-0000-0000A6570000}"/>
    <cellStyle name="Normal 2 3 4 2 4 2 3" xfId="2085" xr:uid="{00000000-0005-0000-0000-0000A7570000}"/>
    <cellStyle name="Normal 2 3 4 2 4 2 3 2" xfId="4642" xr:uid="{00000000-0005-0000-0000-0000A8570000}"/>
    <cellStyle name="Normal 2 3 4 2 4 2 3 2 2" xfId="12788" xr:uid="{00000000-0005-0000-0000-0000A9570000}"/>
    <cellStyle name="Normal 2 3 4 2 4 2 3 2 2 2" xfId="29084" xr:uid="{00000000-0005-0000-0000-0000AA570000}"/>
    <cellStyle name="Normal 2 3 4 2 4 2 3 2 3" xfId="20938" xr:uid="{00000000-0005-0000-0000-0000AB570000}"/>
    <cellStyle name="Normal 2 3 4 2 4 2 3 3" xfId="7384" xr:uid="{00000000-0005-0000-0000-0000AC570000}"/>
    <cellStyle name="Normal 2 3 4 2 4 2 3 3 2" xfId="15530" xr:uid="{00000000-0005-0000-0000-0000AD570000}"/>
    <cellStyle name="Normal 2 3 4 2 4 2 3 3 2 2" xfId="31826" xr:uid="{00000000-0005-0000-0000-0000AE570000}"/>
    <cellStyle name="Normal 2 3 4 2 4 2 3 3 3" xfId="23680" xr:uid="{00000000-0005-0000-0000-0000AF570000}"/>
    <cellStyle name="Normal 2 3 4 2 4 2 3 4" xfId="10231" xr:uid="{00000000-0005-0000-0000-0000B0570000}"/>
    <cellStyle name="Normal 2 3 4 2 4 2 3 4 2" xfId="26527" xr:uid="{00000000-0005-0000-0000-0000B1570000}"/>
    <cellStyle name="Normal 2 3 4 2 4 2 3 5" xfId="18381" xr:uid="{00000000-0005-0000-0000-0000B2570000}"/>
    <cellStyle name="Normal 2 3 4 2 4 2 4" xfId="3424" xr:uid="{00000000-0005-0000-0000-0000B3570000}"/>
    <cellStyle name="Normal 2 3 4 2 4 2 4 2" xfId="11570" xr:uid="{00000000-0005-0000-0000-0000B4570000}"/>
    <cellStyle name="Normal 2 3 4 2 4 2 4 2 2" xfId="27866" xr:uid="{00000000-0005-0000-0000-0000B5570000}"/>
    <cellStyle name="Normal 2 3 4 2 4 2 4 3" xfId="19720" xr:uid="{00000000-0005-0000-0000-0000B6570000}"/>
    <cellStyle name="Normal 2 3 4 2 4 2 5" xfId="5974" xr:uid="{00000000-0005-0000-0000-0000B7570000}"/>
    <cellStyle name="Normal 2 3 4 2 4 2 5 2" xfId="14120" xr:uid="{00000000-0005-0000-0000-0000B8570000}"/>
    <cellStyle name="Normal 2 3 4 2 4 2 5 2 2" xfId="30416" xr:uid="{00000000-0005-0000-0000-0000B9570000}"/>
    <cellStyle name="Normal 2 3 4 2 4 2 5 3" xfId="22270" xr:uid="{00000000-0005-0000-0000-0000BA570000}"/>
    <cellStyle name="Normal 2 3 4 2 4 2 6" xfId="8821" xr:uid="{00000000-0005-0000-0000-0000BB570000}"/>
    <cellStyle name="Normal 2 3 4 2 4 2 6 2" xfId="25117" xr:uid="{00000000-0005-0000-0000-0000BC570000}"/>
    <cellStyle name="Normal 2 3 4 2 4 2 7" xfId="16971" xr:uid="{00000000-0005-0000-0000-0000BD570000}"/>
    <cellStyle name="Normal 2 3 4 2 4 3" xfId="1036" xr:uid="{00000000-0005-0000-0000-0000BE570000}"/>
    <cellStyle name="Normal 2 3 4 2 4 3 2" xfId="2446" xr:uid="{00000000-0005-0000-0000-0000BF570000}"/>
    <cellStyle name="Normal 2 3 4 2 4 3 2 2" xfId="4955" xr:uid="{00000000-0005-0000-0000-0000C0570000}"/>
    <cellStyle name="Normal 2 3 4 2 4 3 2 2 2" xfId="13101" xr:uid="{00000000-0005-0000-0000-0000C1570000}"/>
    <cellStyle name="Normal 2 3 4 2 4 3 2 2 2 2" xfId="29397" xr:uid="{00000000-0005-0000-0000-0000C2570000}"/>
    <cellStyle name="Normal 2 3 4 2 4 3 2 2 3" xfId="21251" xr:uid="{00000000-0005-0000-0000-0000C3570000}"/>
    <cellStyle name="Normal 2 3 4 2 4 3 2 3" xfId="7745" xr:uid="{00000000-0005-0000-0000-0000C4570000}"/>
    <cellStyle name="Normal 2 3 4 2 4 3 2 3 2" xfId="15891" xr:uid="{00000000-0005-0000-0000-0000C5570000}"/>
    <cellStyle name="Normal 2 3 4 2 4 3 2 3 2 2" xfId="32187" xr:uid="{00000000-0005-0000-0000-0000C6570000}"/>
    <cellStyle name="Normal 2 3 4 2 4 3 2 3 3" xfId="24041" xr:uid="{00000000-0005-0000-0000-0000C7570000}"/>
    <cellStyle name="Normal 2 3 4 2 4 3 2 4" xfId="10592" xr:uid="{00000000-0005-0000-0000-0000C8570000}"/>
    <cellStyle name="Normal 2 3 4 2 4 3 2 4 2" xfId="26888" xr:uid="{00000000-0005-0000-0000-0000C9570000}"/>
    <cellStyle name="Normal 2 3 4 2 4 3 2 5" xfId="18742" xr:uid="{00000000-0005-0000-0000-0000CA570000}"/>
    <cellStyle name="Normal 2 3 4 2 4 3 3" xfId="3737" xr:uid="{00000000-0005-0000-0000-0000CB570000}"/>
    <cellStyle name="Normal 2 3 4 2 4 3 3 2" xfId="11883" xr:uid="{00000000-0005-0000-0000-0000CC570000}"/>
    <cellStyle name="Normal 2 3 4 2 4 3 3 2 2" xfId="28179" xr:uid="{00000000-0005-0000-0000-0000CD570000}"/>
    <cellStyle name="Normal 2 3 4 2 4 3 3 3" xfId="20033" xr:uid="{00000000-0005-0000-0000-0000CE570000}"/>
    <cellStyle name="Normal 2 3 4 2 4 3 4" xfId="6335" xr:uid="{00000000-0005-0000-0000-0000CF570000}"/>
    <cellStyle name="Normal 2 3 4 2 4 3 4 2" xfId="14481" xr:uid="{00000000-0005-0000-0000-0000D0570000}"/>
    <cellStyle name="Normal 2 3 4 2 4 3 4 2 2" xfId="30777" xr:uid="{00000000-0005-0000-0000-0000D1570000}"/>
    <cellStyle name="Normal 2 3 4 2 4 3 4 3" xfId="22631" xr:uid="{00000000-0005-0000-0000-0000D2570000}"/>
    <cellStyle name="Normal 2 3 4 2 4 3 5" xfId="9182" xr:uid="{00000000-0005-0000-0000-0000D3570000}"/>
    <cellStyle name="Normal 2 3 4 2 4 3 5 2" xfId="25478" xr:uid="{00000000-0005-0000-0000-0000D4570000}"/>
    <cellStyle name="Normal 2 3 4 2 4 3 6" xfId="17332" xr:uid="{00000000-0005-0000-0000-0000D5570000}"/>
    <cellStyle name="Normal 2 3 4 2 4 4" xfId="1741" xr:uid="{00000000-0005-0000-0000-0000D6570000}"/>
    <cellStyle name="Normal 2 3 4 2 4 4 2" xfId="4346" xr:uid="{00000000-0005-0000-0000-0000D7570000}"/>
    <cellStyle name="Normal 2 3 4 2 4 4 2 2" xfId="12492" xr:uid="{00000000-0005-0000-0000-0000D8570000}"/>
    <cellStyle name="Normal 2 3 4 2 4 4 2 2 2" xfId="28788" xr:uid="{00000000-0005-0000-0000-0000D9570000}"/>
    <cellStyle name="Normal 2 3 4 2 4 4 2 3" xfId="20642" xr:uid="{00000000-0005-0000-0000-0000DA570000}"/>
    <cellStyle name="Normal 2 3 4 2 4 4 3" xfId="7040" xr:uid="{00000000-0005-0000-0000-0000DB570000}"/>
    <cellStyle name="Normal 2 3 4 2 4 4 3 2" xfId="15186" xr:uid="{00000000-0005-0000-0000-0000DC570000}"/>
    <cellStyle name="Normal 2 3 4 2 4 4 3 2 2" xfId="31482" xr:uid="{00000000-0005-0000-0000-0000DD570000}"/>
    <cellStyle name="Normal 2 3 4 2 4 4 3 3" xfId="23336" xr:uid="{00000000-0005-0000-0000-0000DE570000}"/>
    <cellStyle name="Normal 2 3 4 2 4 4 4" xfId="9887" xr:uid="{00000000-0005-0000-0000-0000DF570000}"/>
    <cellStyle name="Normal 2 3 4 2 4 4 4 2" xfId="26183" xr:uid="{00000000-0005-0000-0000-0000E0570000}"/>
    <cellStyle name="Normal 2 3 4 2 4 4 5" xfId="18037" xr:uid="{00000000-0005-0000-0000-0000E1570000}"/>
    <cellStyle name="Normal 2 3 4 2 4 5" xfId="3128" xr:uid="{00000000-0005-0000-0000-0000E2570000}"/>
    <cellStyle name="Normal 2 3 4 2 4 5 2" xfId="11274" xr:uid="{00000000-0005-0000-0000-0000E3570000}"/>
    <cellStyle name="Normal 2 3 4 2 4 5 2 2" xfId="27570" xr:uid="{00000000-0005-0000-0000-0000E4570000}"/>
    <cellStyle name="Normal 2 3 4 2 4 5 3" xfId="19424" xr:uid="{00000000-0005-0000-0000-0000E5570000}"/>
    <cellStyle name="Normal 2 3 4 2 4 6" xfId="5630" xr:uid="{00000000-0005-0000-0000-0000E6570000}"/>
    <cellStyle name="Normal 2 3 4 2 4 6 2" xfId="13776" xr:uid="{00000000-0005-0000-0000-0000E7570000}"/>
    <cellStyle name="Normal 2 3 4 2 4 6 2 2" xfId="30072" xr:uid="{00000000-0005-0000-0000-0000E8570000}"/>
    <cellStyle name="Normal 2 3 4 2 4 6 3" xfId="21926" xr:uid="{00000000-0005-0000-0000-0000E9570000}"/>
    <cellStyle name="Normal 2 3 4 2 4 7" xfId="8477" xr:uid="{00000000-0005-0000-0000-0000EA570000}"/>
    <cellStyle name="Normal 2 3 4 2 4 7 2" xfId="24773" xr:uid="{00000000-0005-0000-0000-0000EB570000}"/>
    <cellStyle name="Normal 2 3 4 2 4 8" xfId="16627" xr:uid="{00000000-0005-0000-0000-0000EC570000}"/>
    <cellStyle name="Normal 2 3 4 2 5" xfId="420" xr:uid="{00000000-0005-0000-0000-0000ED570000}"/>
    <cellStyle name="Normal 2 3 4 2 5 2" xfId="1126" xr:uid="{00000000-0005-0000-0000-0000EE570000}"/>
    <cellStyle name="Normal 2 3 4 2 5 2 2" xfId="2536" xr:uid="{00000000-0005-0000-0000-0000EF570000}"/>
    <cellStyle name="Normal 2 3 4 2 5 2 2 2" xfId="5029" xr:uid="{00000000-0005-0000-0000-0000F0570000}"/>
    <cellStyle name="Normal 2 3 4 2 5 2 2 2 2" xfId="13175" xr:uid="{00000000-0005-0000-0000-0000F1570000}"/>
    <cellStyle name="Normal 2 3 4 2 5 2 2 2 2 2" xfId="29471" xr:uid="{00000000-0005-0000-0000-0000F2570000}"/>
    <cellStyle name="Normal 2 3 4 2 5 2 2 2 3" xfId="21325" xr:uid="{00000000-0005-0000-0000-0000F3570000}"/>
    <cellStyle name="Normal 2 3 4 2 5 2 2 3" xfId="7835" xr:uid="{00000000-0005-0000-0000-0000F4570000}"/>
    <cellStyle name="Normal 2 3 4 2 5 2 2 3 2" xfId="15981" xr:uid="{00000000-0005-0000-0000-0000F5570000}"/>
    <cellStyle name="Normal 2 3 4 2 5 2 2 3 2 2" xfId="32277" xr:uid="{00000000-0005-0000-0000-0000F6570000}"/>
    <cellStyle name="Normal 2 3 4 2 5 2 2 3 3" xfId="24131" xr:uid="{00000000-0005-0000-0000-0000F7570000}"/>
    <cellStyle name="Normal 2 3 4 2 5 2 2 4" xfId="10682" xr:uid="{00000000-0005-0000-0000-0000F8570000}"/>
    <cellStyle name="Normal 2 3 4 2 5 2 2 4 2" xfId="26978" xr:uid="{00000000-0005-0000-0000-0000F9570000}"/>
    <cellStyle name="Normal 2 3 4 2 5 2 2 5" xfId="18832" xr:uid="{00000000-0005-0000-0000-0000FA570000}"/>
    <cellStyle name="Normal 2 3 4 2 5 2 3" xfId="3811" xr:uid="{00000000-0005-0000-0000-0000FB570000}"/>
    <cellStyle name="Normal 2 3 4 2 5 2 3 2" xfId="11957" xr:uid="{00000000-0005-0000-0000-0000FC570000}"/>
    <cellStyle name="Normal 2 3 4 2 5 2 3 2 2" xfId="28253" xr:uid="{00000000-0005-0000-0000-0000FD570000}"/>
    <cellStyle name="Normal 2 3 4 2 5 2 3 3" xfId="20107" xr:uid="{00000000-0005-0000-0000-0000FE570000}"/>
    <cellStyle name="Normal 2 3 4 2 5 2 4" xfId="6425" xr:uid="{00000000-0005-0000-0000-0000FF570000}"/>
    <cellStyle name="Normal 2 3 4 2 5 2 4 2" xfId="14571" xr:uid="{00000000-0005-0000-0000-000000580000}"/>
    <cellStyle name="Normal 2 3 4 2 5 2 4 2 2" xfId="30867" xr:uid="{00000000-0005-0000-0000-000001580000}"/>
    <cellStyle name="Normal 2 3 4 2 5 2 4 3" xfId="22721" xr:uid="{00000000-0005-0000-0000-000002580000}"/>
    <cellStyle name="Normal 2 3 4 2 5 2 5" xfId="9272" xr:uid="{00000000-0005-0000-0000-000003580000}"/>
    <cellStyle name="Normal 2 3 4 2 5 2 5 2" xfId="25568" xr:uid="{00000000-0005-0000-0000-000004580000}"/>
    <cellStyle name="Normal 2 3 4 2 5 2 6" xfId="17422" xr:uid="{00000000-0005-0000-0000-000005580000}"/>
    <cellStyle name="Normal 2 3 4 2 5 3" xfId="1831" xr:uid="{00000000-0005-0000-0000-000006580000}"/>
    <cellStyle name="Normal 2 3 4 2 5 3 2" xfId="4420" xr:uid="{00000000-0005-0000-0000-000007580000}"/>
    <cellStyle name="Normal 2 3 4 2 5 3 2 2" xfId="12566" xr:uid="{00000000-0005-0000-0000-000008580000}"/>
    <cellStyle name="Normal 2 3 4 2 5 3 2 2 2" xfId="28862" xr:uid="{00000000-0005-0000-0000-000009580000}"/>
    <cellStyle name="Normal 2 3 4 2 5 3 2 3" xfId="20716" xr:uid="{00000000-0005-0000-0000-00000A580000}"/>
    <cellStyle name="Normal 2 3 4 2 5 3 3" xfId="7130" xr:uid="{00000000-0005-0000-0000-00000B580000}"/>
    <cellStyle name="Normal 2 3 4 2 5 3 3 2" xfId="15276" xr:uid="{00000000-0005-0000-0000-00000C580000}"/>
    <cellStyle name="Normal 2 3 4 2 5 3 3 2 2" xfId="31572" xr:uid="{00000000-0005-0000-0000-00000D580000}"/>
    <cellStyle name="Normal 2 3 4 2 5 3 3 3" xfId="23426" xr:uid="{00000000-0005-0000-0000-00000E580000}"/>
    <cellStyle name="Normal 2 3 4 2 5 3 4" xfId="9977" xr:uid="{00000000-0005-0000-0000-00000F580000}"/>
    <cellStyle name="Normal 2 3 4 2 5 3 4 2" xfId="26273" xr:uid="{00000000-0005-0000-0000-000010580000}"/>
    <cellStyle name="Normal 2 3 4 2 5 3 5" xfId="18127" xr:uid="{00000000-0005-0000-0000-000011580000}"/>
    <cellStyle name="Normal 2 3 4 2 5 4" xfId="3202" xr:uid="{00000000-0005-0000-0000-000012580000}"/>
    <cellStyle name="Normal 2 3 4 2 5 4 2" xfId="11348" xr:uid="{00000000-0005-0000-0000-000013580000}"/>
    <cellStyle name="Normal 2 3 4 2 5 4 2 2" xfId="27644" xr:uid="{00000000-0005-0000-0000-000014580000}"/>
    <cellStyle name="Normal 2 3 4 2 5 4 3" xfId="19498" xr:uid="{00000000-0005-0000-0000-000015580000}"/>
    <cellStyle name="Normal 2 3 4 2 5 5" xfId="5720" xr:uid="{00000000-0005-0000-0000-000016580000}"/>
    <cellStyle name="Normal 2 3 4 2 5 5 2" xfId="13866" xr:uid="{00000000-0005-0000-0000-000017580000}"/>
    <cellStyle name="Normal 2 3 4 2 5 5 2 2" xfId="30162" xr:uid="{00000000-0005-0000-0000-000018580000}"/>
    <cellStyle name="Normal 2 3 4 2 5 5 3" xfId="22016" xr:uid="{00000000-0005-0000-0000-000019580000}"/>
    <cellStyle name="Normal 2 3 4 2 5 6" xfId="8567" xr:uid="{00000000-0005-0000-0000-00001A580000}"/>
    <cellStyle name="Normal 2 3 4 2 5 6 2" xfId="24863" xr:uid="{00000000-0005-0000-0000-00001B580000}"/>
    <cellStyle name="Normal 2 3 4 2 5 7" xfId="16717" xr:uid="{00000000-0005-0000-0000-00001C580000}"/>
    <cellStyle name="Normal 2 3 4 2 6" xfId="782" xr:uid="{00000000-0005-0000-0000-00001D580000}"/>
    <cellStyle name="Normal 2 3 4 2 6 2" xfId="2192" xr:uid="{00000000-0005-0000-0000-00001E580000}"/>
    <cellStyle name="Normal 2 3 4 2 6 2 2" xfId="4733" xr:uid="{00000000-0005-0000-0000-00001F580000}"/>
    <cellStyle name="Normal 2 3 4 2 6 2 2 2" xfId="12879" xr:uid="{00000000-0005-0000-0000-000020580000}"/>
    <cellStyle name="Normal 2 3 4 2 6 2 2 2 2" xfId="29175" xr:uid="{00000000-0005-0000-0000-000021580000}"/>
    <cellStyle name="Normal 2 3 4 2 6 2 2 3" xfId="21029" xr:uid="{00000000-0005-0000-0000-000022580000}"/>
    <cellStyle name="Normal 2 3 4 2 6 2 3" xfId="7491" xr:uid="{00000000-0005-0000-0000-000023580000}"/>
    <cellStyle name="Normal 2 3 4 2 6 2 3 2" xfId="15637" xr:uid="{00000000-0005-0000-0000-000024580000}"/>
    <cellStyle name="Normal 2 3 4 2 6 2 3 2 2" xfId="31933" xr:uid="{00000000-0005-0000-0000-000025580000}"/>
    <cellStyle name="Normal 2 3 4 2 6 2 3 3" xfId="23787" xr:uid="{00000000-0005-0000-0000-000026580000}"/>
    <cellStyle name="Normal 2 3 4 2 6 2 4" xfId="10338" xr:uid="{00000000-0005-0000-0000-000027580000}"/>
    <cellStyle name="Normal 2 3 4 2 6 2 4 2" xfId="26634" xr:uid="{00000000-0005-0000-0000-000028580000}"/>
    <cellStyle name="Normal 2 3 4 2 6 2 5" xfId="18488" xr:uid="{00000000-0005-0000-0000-000029580000}"/>
    <cellStyle name="Normal 2 3 4 2 6 3" xfId="3515" xr:uid="{00000000-0005-0000-0000-00002A580000}"/>
    <cellStyle name="Normal 2 3 4 2 6 3 2" xfId="11661" xr:uid="{00000000-0005-0000-0000-00002B580000}"/>
    <cellStyle name="Normal 2 3 4 2 6 3 2 2" xfId="27957" xr:uid="{00000000-0005-0000-0000-00002C580000}"/>
    <cellStyle name="Normal 2 3 4 2 6 3 3" xfId="19811" xr:uid="{00000000-0005-0000-0000-00002D580000}"/>
    <cellStyle name="Normal 2 3 4 2 6 4" xfId="6081" xr:uid="{00000000-0005-0000-0000-00002E580000}"/>
    <cellStyle name="Normal 2 3 4 2 6 4 2" xfId="14227" xr:uid="{00000000-0005-0000-0000-00002F580000}"/>
    <cellStyle name="Normal 2 3 4 2 6 4 2 2" xfId="30523" xr:uid="{00000000-0005-0000-0000-000030580000}"/>
    <cellStyle name="Normal 2 3 4 2 6 4 3" xfId="22377" xr:uid="{00000000-0005-0000-0000-000031580000}"/>
    <cellStyle name="Normal 2 3 4 2 6 5" xfId="8928" xr:uid="{00000000-0005-0000-0000-000032580000}"/>
    <cellStyle name="Normal 2 3 4 2 6 5 2" xfId="25224" xr:uid="{00000000-0005-0000-0000-000033580000}"/>
    <cellStyle name="Normal 2 3 4 2 6 6" xfId="17078" xr:uid="{00000000-0005-0000-0000-000034580000}"/>
    <cellStyle name="Normal 2 3 4 2 7" xfId="1487" xr:uid="{00000000-0005-0000-0000-000035580000}"/>
    <cellStyle name="Normal 2 3 4 2 7 2" xfId="4124" xr:uid="{00000000-0005-0000-0000-000036580000}"/>
    <cellStyle name="Normal 2 3 4 2 7 2 2" xfId="12270" xr:uid="{00000000-0005-0000-0000-000037580000}"/>
    <cellStyle name="Normal 2 3 4 2 7 2 2 2" xfId="28566" xr:uid="{00000000-0005-0000-0000-000038580000}"/>
    <cellStyle name="Normal 2 3 4 2 7 2 3" xfId="20420" xr:uid="{00000000-0005-0000-0000-000039580000}"/>
    <cellStyle name="Normal 2 3 4 2 7 3" xfId="6786" xr:uid="{00000000-0005-0000-0000-00003A580000}"/>
    <cellStyle name="Normal 2 3 4 2 7 3 2" xfId="14932" xr:uid="{00000000-0005-0000-0000-00003B580000}"/>
    <cellStyle name="Normal 2 3 4 2 7 3 2 2" xfId="31228" xr:uid="{00000000-0005-0000-0000-00003C580000}"/>
    <cellStyle name="Normal 2 3 4 2 7 3 3" xfId="23082" xr:uid="{00000000-0005-0000-0000-00003D580000}"/>
    <cellStyle name="Normal 2 3 4 2 7 4" xfId="9633" xr:uid="{00000000-0005-0000-0000-00003E580000}"/>
    <cellStyle name="Normal 2 3 4 2 7 4 2" xfId="25929" xr:uid="{00000000-0005-0000-0000-00003F580000}"/>
    <cellStyle name="Normal 2 3 4 2 7 5" xfId="17783" xr:uid="{00000000-0005-0000-0000-000040580000}"/>
    <cellStyle name="Normal 2 3 4 2 8" xfId="2906" xr:uid="{00000000-0005-0000-0000-000041580000}"/>
    <cellStyle name="Normal 2 3 4 2 8 2" xfId="11052" xr:uid="{00000000-0005-0000-0000-000042580000}"/>
    <cellStyle name="Normal 2 3 4 2 8 2 2" xfId="27348" xr:uid="{00000000-0005-0000-0000-000043580000}"/>
    <cellStyle name="Normal 2 3 4 2 8 3" xfId="19202" xr:uid="{00000000-0005-0000-0000-000044580000}"/>
    <cellStyle name="Normal 2 3 4 2 9" xfId="5376" xr:uid="{00000000-0005-0000-0000-000045580000}"/>
    <cellStyle name="Normal 2 3 4 2 9 2" xfId="13522" xr:uid="{00000000-0005-0000-0000-000046580000}"/>
    <cellStyle name="Normal 2 3 4 2 9 2 2" xfId="29818" xr:uid="{00000000-0005-0000-0000-000047580000}"/>
    <cellStyle name="Normal 2 3 4 2 9 3" xfId="21672" xr:uid="{00000000-0005-0000-0000-000048580000}"/>
    <cellStyle name="Normal 2 3 4 3" xfId="122" xr:uid="{00000000-0005-0000-0000-000049580000}"/>
    <cellStyle name="Normal 2 3 4 3 2" xfId="466" xr:uid="{00000000-0005-0000-0000-00004A580000}"/>
    <cellStyle name="Normal 2 3 4 3 2 2" xfId="1172" xr:uid="{00000000-0005-0000-0000-00004B580000}"/>
    <cellStyle name="Normal 2 3 4 3 2 2 2" xfId="2582" xr:uid="{00000000-0005-0000-0000-00004C580000}"/>
    <cellStyle name="Normal 2 3 4 3 2 2 2 2" xfId="5067" xr:uid="{00000000-0005-0000-0000-00004D580000}"/>
    <cellStyle name="Normal 2 3 4 3 2 2 2 2 2" xfId="13213" xr:uid="{00000000-0005-0000-0000-00004E580000}"/>
    <cellStyle name="Normal 2 3 4 3 2 2 2 2 2 2" xfId="29509" xr:uid="{00000000-0005-0000-0000-00004F580000}"/>
    <cellStyle name="Normal 2 3 4 3 2 2 2 2 3" xfId="21363" xr:uid="{00000000-0005-0000-0000-000050580000}"/>
    <cellStyle name="Normal 2 3 4 3 2 2 2 3" xfId="7881" xr:uid="{00000000-0005-0000-0000-000051580000}"/>
    <cellStyle name="Normal 2 3 4 3 2 2 2 3 2" xfId="16027" xr:uid="{00000000-0005-0000-0000-000052580000}"/>
    <cellStyle name="Normal 2 3 4 3 2 2 2 3 2 2" xfId="32323" xr:uid="{00000000-0005-0000-0000-000053580000}"/>
    <cellStyle name="Normal 2 3 4 3 2 2 2 3 3" xfId="24177" xr:uid="{00000000-0005-0000-0000-000054580000}"/>
    <cellStyle name="Normal 2 3 4 3 2 2 2 4" xfId="10728" xr:uid="{00000000-0005-0000-0000-000055580000}"/>
    <cellStyle name="Normal 2 3 4 3 2 2 2 4 2" xfId="27024" xr:uid="{00000000-0005-0000-0000-000056580000}"/>
    <cellStyle name="Normal 2 3 4 3 2 2 2 5" xfId="18878" xr:uid="{00000000-0005-0000-0000-000057580000}"/>
    <cellStyle name="Normal 2 3 4 3 2 2 3" xfId="3849" xr:uid="{00000000-0005-0000-0000-000058580000}"/>
    <cellStyle name="Normal 2 3 4 3 2 2 3 2" xfId="11995" xr:uid="{00000000-0005-0000-0000-000059580000}"/>
    <cellStyle name="Normal 2 3 4 3 2 2 3 2 2" xfId="28291" xr:uid="{00000000-0005-0000-0000-00005A580000}"/>
    <cellStyle name="Normal 2 3 4 3 2 2 3 3" xfId="20145" xr:uid="{00000000-0005-0000-0000-00005B580000}"/>
    <cellStyle name="Normal 2 3 4 3 2 2 4" xfId="6471" xr:uid="{00000000-0005-0000-0000-00005C580000}"/>
    <cellStyle name="Normal 2 3 4 3 2 2 4 2" xfId="14617" xr:uid="{00000000-0005-0000-0000-00005D580000}"/>
    <cellStyle name="Normal 2 3 4 3 2 2 4 2 2" xfId="30913" xr:uid="{00000000-0005-0000-0000-00005E580000}"/>
    <cellStyle name="Normal 2 3 4 3 2 2 4 3" xfId="22767" xr:uid="{00000000-0005-0000-0000-00005F580000}"/>
    <cellStyle name="Normal 2 3 4 3 2 2 5" xfId="9318" xr:uid="{00000000-0005-0000-0000-000060580000}"/>
    <cellStyle name="Normal 2 3 4 3 2 2 5 2" xfId="25614" xr:uid="{00000000-0005-0000-0000-000061580000}"/>
    <cellStyle name="Normal 2 3 4 3 2 2 6" xfId="17468" xr:uid="{00000000-0005-0000-0000-000062580000}"/>
    <cellStyle name="Normal 2 3 4 3 2 3" xfId="1877" xr:uid="{00000000-0005-0000-0000-000063580000}"/>
    <cellStyle name="Normal 2 3 4 3 2 3 2" xfId="4458" xr:uid="{00000000-0005-0000-0000-000064580000}"/>
    <cellStyle name="Normal 2 3 4 3 2 3 2 2" xfId="12604" xr:uid="{00000000-0005-0000-0000-000065580000}"/>
    <cellStyle name="Normal 2 3 4 3 2 3 2 2 2" xfId="28900" xr:uid="{00000000-0005-0000-0000-000066580000}"/>
    <cellStyle name="Normal 2 3 4 3 2 3 2 3" xfId="20754" xr:uid="{00000000-0005-0000-0000-000067580000}"/>
    <cellStyle name="Normal 2 3 4 3 2 3 3" xfId="7176" xr:uid="{00000000-0005-0000-0000-000068580000}"/>
    <cellStyle name="Normal 2 3 4 3 2 3 3 2" xfId="15322" xr:uid="{00000000-0005-0000-0000-000069580000}"/>
    <cellStyle name="Normal 2 3 4 3 2 3 3 2 2" xfId="31618" xr:uid="{00000000-0005-0000-0000-00006A580000}"/>
    <cellStyle name="Normal 2 3 4 3 2 3 3 3" xfId="23472" xr:uid="{00000000-0005-0000-0000-00006B580000}"/>
    <cellStyle name="Normal 2 3 4 3 2 3 4" xfId="10023" xr:uid="{00000000-0005-0000-0000-00006C580000}"/>
    <cellStyle name="Normal 2 3 4 3 2 3 4 2" xfId="26319" xr:uid="{00000000-0005-0000-0000-00006D580000}"/>
    <cellStyle name="Normal 2 3 4 3 2 3 5" xfId="18173" xr:uid="{00000000-0005-0000-0000-00006E580000}"/>
    <cellStyle name="Normal 2 3 4 3 2 4" xfId="3240" xr:uid="{00000000-0005-0000-0000-00006F580000}"/>
    <cellStyle name="Normal 2 3 4 3 2 4 2" xfId="11386" xr:uid="{00000000-0005-0000-0000-000070580000}"/>
    <cellStyle name="Normal 2 3 4 3 2 4 2 2" xfId="27682" xr:uid="{00000000-0005-0000-0000-000071580000}"/>
    <cellStyle name="Normal 2 3 4 3 2 4 3" xfId="19536" xr:uid="{00000000-0005-0000-0000-000072580000}"/>
    <cellStyle name="Normal 2 3 4 3 2 5" xfId="5766" xr:uid="{00000000-0005-0000-0000-000073580000}"/>
    <cellStyle name="Normal 2 3 4 3 2 5 2" xfId="13912" xr:uid="{00000000-0005-0000-0000-000074580000}"/>
    <cellStyle name="Normal 2 3 4 3 2 5 2 2" xfId="30208" xr:uid="{00000000-0005-0000-0000-000075580000}"/>
    <cellStyle name="Normal 2 3 4 3 2 5 3" xfId="22062" xr:uid="{00000000-0005-0000-0000-000076580000}"/>
    <cellStyle name="Normal 2 3 4 3 2 6" xfId="8613" xr:uid="{00000000-0005-0000-0000-000077580000}"/>
    <cellStyle name="Normal 2 3 4 3 2 6 2" xfId="24909" xr:uid="{00000000-0005-0000-0000-000078580000}"/>
    <cellStyle name="Normal 2 3 4 3 2 7" xfId="16763" xr:uid="{00000000-0005-0000-0000-000079580000}"/>
    <cellStyle name="Normal 2 3 4 3 3" xfId="828" xr:uid="{00000000-0005-0000-0000-00007A580000}"/>
    <cellStyle name="Normal 2 3 4 3 3 2" xfId="2238" xr:uid="{00000000-0005-0000-0000-00007B580000}"/>
    <cellStyle name="Normal 2 3 4 3 3 2 2" xfId="4771" xr:uid="{00000000-0005-0000-0000-00007C580000}"/>
    <cellStyle name="Normal 2 3 4 3 3 2 2 2" xfId="12917" xr:uid="{00000000-0005-0000-0000-00007D580000}"/>
    <cellStyle name="Normal 2 3 4 3 3 2 2 2 2" xfId="29213" xr:uid="{00000000-0005-0000-0000-00007E580000}"/>
    <cellStyle name="Normal 2 3 4 3 3 2 2 3" xfId="21067" xr:uid="{00000000-0005-0000-0000-00007F580000}"/>
    <cellStyle name="Normal 2 3 4 3 3 2 3" xfId="7537" xr:uid="{00000000-0005-0000-0000-000080580000}"/>
    <cellStyle name="Normal 2 3 4 3 3 2 3 2" xfId="15683" xr:uid="{00000000-0005-0000-0000-000081580000}"/>
    <cellStyle name="Normal 2 3 4 3 3 2 3 2 2" xfId="31979" xr:uid="{00000000-0005-0000-0000-000082580000}"/>
    <cellStyle name="Normal 2 3 4 3 3 2 3 3" xfId="23833" xr:uid="{00000000-0005-0000-0000-000083580000}"/>
    <cellStyle name="Normal 2 3 4 3 3 2 4" xfId="10384" xr:uid="{00000000-0005-0000-0000-000084580000}"/>
    <cellStyle name="Normal 2 3 4 3 3 2 4 2" xfId="26680" xr:uid="{00000000-0005-0000-0000-000085580000}"/>
    <cellStyle name="Normal 2 3 4 3 3 2 5" xfId="18534" xr:uid="{00000000-0005-0000-0000-000086580000}"/>
    <cellStyle name="Normal 2 3 4 3 3 3" xfId="3553" xr:uid="{00000000-0005-0000-0000-000087580000}"/>
    <cellStyle name="Normal 2 3 4 3 3 3 2" xfId="11699" xr:uid="{00000000-0005-0000-0000-000088580000}"/>
    <cellStyle name="Normal 2 3 4 3 3 3 2 2" xfId="27995" xr:uid="{00000000-0005-0000-0000-000089580000}"/>
    <cellStyle name="Normal 2 3 4 3 3 3 3" xfId="19849" xr:uid="{00000000-0005-0000-0000-00008A580000}"/>
    <cellStyle name="Normal 2 3 4 3 3 4" xfId="6127" xr:uid="{00000000-0005-0000-0000-00008B580000}"/>
    <cellStyle name="Normal 2 3 4 3 3 4 2" xfId="14273" xr:uid="{00000000-0005-0000-0000-00008C580000}"/>
    <cellStyle name="Normal 2 3 4 3 3 4 2 2" xfId="30569" xr:uid="{00000000-0005-0000-0000-00008D580000}"/>
    <cellStyle name="Normal 2 3 4 3 3 4 3" xfId="22423" xr:uid="{00000000-0005-0000-0000-00008E580000}"/>
    <cellStyle name="Normal 2 3 4 3 3 5" xfId="8974" xr:uid="{00000000-0005-0000-0000-00008F580000}"/>
    <cellStyle name="Normal 2 3 4 3 3 5 2" xfId="25270" xr:uid="{00000000-0005-0000-0000-000090580000}"/>
    <cellStyle name="Normal 2 3 4 3 3 6" xfId="17124" xr:uid="{00000000-0005-0000-0000-000091580000}"/>
    <cellStyle name="Normal 2 3 4 3 4" xfId="1533" xr:uid="{00000000-0005-0000-0000-000092580000}"/>
    <cellStyle name="Normal 2 3 4 3 4 2" xfId="4162" xr:uid="{00000000-0005-0000-0000-000093580000}"/>
    <cellStyle name="Normal 2 3 4 3 4 2 2" xfId="12308" xr:uid="{00000000-0005-0000-0000-000094580000}"/>
    <cellStyle name="Normal 2 3 4 3 4 2 2 2" xfId="28604" xr:uid="{00000000-0005-0000-0000-000095580000}"/>
    <cellStyle name="Normal 2 3 4 3 4 2 3" xfId="20458" xr:uid="{00000000-0005-0000-0000-000096580000}"/>
    <cellStyle name="Normal 2 3 4 3 4 3" xfId="6832" xr:uid="{00000000-0005-0000-0000-000097580000}"/>
    <cellStyle name="Normal 2 3 4 3 4 3 2" xfId="14978" xr:uid="{00000000-0005-0000-0000-000098580000}"/>
    <cellStyle name="Normal 2 3 4 3 4 3 2 2" xfId="31274" xr:uid="{00000000-0005-0000-0000-000099580000}"/>
    <cellStyle name="Normal 2 3 4 3 4 3 3" xfId="23128" xr:uid="{00000000-0005-0000-0000-00009A580000}"/>
    <cellStyle name="Normal 2 3 4 3 4 4" xfId="9679" xr:uid="{00000000-0005-0000-0000-00009B580000}"/>
    <cellStyle name="Normal 2 3 4 3 4 4 2" xfId="25975" xr:uid="{00000000-0005-0000-0000-00009C580000}"/>
    <cellStyle name="Normal 2 3 4 3 4 5" xfId="17829" xr:uid="{00000000-0005-0000-0000-00009D580000}"/>
    <cellStyle name="Normal 2 3 4 3 5" xfId="2944" xr:uid="{00000000-0005-0000-0000-00009E580000}"/>
    <cellStyle name="Normal 2 3 4 3 5 2" xfId="11090" xr:uid="{00000000-0005-0000-0000-00009F580000}"/>
    <cellStyle name="Normal 2 3 4 3 5 2 2" xfId="27386" xr:uid="{00000000-0005-0000-0000-0000A0580000}"/>
    <cellStyle name="Normal 2 3 4 3 5 3" xfId="19240" xr:uid="{00000000-0005-0000-0000-0000A1580000}"/>
    <cellStyle name="Normal 2 3 4 3 6" xfId="5422" xr:uid="{00000000-0005-0000-0000-0000A2580000}"/>
    <cellStyle name="Normal 2 3 4 3 6 2" xfId="13568" xr:uid="{00000000-0005-0000-0000-0000A3580000}"/>
    <cellStyle name="Normal 2 3 4 3 6 2 2" xfId="29864" xr:uid="{00000000-0005-0000-0000-0000A4580000}"/>
    <cellStyle name="Normal 2 3 4 3 6 3" xfId="21718" xr:uid="{00000000-0005-0000-0000-0000A5580000}"/>
    <cellStyle name="Normal 2 3 4 3 7" xfId="8269" xr:uid="{00000000-0005-0000-0000-0000A6580000}"/>
    <cellStyle name="Normal 2 3 4 3 7 2" xfId="24565" xr:uid="{00000000-0005-0000-0000-0000A7580000}"/>
    <cellStyle name="Normal 2 3 4 3 8" xfId="16419" xr:uid="{00000000-0005-0000-0000-0000A8580000}"/>
    <cellStyle name="Normal 2 3 4 4" xfId="207" xr:uid="{00000000-0005-0000-0000-0000A9580000}"/>
    <cellStyle name="Normal 2 3 4 4 2" xfId="551" xr:uid="{00000000-0005-0000-0000-0000AA580000}"/>
    <cellStyle name="Normal 2 3 4 4 2 2" xfId="1257" xr:uid="{00000000-0005-0000-0000-0000AB580000}"/>
    <cellStyle name="Normal 2 3 4 4 2 2 2" xfId="2667" xr:uid="{00000000-0005-0000-0000-0000AC580000}"/>
    <cellStyle name="Normal 2 3 4 4 2 2 2 2" xfId="5141" xr:uid="{00000000-0005-0000-0000-0000AD580000}"/>
    <cellStyle name="Normal 2 3 4 4 2 2 2 2 2" xfId="13287" xr:uid="{00000000-0005-0000-0000-0000AE580000}"/>
    <cellStyle name="Normal 2 3 4 4 2 2 2 2 2 2" xfId="29583" xr:uid="{00000000-0005-0000-0000-0000AF580000}"/>
    <cellStyle name="Normal 2 3 4 4 2 2 2 2 3" xfId="21437" xr:uid="{00000000-0005-0000-0000-0000B0580000}"/>
    <cellStyle name="Normal 2 3 4 4 2 2 2 3" xfId="7966" xr:uid="{00000000-0005-0000-0000-0000B1580000}"/>
    <cellStyle name="Normal 2 3 4 4 2 2 2 3 2" xfId="16112" xr:uid="{00000000-0005-0000-0000-0000B2580000}"/>
    <cellStyle name="Normal 2 3 4 4 2 2 2 3 2 2" xfId="32408" xr:uid="{00000000-0005-0000-0000-0000B3580000}"/>
    <cellStyle name="Normal 2 3 4 4 2 2 2 3 3" xfId="24262" xr:uid="{00000000-0005-0000-0000-0000B4580000}"/>
    <cellStyle name="Normal 2 3 4 4 2 2 2 4" xfId="10813" xr:uid="{00000000-0005-0000-0000-0000B5580000}"/>
    <cellStyle name="Normal 2 3 4 4 2 2 2 4 2" xfId="27109" xr:uid="{00000000-0005-0000-0000-0000B6580000}"/>
    <cellStyle name="Normal 2 3 4 4 2 2 2 5" xfId="18963" xr:uid="{00000000-0005-0000-0000-0000B7580000}"/>
    <cellStyle name="Normal 2 3 4 4 2 2 3" xfId="3923" xr:uid="{00000000-0005-0000-0000-0000B8580000}"/>
    <cellStyle name="Normal 2 3 4 4 2 2 3 2" xfId="12069" xr:uid="{00000000-0005-0000-0000-0000B9580000}"/>
    <cellStyle name="Normal 2 3 4 4 2 2 3 2 2" xfId="28365" xr:uid="{00000000-0005-0000-0000-0000BA580000}"/>
    <cellStyle name="Normal 2 3 4 4 2 2 3 3" xfId="20219" xr:uid="{00000000-0005-0000-0000-0000BB580000}"/>
    <cellStyle name="Normal 2 3 4 4 2 2 4" xfId="6556" xr:uid="{00000000-0005-0000-0000-0000BC580000}"/>
    <cellStyle name="Normal 2 3 4 4 2 2 4 2" xfId="14702" xr:uid="{00000000-0005-0000-0000-0000BD580000}"/>
    <cellStyle name="Normal 2 3 4 4 2 2 4 2 2" xfId="30998" xr:uid="{00000000-0005-0000-0000-0000BE580000}"/>
    <cellStyle name="Normal 2 3 4 4 2 2 4 3" xfId="22852" xr:uid="{00000000-0005-0000-0000-0000BF580000}"/>
    <cellStyle name="Normal 2 3 4 4 2 2 5" xfId="9403" xr:uid="{00000000-0005-0000-0000-0000C0580000}"/>
    <cellStyle name="Normal 2 3 4 4 2 2 5 2" xfId="25699" xr:uid="{00000000-0005-0000-0000-0000C1580000}"/>
    <cellStyle name="Normal 2 3 4 4 2 2 6" xfId="17553" xr:uid="{00000000-0005-0000-0000-0000C2580000}"/>
    <cellStyle name="Normal 2 3 4 4 2 3" xfId="1962" xr:uid="{00000000-0005-0000-0000-0000C3580000}"/>
    <cellStyle name="Normal 2 3 4 4 2 3 2" xfId="4532" xr:uid="{00000000-0005-0000-0000-0000C4580000}"/>
    <cellStyle name="Normal 2 3 4 4 2 3 2 2" xfId="12678" xr:uid="{00000000-0005-0000-0000-0000C5580000}"/>
    <cellStyle name="Normal 2 3 4 4 2 3 2 2 2" xfId="28974" xr:uid="{00000000-0005-0000-0000-0000C6580000}"/>
    <cellStyle name="Normal 2 3 4 4 2 3 2 3" xfId="20828" xr:uid="{00000000-0005-0000-0000-0000C7580000}"/>
    <cellStyle name="Normal 2 3 4 4 2 3 3" xfId="7261" xr:uid="{00000000-0005-0000-0000-0000C8580000}"/>
    <cellStyle name="Normal 2 3 4 4 2 3 3 2" xfId="15407" xr:uid="{00000000-0005-0000-0000-0000C9580000}"/>
    <cellStyle name="Normal 2 3 4 4 2 3 3 2 2" xfId="31703" xr:uid="{00000000-0005-0000-0000-0000CA580000}"/>
    <cellStyle name="Normal 2 3 4 4 2 3 3 3" xfId="23557" xr:uid="{00000000-0005-0000-0000-0000CB580000}"/>
    <cellStyle name="Normal 2 3 4 4 2 3 4" xfId="10108" xr:uid="{00000000-0005-0000-0000-0000CC580000}"/>
    <cellStyle name="Normal 2 3 4 4 2 3 4 2" xfId="26404" xr:uid="{00000000-0005-0000-0000-0000CD580000}"/>
    <cellStyle name="Normal 2 3 4 4 2 3 5" xfId="18258" xr:uid="{00000000-0005-0000-0000-0000CE580000}"/>
    <cellStyle name="Normal 2 3 4 4 2 4" xfId="3314" xr:uid="{00000000-0005-0000-0000-0000CF580000}"/>
    <cellStyle name="Normal 2 3 4 4 2 4 2" xfId="11460" xr:uid="{00000000-0005-0000-0000-0000D0580000}"/>
    <cellStyle name="Normal 2 3 4 4 2 4 2 2" xfId="27756" xr:uid="{00000000-0005-0000-0000-0000D1580000}"/>
    <cellStyle name="Normal 2 3 4 4 2 4 3" xfId="19610" xr:uid="{00000000-0005-0000-0000-0000D2580000}"/>
    <cellStyle name="Normal 2 3 4 4 2 5" xfId="5851" xr:uid="{00000000-0005-0000-0000-0000D3580000}"/>
    <cellStyle name="Normal 2 3 4 4 2 5 2" xfId="13997" xr:uid="{00000000-0005-0000-0000-0000D4580000}"/>
    <cellStyle name="Normal 2 3 4 4 2 5 2 2" xfId="30293" xr:uid="{00000000-0005-0000-0000-0000D5580000}"/>
    <cellStyle name="Normal 2 3 4 4 2 5 3" xfId="22147" xr:uid="{00000000-0005-0000-0000-0000D6580000}"/>
    <cellStyle name="Normal 2 3 4 4 2 6" xfId="8698" xr:uid="{00000000-0005-0000-0000-0000D7580000}"/>
    <cellStyle name="Normal 2 3 4 4 2 6 2" xfId="24994" xr:uid="{00000000-0005-0000-0000-0000D8580000}"/>
    <cellStyle name="Normal 2 3 4 4 2 7" xfId="16848" xr:uid="{00000000-0005-0000-0000-0000D9580000}"/>
    <cellStyle name="Normal 2 3 4 4 3" xfId="913" xr:uid="{00000000-0005-0000-0000-0000DA580000}"/>
    <cellStyle name="Normal 2 3 4 4 3 2" xfId="2323" xr:uid="{00000000-0005-0000-0000-0000DB580000}"/>
    <cellStyle name="Normal 2 3 4 4 3 2 2" xfId="4845" xr:uid="{00000000-0005-0000-0000-0000DC580000}"/>
    <cellStyle name="Normal 2 3 4 4 3 2 2 2" xfId="12991" xr:uid="{00000000-0005-0000-0000-0000DD580000}"/>
    <cellStyle name="Normal 2 3 4 4 3 2 2 2 2" xfId="29287" xr:uid="{00000000-0005-0000-0000-0000DE580000}"/>
    <cellStyle name="Normal 2 3 4 4 3 2 2 3" xfId="21141" xr:uid="{00000000-0005-0000-0000-0000DF580000}"/>
    <cellStyle name="Normal 2 3 4 4 3 2 3" xfId="7622" xr:uid="{00000000-0005-0000-0000-0000E0580000}"/>
    <cellStyle name="Normal 2 3 4 4 3 2 3 2" xfId="15768" xr:uid="{00000000-0005-0000-0000-0000E1580000}"/>
    <cellStyle name="Normal 2 3 4 4 3 2 3 2 2" xfId="32064" xr:uid="{00000000-0005-0000-0000-0000E2580000}"/>
    <cellStyle name="Normal 2 3 4 4 3 2 3 3" xfId="23918" xr:uid="{00000000-0005-0000-0000-0000E3580000}"/>
    <cellStyle name="Normal 2 3 4 4 3 2 4" xfId="10469" xr:uid="{00000000-0005-0000-0000-0000E4580000}"/>
    <cellStyle name="Normal 2 3 4 4 3 2 4 2" xfId="26765" xr:uid="{00000000-0005-0000-0000-0000E5580000}"/>
    <cellStyle name="Normal 2 3 4 4 3 2 5" xfId="18619" xr:uid="{00000000-0005-0000-0000-0000E6580000}"/>
    <cellStyle name="Normal 2 3 4 4 3 3" xfId="3627" xr:uid="{00000000-0005-0000-0000-0000E7580000}"/>
    <cellStyle name="Normal 2 3 4 4 3 3 2" xfId="11773" xr:uid="{00000000-0005-0000-0000-0000E8580000}"/>
    <cellStyle name="Normal 2 3 4 4 3 3 2 2" xfId="28069" xr:uid="{00000000-0005-0000-0000-0000E9580000}"/>
    <cellStyle name="Normal 2 3 4 4 3 3 3" xfId="19923" xr:uid="{00000000-0005-0000-0000-0000EA580000}"/>
    <cellStyle name="Normal 2 3 4 4 3 4" xfId="6212" xr:uid="{00000000-0005-0000-0000-0000EB580000}"/>
    <cellStyle name="Normal 2 3 4 4 3 4 2" xfId="14358" xr:uid="{00000000-0005-0000-0000-0000EC580000}"/>
    <cellStyle name="Normal 2 3 4 4 3 4 2 2" xfId="30654" xr:uid="{00000000-0005-0000-0000-0000ED580000}"/>
    <cellStyle name="Normal 2 3 4 4 3 4 3" xfId="22508" xr:uid="{00000000-0005-0000-0000-0000EE580000}"/>
    <cellStyle name="Normal 2 3 4 4 3 5" xfId="9059" xr:uid="{00000000-0005-0000-0000-0000EF580000}"/>
    <cellStyle name="Normal 2 3 4 4 3 5 2" xfId="25355" xr:uid="{00000000-0005-0000-0000-0000F0580000}"/>
    <cellStyle name="Normal 2 3 4 4 3 6" xfId="17209" xr:uid="{00000000-0005-0000-0000-0000F1580000}"/>
    <cellStyle name="Normal 2 3 4 4 4" xfId="1618" xr:uid="{00000000-0005-0000-0000-0000F2580000}"/>
    <cellStyle name="Normal 2 3 4 4 4 2" xfId="4236" xr:uid="{00000000-0005-0000-0000-0000F3580000}"/>
    <cellStyle name="Normal 2 3 4 4 4 2 2" xfId="12382" xr:uid="{00000000-0005-0000-0000-0000F4580000}"/>
    <cellStyle name="Normal 2 3 4 4 4 2 2 2" xfId="28678" xr:uid="{00000000-0005-0000-0000-0000F5580000}"/>
    <cellStyle name="Normal 2 3 4 4 4 2 3" xfId="20532" xr:uid="{00000000-0005-0000-0000-0000F6580000}"/>
    <cellStyle name="Normal 2 3 4 4 4 3" xfId="6917" xr:uid="{00000000-0005-0000-0000-0000F7580000}"/>
    <cellStyle name="Normal 2 3 4 4 4 3 2" xfId="15063" xr:uid="{00000000-0005-0000-0000-0000F8580000}"/>
    <cellStyle name="Normal 2 3 4 4 4 3 2 2" xfId="31359" xr:uid="{00000000-0005-0000-0000-0000F9580000}"/>
    <cellStyle name="Normal 2 3 4 4 4 3 3" xfId="23213" xr:uid="{00000000-0005-0000-0000-0000FA580000}"/>
    <cellStyle name="Normal 2 3 4 4 4 4" xfId="9764" xr:uid="{00000000-0005-0000-0000-0000FB580000}"/>
    <cellStyle name="Normal 2 3 4 4 4 4 2" xfId="26060" xr:uid="{00000000-0005-0000-0000-0000FC580000}"/>
    <cellStyle name="Normal 2 3 4 4 4 5" xfId="17914" xr:uid="{00000000-0005-0000-0000-0000FD580000}"/>
    <cellStyle name="Normal 2 3 4 4 5" xfId="3018" xr:uid="{00000000-0005-0000-0000-0000FE580000}"/>
    <cellStyle name="Normal 2 3 4 4 5 2" xfId="11164" xr:uid="{00000000-0005-0000-0000-0000FF580000}"/>
    <cellStyle name="Normal 2 3 4 4 5 2 2" xfId="27460" xr:uid="{00000000-0005-0000-0000-000000590000}"/>
    <cellStyle name="Normal 2 3 4 4 5 3" xfId="19314" xr:uid="{00000000-0005-0000-0000-000001590000}"/>
    <cellStyle name="Normal 2 3 4 4 6" xfId="5507" xr:uid="{00000000-0005-0000-0000-000002590000}"/>
    <cellStyle name="Normal 2 3 4 4 6 2" xfId="13653" xr:uid="{00000000-0005-0000-0000-000003590000}"/>
    <cellStyle name="Normal 2 3 4 4 6 2 2" xfId="29949" xr:uid="{00000000-0005-0000-0000-000004590000}"/>
    <cellStyle name="Normal 2 3 4 4 6 3" xfId="21803" xr:uid="{00000000-0005-0000-0000-000005590000}"/>
    <cellStyle name="Normal 2 3 4 4 7" xfId="8354" xr:uid="{00000000-0005-0000-0000-000006590000}"/>
    <cellStyle name="Normal 2 3 4 4 7 2" xfId="24650" xr:uid="{00000000-0005-0000-0000-000007590000}"/>
    <cellStyle name="Normal 2 3 4 4 8" xfId="16504" xr:uid="{00000000-0005-0000-0000-000008590000}"/>
    <cellStyle name="Normal 2 3 4 5" xfId="286" xr:uid="{00000000-0005-0000-0000-000009590000}"/>
    <cellStyle name="Normal 2 3 4 5 2" xfId="630" xr:uid="{00000000-0005-0000-0000-00000A590000}"/>
    <cellStyle name="Normal 2 3 4 5 2 2" xfId="1336" xr:uid="{00000000-0005-0000-0000-00000B590000}"/>
    <cellStyle name="Normal 2 3 4 5 2 2 2" xfId="2746" xr:uid="{00000000-0005-0000-0000-00000C590000}"/>
    <cellStyle name="Normal 2 3 4 5 2 2 2 2" xfId="5215" xr:uid="{00000000-0005-0000-0000-00000D590000}"/>
    <cellStyle name="Normal 2 3 4 5 2 2 2 2 2" xfId="13361" xr:uid="{00000000-0005-0000-0000-00000E590000}"/>
    <cellStyle name="Normal 2 3 4 5 2 2 2 2 2 2" xfId="29657" xr:uid="{00000000-0005-0000-0000-00000F590000}"/>
    <cellStyle name="Normal 2 3 4 5 2 2 2 2 3" xfId="21511" xr:uid="{00000000-0005-0000-0000-000010590000}"/>
    <cellStyle name="Normal 2 3 4 5 2 2 2 3" xfId="8045" xr:uid="{00000000-0005-0000-0000-000011590000}"/>
    <cellStyle name="Normal 2 3 4 5 2 2 2 3 2" xfId="16191" xr:uid="{00000000-0005-0000-0000-000012590000}"/>
    <cellStyle name="Normal 2 3 4 5 2 2 2 3 2 2" xfId="32487" xr:uid="{00000000-0005-0000-0000-000013590000}"/>
    <cellStyle name="Normal 2 3 4 5 2 2 2 3 3" xfId="24341" xr:uid="{00000000-0005-0000-0000-000014590000}"/>
    <cellStyle name="Normal 2 3 4 5 2 2 2 4" xfId="10892" xr:uid="{00000000-0005-0000-0000-000015590000}"/>
    <cellStyle name="Normal 2 3 4 5 2 2 2 4 2" xfId="27188" xr:uid="{00000000-0005-0000-0000-000016590000}"/>
    <cellStyle name="Normal 2 3 4 5 2 2 2 5" xfId="19042" xr:uid="{00000000-0005-0000-0000-000017590000}"/>
    <cellStyle name="Normal 2 3 4 5 2 2 3" xfId="3997" xr:uid="{00000000-0005-0000-0000-000018590000}"/>
    <cellStyle name="Normal 2 3 4 5 2 2 3 2" xfId="12143" xr:uid="{00000000-0005-0000-0000-000019590000}"/>
    <cellStyle name="Normal 2 3 4 5 2 2 3 2 2" xfId="28439" xr:uid="{00000000-0005-0000-0000-00001A590000}"/>
    <cellStyle name="Normal 2 3 4 5 2 2 3 3" xfId="20293" xr:uid="{00000000-0005-0000-0000-00001B590000}"/>
    <cellStyle name="Normal 2 3 4 5 2 2 4" xfId="6635" xr:uid="{00000000-0005-0000-0000-00001C590000}"/>
    <cellStyle name="Normal 2 3 4 5 2 2 4 2" xfId="14781" xr:uid="{00000000-0005-0000-0000-00001D590000}"/>
    <cellStyle name="Normal 2 3 4 5 2 2 4 2 2" xfId="31077" xr:uid="{00000000-0005-0000-0000-00001E590000}"/>
    <cellStyle name="Normal 2 3 4 5 2 2 4 3" xfId="22931" xr:uid="{00000000-0005-0000-0000-00001F590000}"/>
    <cellStyle name="Normal 2 3 4 5 2 2 5" xfId="9482" xr:uid="{00000000-0005-0000-0000-000020590000}"/>
    <cellStyle name="Normal 2 3 4 5 2 2 5 2" xfId="25778" xr:uid="{00000000-0005-0000-0000-000021590000}"/>
    <cellStyle name="Normal 2 3 4 5 2 2 6" xfId="17632" xr:uid="{00000000-0005-0000-0000-000022590000}"/>
    <cellStyle name="Normal 2 3 4 5 2 3" xfId="2041" xr:uid="{00000000-0005-0000-0000-000023590000}"/>
    <cellStyle name="Normal 2 3 4 5 2 3 2" xfId="4606" xr:uid="{00000000-0005-0000-0000-000024590000}"/>
    <cellStyle name="Normal 2 3 4 5 2 3 2 2" xfId="12752" xr:uid="{00000000-0005-0000-0000-000025590000}"/>
    <cellStyle name="Normal 2 3 4 5 2 3 2 2 2" xfId="29048" xr:uid="{00000000-0005-0000-0000-000026590000}"/>
    <cellStyle name="Normal 2 3 4 5 2 3 2 3" xfId="20902" xr:uid="{00000000-0005-0000-0000-000027590000}"/>
    <cellStyle name="Normal 2 3 4 5 2 3 3" xfId="7340" xr:uid="{00000000-0005-0000-0000-000028590000}"/>
    <cellStyle name="Normal 2 3 4 5 2 3 3 2" xfId="15486" xr:uid="{00000000-0005-0000-0000-000029590000}"/>
    <cellStyle name="Normal 2 3 4 5 2 3 3 2 2" xfId="31782" xr:uid="{00000000-0005-0000-0000-00002A590000}"/>
    <cellStyle name="Normal 2 3 4 5 2 3 3 3" xfId="23636" xr:uid="{00000000-0005-0000-0000-00002B590000}"/>
    <cellStyle name="Normal 2 3 4 5 2 3 4" xfId="10187" xr:uid="{00000000-0005-0000-0000-00002C590000}"/>
    <cellStyle name="Normal 2 3 4 5 2 3 4 2" xfId="26483" xr:uid="{00000000-0005-0000-0000-00002D590000}"/>
    <cellStyle name="Normal 2 3 4 5 2 3 5" xfId="18337" xr:uid="{00000000-0005-0000-0000-00002E590000}"/>
    <cellStyle name="Normal 2 3 4 5 2 4" xfId="3388" xr:uid="{00000000-0005-0000-0000-00002F590000}"/>
    <cellStyle name="Normal 2 3 4 5 2 4 2" xfId="11534" xr:uid="{00000000-0005-0000-0000-000030590000}"/>
    <cellStyle name="Normal 2 3 4 5 2 4 2 2" xfId="27830" xr:uid="{00000000-0005-0000-0000-000031590000}"/>
    <cellStyle name="Normal 2 3 4 5 2 4 3" xfId="19684" xr:uid="{00000000-0005-0000-0000-000032590000}"/>
    <cellStyle name="Normal 2 3 4 5 2 5" xfId="5930" xr:uid="{00000000-0005-0000-0000-000033590000}"/>
    <cellStyle name="Normal 2 3 4 5 2 5 2" xfId="14076" xr:uid="{00000000-0005-0000-0000-000034590000}"/>
    <cellStyle name="Normal 2 3 4 5 2 5 2 2" xfId="30372" xr:uid="{00000000-0005-0000-0000-000035590000}"/>
    <cellStyle name="Normal 2 3 4 5 2 5 3" xfId="22226" xr:uid="{00000000-0005-0000-0000-000036590000}"/>
    <cellStyle name="Normal 2 3 4 5 2 6" xfId="8777" xr:uid="{00000000-0005-0000-0000-000037590000}"/>
    <cellStyle name="Normal 2 3 4 5 2 6 2" xfId="25073" xr:uid="{00000000-0005-0000-0000-000038590000}"/>
    <cellStyle name="Normal 2 3 4 5 2 7" xfId="16927" xr:uid="{00000000-0005-0000-0000-000039590000}"/>
    <cellStyle name="Normal 2 3 4 5 3" xfId="992" xr:uid="{00000000-0005-0000-0000-00003A590000}"/>
    <cellStyle name="Normal 2 3 4 5 3 2" xfId="2402" xr:uid="{00000000-0005-0000-0000-00003B590000}"/>
    <cellStyle name="Normal 2 3 4 5 3 2 2" xfId="4919" xr:uid="{00000000-0005-0000-0000-00003C590000}"/>
    <cellStyle name="Normal 2 3 4 5 3 2 2 2" xfId="13065" xr:uid="{00000000-0005-0000-0000-00003D590000}"/>
    <cellStyle name="Normal 2 3 4 5 3 2 2 2 2" xfId="29361" xr:uid="{00000000-0005-0000-0000-00003E590000}"/>
    <cellStyle name="Normal 2 3 4 5 3 2 2 3" xfId="21215" xr:uid="{00000000-0005-0000-0000-00003F590000}"/>
    <cellStyle name="Normal 2 3 4 5 3 2 3" xfId="7701" xr:uid="{00000000-0005-0000-0000-000040590000}"/>
    <cellStyle name="Normal 2 3 4 5 3 2 3 2" xfId="15847" xr:uid="{00000000-0005-0000-0000-000041590000}"/>
    <cellStyle name="Normal 2 3 4 5 3 2 3 2 2" xfId="32143" xr:uid="{00000000-0005-0000-0000-000042590000}"/>
    <cellStyle name="Normal 2 3 4 5 3 2 3 3" xfId="23997" xr:uid="{00000000-0005-0000-0000-000043590000}"/>
    <cellStyle name="Normal 2 3 4 5 3 2 4" xfId="10548" xr:uid="{00000000-0005-0000-0000-000044590000}"/>
    <cellStyle name="Normal 2 3 4 5 3 2 4 2" xfId="26844" xr:uid="{00000000-0005-0000-0000-000045590000}"/>
    <cellStyle name="Normal 2 3 4 5 3 2 5" xfId="18698" xr:uid="{00000000-0005-0000-0000-000046590000}"/>
    <cellStyle name="Normal 2 3 4 5 3 3" xfId="3701" xr:uid="{00000000-0005-0000-0000-000047590000}"/>
    <cellStyle name="Normal 2 3 4 5 3 3 2" xfId="11847" xr:uid="{00000000-0005-0000-0000-000048590000}"/>
    <cellStyle name="Normal 2 3 4 5 3 3 2 2" xfId="28143" xr:uid="{00000000-0005-0000-0000-000049590000}"/>
    <cellStyle name="Normal 2 3 4 5 3 3 3" xfId="19997" xr:uid="{00000000-0005-0000-0000-00004A590000}"/>
    <cellStyle name="Normal 2 3 4 5 3 4" xfId="6291" xr:uid="{00000000-0005-0000-0000-00004B590000}"/>
    <cellStyle name="Normal 2 3 4 5 3 4 2" xfId="14437" xr:uid="{00000000-0005-0000-0000-00004C590000}"/>
    <cellStyle name="Normal 2 3 4 5 3 4 2 2" xfId="30733" xr:uid="{00000000-0005-0000-0000-00004D590000}"/>
    <cellStyle name="Normal 2 3 4 5 3 4 3" xfId="22587" xr:uid="{00000000-0005-0000-0000-00004E590000}"/>
    <cellStyle name="Normal 2 3 4 5 3 5" xfId="9138" xr:uid="{00000000-0005-0000-0000-00004F590000}"/>
    <cellStyle name="Normal 2 3 4 5 3 5 2" xfId="25434" xr:uid="{00000000-0005-0000-0000-000050590000}"/>
    <cellStyle name="Normal 2 3 4 5 3 6" xfId="17288" xr:uid="{00000000-0005-0000-0000-000051590000}"/>
    <cellStyle name="Normal 2 3 4 5 4" xfId="1697" xr:uid="{00000000-0005-0000-0000-000052590000}"/>
    <cellStyle name="Normal 2 3 4 5 4 2" xfId="4310" xr:uid="{00000000-0005-0000-0000-000053590000}"/>
    <cellStyle name="Normal 2 3 4 5 4 2 2" xfId="12456" xr:uid="{00000000-0005-0000-0000-000054590000}"/>
    <cellStyle name="Normal 2 3 4 5 4 2 2 2" xfId="28752" xr:uid="{00000000-0005-0000-0000-000055590000}"/>
    <cellStyle name="Normal 2 3 4 5 4 2 3" xfId="20606" xr:uid="{00000000-0005-0000-0000-000056590000}"/>
    <cellStyle name="Normal 2 3 4 5 4 3" xfId="6996" xr:uid="{00000000-0005-0000-0000-000057590000}"/>
    <cellStyle name="Normal 2 3 4 5 4 3 2" xfId="15142" xr:uid="{00000000-0005-0000-0000-000058590000}"/>
    <cellStyle name="Normal 2 3 4 5 4 3 2 2" xfId="31438" xr:uid="{00000000-0005-0000-0000-000059590000}"/>
    <cellStyle name="Normal 2 3 4 5 4 3 3" xfId="23292" xr:uid="{00000000-0005-0000-0000-00005A590000}"/>
    <cellStyle name="Normal 2 3 4 5 4 4" xfId="9843" xr:uid="{00000000-0005-0000-0000-00005B590000}"/>
    <cellStyle name="Normal 2 3 4 5 4 4 2" xfId="26139" xr:uid="{00000000-0005-0000-0000-00005C590000}"/>
    <cellStyle name="Normal 2 3 4 5 4 5" xfId="17993" xr:uid="{00000000-0005-0000-0000-00005D590000}"/>
    <cellStyle name="Normal 2 3 4 5 5" xfId="3092" xr:uid="{00000000-0005-0000-0000-00005E590000}"/>
    <cellStyle name="Normal 2 3 4 5 5 2" xfId="11238" xr:uid="{00000000-0005-0000-0000-00005F590000}"/>
    <cellStyle name="Normal 2 3 4 5 5 2 2" xfId="27534" xr:uid="{00000000-0005-0000-0000-000060590000}"/>
    <cellStyle name="Normal 2 3 4 5 5 3" xfId="19388" xr:uid="{00000000-0005-0000-0000-000061590000}"/>
    <cellStyle name="Normal 2 3 4 5 6" xfId="5586" xr:uid="{00000000-0005-0000-0000-000062590000}"/>
    <cellStyle name="Normal 2 3 4 5 6 2" xfId="13732" xr:uid="{00000000-0005-0000-0000-000063590000}"/>
    <cellStyle name="Normal 2 3 4 5 6 2 2" xfId="30028" xr:uid="{00000000-0005-0000-0000-000064590000}"/>
    <cellStyle name="Normal 2 3 4 5 6 3" xfId="21882" xr:uid="{00000000-0005-0000-0000-000065590000}"/>
    <cellStyle name="Normal 2 3 4 5 7" xfId="8433" xr:uid="{00000000-0005-0000-0000-000066590000}"/>
    <cellStyle name="Normal 2 3 4 5 7 2" xfId="24729" xr:uid="{00000000-0005-0000-0000-000067590000}"/>
    <cellStyle name="Normal 2 3 4 5 8" xfId="16583" xr:uid="{00000000-0005-0000-0000-000068590000}"/>
    <cellStyle name="Normal 2 3 4 6" xfId="376" xr:uid="{00000000-0005-0000-0000-000069590000}"/>
    <cellStyle name="Normal 2 3 4 6 2" xfId="1082" xr:uid="{00000000-0005-0000-0000-00006A590000}"/>
    <cellStyle name="Normal 2 3 4 6 2 2" xfId="2492" xr:uid="{00000000-0005-0000-0000-00006B590000}"/>
    <cellStyle name="Normal 2 3 4 6 2 2 2" xfId="4993" xr:uid="{00000000-0005-0000-0000-00006C590000}"/>
    <cellStyle name="Normal 2 3 4 6 2 2 2 2" xfId="13139" xr:uid="{00000000-0005-0000-0000-00006D590000}"/>
    <cellStyle name="Normal 2 3 4 6 2 2 2 2 2" xfId="29435" xr:uid="{00000000-0005-0000-0000-00006E590000}"/>
    <cellStyle name="Normal 2 3 4 6 2 2 2 3" xfId="21289" xr:uid="{00000000-0005-0000-0000-00006F590000}"/>
    <cellStyle name="Normal 2 3 4 6 2 2 3" xfId="7791" xr:uid="{00000000-0005-0000-0000-000070590000}"/>
    <cellStyle name="Normal 2 3 4 6 2 2 3 2" xfId="15937" xr:uid="{00000000-0005-0000-0000-000071590000}"/>
    <cellStyle name="Normal 2 3 4 6 2 2 3 2 2" xfId="32233" xr:uid="{00000000-0005-0000-0000-000072590000}"/>
    <cellStyle name="Normal 2 3 4 6 2 2 3 3" xfId="24087" xr:uid="{00000000-0005-0000-0000-000073590000}"/>
    <cellStyle name="Normal 2 3 4 6 2 2 4" xfId="10638" xr:uid="{00000000-0005-0000-0000-000074590000}"/>
    <cellStyle name="Normal 2 3 4 6 2 2 4 2" xfId="26934" xr:uid="{00000000-0005-0000-0000-000075590000}"/>
    <cellStyle name="Normal 2 3 4 6 2 2 5" xfId="18788" xr:uid="{00000000-0005-0000-0000-000076590000}"/>
    <cellStyle name="Normal 2 3 4 6 2 3" xfId="3775" xr:uid="{00000000-0005-0000-0000-000077590000}"/>
    <cellStyle name="Normal 2 3 4 6 2 3 2" xfId="11921" xr:uid="{00000000-0005-0000-0000-000078590000}"/>
    <cellStyle name="Normal 2 3 4 6 2 3 2 2" xfId="28217" xr:uid="{00000000-0005-0000-0000-000079590000}"/>
    <cellStyle name="Normal 2 3 4 6 2 3 3" xfId="20071" xr:uid="{00000000-0005-0000-0000-00007A590000}"/>
    <cellStyle name="Normal 2 3 4 6 2 4" xfId="6381" xr:uid="{00000000-0005-0000-0000-00007B590000}"/>
    <cellStyle name="Normal 2 3 4 6 2 4 2" xfId="14527" xr:uid="{00000000-0005-0000-0000-00007C590000}"/>
    <cellStyle name="Normal 2 3 4 6 2 4 2 2" xfId="30823" xr:uid="{00000000-0005-0000-0000-00007D590000}"/>
    <cellStyle name="Normal 2 3 4 6 2 4 3" xfId="22677" xr:uid="{00000000-0005-0000-0000-00007E590000}"/>
    <cellStyle name="Normal 2 3 4 6 2 5" xfId="9228" xr:uid="{00000000-0005-0000-0000-00007F590000}"/>
    <cellStyle name="Normal 2 3 4 6 2 5 2" xfId="25524" xr:uid="{00000000-0005-0000-0000-000080590000}"/>
    <cellStyle name="Normal 2 3 4 6 2 6" xfId="17378" xr:uid="{00000000-0005-0000-0000-000081590000}"/>
    <cellStyle name="Normal 2 3 4 6 3" xfId="1787" xr:uid="{00000000-0005-0000-0000-000082590000}"/>
    <cellStyle name="Normal 2 3 4 6 3 2" xfId="4384" xr:uid="{00000000-0005-0000-0000-000083590000}"/>
    <cellStyle name="Normal 2 3 4 6 3 2 2" xfId="12530" xr:uid="{00000000-0005-0000-0000-000084590000}"/>
    <cellStyle name="Normal 2 3 4 6 3 2 2 2" xfId="28826" xr:uid="{00000000-0005-0000-0000-000085590000}"/>
    <cellStyle name="Normal 2 3 4 6 3 2 3" xfId="20680" xr:uid="{00000000-0005-0000-0000-000086590000}"/>
    <cellStyle name="Normal 2 3 4 6 3 3" xfId="7086" xr:uid="{00000000-0005-0000-0000-000087590000}"/>
    <cellStyle name="Normal 2 3 4 6 3 3 2" xfId="15232" xr:uid="{00000000-0005-0000-0000-000088590000}"/>
    <cellStyle name="Normal 2 3 4 6 3 3 2 2" xfId="31528" xr:uid="{00000000-0005-0000-0000-000089590000}"/>
    <cellStyle name="Normal 2 3 4 6 3 3 3" xfId="23382" xr:uid="{00000000-0005-0000-0000-00008A590000}"/>
    <cellStyle name="Normal 2 3 4 6 3 4" xfId="9933" xr:uid="{00000000-0005-0000-0000-00008B590000}"/>
    <cellStyle name="Normal 2 3 4 6 3 4 2" xfId="26229" xr:uid="{00000000-0005-0000-0000-00008C590000}"/>
    <cellStyle name="Normal 2 3 4 6 3 5" xfId="18083" xr:uid="{00000000-0005-0000-0000-00008D590000}"/>
    <cellStyle name="Normal 2 3 4 6 4" xfId="3166" xr:uid="{00000000-0005-0000-0000-00008E590000}"/>
    <cellStyle name="Normal 2 3 4 6 4 2" xfId="11312" xr:uid="{00000000-0005-0000-0000-00008F590000}"/>
    <cellStyle name="Normal 2 3 4 6 4 2 2" xfId="27608" xr:uid="{00000000-0005-0000-0000-000090590000}"/>
    <cellStyle name="Normal 2 3 4 6 4 3" xfId="19462" xr:uid="{00000000-0005-0000-0000-000091590000}"/>
    <cellStyle name="Normal 2 3 4 6 5" xfId="5676" xr:uid="{00000000-0005-0000-0000-000092590000}"/>
    <cellStyle name="Normal 2 3 4 6 5 2" xfId="13822" xr:uid="{00000000-0005-0000-0000-000093590000}"/>
    <cellStyle name="Normal 2 3 4 6 5 2 2" xfId="30118" xr:uid="{00000000-0005-0000-0000-000094590000}"/>
    <cellStyle name="Normal 2 3 4 6 5 3" xfId="21972" xr:uid="{00000000-0005-0000-0000-000095590000}"/>
    <cellStyle name="Normal 2 3 4 6 6" xfId="8523" xr:uid="{00000000-0005-0000-0000-000096590000}"/>
    <cellStyle name="Normal 2 3 4 6 6 2" xfId="24819" xr:uid="{00000000-0005-0000-0000-000097590000}"/>
    <cellStyle name="Normal 2 3 4 6 7" xfId="16673" xr:uid="{00000000-0005-0000-0000-000098590000}"/>
    <cellStyle name="Normal 2 3 4 7" xfId="738" xr:uid="{00000000-0005-0000-0000-000099590000}"/>
    <cellStyle name="Normal 2 3 4 7 2" xfId="2148" xr:uid="{00000000-0005-0000-0000-00009A590000}"/>
    <cellStyle name="Normal 2 3 4 7 2 2" xfId="4697" xr:uid="{00000000-0005-0000-0000-00009B590000}"/>
    <cellStyle name="Normal 2 3 4 7 2 2 2" xfId="12843" xr:uid="{00000000-0005-0000-0000-00009C590000}"/>
    <cellStyle name="Normal 2 3 4 7 2 2 2 2" xfId="29139" xr:uid="{00000000-0005-0000-0000-00009D590000}"/>
    <cellStyle name="Normal 2 3 4 7 2 2 3" xfId="20993" xr:uid="{00000000-0005-0000-0000-00009E590000}"/>
    <cellStyle name="Normal 2 3 4 7 2 3" xfId="7447" xr:uid="{00000000-0005-0000-0000-00009F590000}"/>
    <cellStyle name="Normal 2 3 4 7 2 3 2" xfId="15593" xr:uid="{00000000-0005-0000-0000-0000A0590000}"/>
    <cellStyle name="Normal 2 3 4 7 2 3 2 2" xfId="31889" xr:uid="{00000000-0005-0000-0000-0000A1590000}"/>
    <cellStyle name="Normal 2 3 4 7 2 3 3" xfId="23743" xr:uid="{00000000-0005-0000-0000-0000A2590000}"/>
    <cellStyle name="Normal 2 3 4 7 2 4" xfId="10294" xr:uid="{00000000-0005-0000-0000-0000A3590000}"/>
    <cellStyle name="Normal 2 3 4 7 2 4 2" xfId="26590" xr:uid="{00000000-0005-0000-0000-0000A4590000}"/>
    <cellStyle name="Normal 2 3 4 7 2 5" xfId="18444" xr:uid="{00000000-0005-0000-0000-0000A5590000}"/>
    <cellStyle name="Normal 2 3 4 7 3" xfId="3479" xr:uid="{00000000-0005-0000-0000-0000A6590000}"/>
    <cellStyle name="Normal 2 3 4 7 3 2" xfId="11625" xr:uid="{00000000-0005-0000-0000-0000A7590000}"/>
    <cellStyle name="Normal 2 3 4 7 3 2 2" xfId="27921" xr:uid="{00000000-0005-0000-0000-0000A8590000}"/>
    <cellStyle name="Normal 2 3 4 7 3 3" xfId="19775" xr:uid="{00000000-0005-0000-0000-0000A9590000}"/>
    <cellStyle name="Normal 2 3 4 7 4" xfId="6037" xr:uid="{00000000-0005-0000-0000-0000AA590000}"/>
    <cellStyle name="Normal 2 3 4 7 4 2" xfId="14183" xr:uid="{00000000-0005-0000-0000-0000AB590000}"/>
    <cellStyle name="Normal 2 3 4 7 4 2 2" xfId="30479" xr:uid="{00000000-0005-0000-0000-0000AC590000}"/>
    <cellStyle name="Normal 2 3 4 7 4 3" xfId="22333" xr:uid="{00000000-0005-0000-0000-0000AD590000}"/>
    <cellStyle name="Normal 2 3 4 7 5" xfId="8884" xr:uid="{00000000-0005-0000-0000-0000AE590000}"/>
    <cellStyle name="Normal 2 3 4 7 5 2" xfId="25180" xr:uid="{00000000-0005-0000-0000-0000AF590000}"/>
    <cellStyle name="Normal 2 3 4 7 6" xfId="17034" xr:uid="{00000000-0005-0000-0000-0000B0590000}"/>
    <cellStyle name="Normal 2 3 4 8" xfId="1443" xr:uid="{00000000-0005-0000-0000-0000B1590000}"/>
    <cellStyle name="Normal 2 3 4 8 2" xfId="4088" xr:uid="{00000000-0005-0000-0000-0000B2590000}"/>
    <cellStyle name="Normal 2 3 4 8 2 2" xfId="12234" xr:uid="{00000000-0005-0000-0000-0000B3590000}"/>
    <cellStyle name="Normal 2 3 4 8 2 2 2" xfId="28530" xr:uid="{00000000-0005-0000-0000-0000B4590000}"/>
    <cellStyle name="Normal 2 3 4 8 2 3" xfId="20384" xr:uid="{00000000-0005-0000-0000-0000B5590000}"/>
    <cellStyle name="Normal 2 3 4 8 3" xfId="6742" xr:uid="{00000000-0005-0000-0000-0000B6590000}"/>
    <cellStyle name="Normal 2 3 4 8 3 2" xfId="14888" xr:uid="{00000000-0005-0000-0000-0000B7590000}"/>
    <cellStyle name="Normal 2 3 4 8 3 2 2" xfId="31184" xr:uid="{00000000-0005-0000-0000-0000B8590000}"/>
    <cellStyle name="Normal 2 3 4 8 3 3" xfId="23038" xr:uid="{00000000-0005-0000-0000-0000B9590000}"/>
    <cellStyle name="Normal 2 3 4 8 4" xfId="9589" xr:uid="{00000000-0005-0000-0000-0000BA590000}"/>
    <cellStyle name="Normal 2 3 4 8 4 2" xfId="25885" xr:uid="{00000000-0005-0000-0000-0000BB590000}"/>
    <cellStyle name="Normal 2 3 4 8 5" xfId="17739" xr:uid="{00000000-0005-0000-0000-0000BC590000}"/>
    <cellStyle name="Normal 2 3 4 9" xfId="2870" xr:uid="{00000000-0005-0000-0000-0000BD590000}"/>
    <cellStyle name="Normal 2 3 4 9 2" xfId="11016" xr:uid="{00000000-0005-0000-0000-0000BE590000}"/>
    <cellStyle name="Normal 2 3 4 9 2 2" xfId="27312" xr:uid="{00000000-0005-0000-0000-0000BF590000}"/>
    <cellStyle name="Normal 2 3 4 9 3" xfId="19166" xr:uid="{00000000-0005-0000-0000-0000C0590000}"/>
    <cellStyle name="Normal 2 3 5" xfId="54" xr:uid="{00000000-0005-0000-0000-0000C1590000}"/>
    <cellStyle name="Normal 2 3 5 10" xfId="8201" xr:uid="{00000000-0005-0000-0000-0000C2590000}"/>
    <cellStyle name="Normal 2 3 5 10 2" xfId="24497" xr:uid="{00000000-0005-0000-0000-0000C3590000}"/>
    <cellStyle name="Normal 2 3 5 11" xfId="16351" xr:uid="{00000000-0005-0000-0000-0000C4590000}"/>
    <cellStyle name="Normal 2 3 5 2" xfId="144" xr:uid="{00000000-0005-0000-0000-0000C5590000}"/>
    <cellStyle name="Normal 2 3 5 2 2" xfId="488" xr:uid="{00000000-0005-0000-0000-0000C6590000}"/>
    <cellStyle name="Normal 2 3 5 2 2 2" xfId="1194" xr:uid="{00000000-0005-0000-0000-0000C7590000}"/>
    <cellStyle name="Normal 2 3 5 2 2 2 2" xfId="2604" xr:uid="{00000000-0005-0000-0000-0000C8590000}"/>
    <cellStyle name="Normal 2 3 5 2 2 2 2 2" xfId="5085" xr:uid="{00000000-0005-0000-0000-0000C9590000}"/>
    <cellStyle name="Normal 2 3 5 2 2 2 2 2 2" xfId="13231" xr:uid="{00000000-0005-0000-0000-0000CA590000}"/>
    <cellStyle name="Normal 2 3 5 2 2 2 2 2 2 2" xfId="29527" xr:uid="{00000000-0005-0000-0000-0000CB590000}"/>
    <cellStyle name="Normal 2 3 5 2 2 2 2 2 3" xfId="21381" xr:uid="{00000000-0005-0000-0000-0000CC590000}"/>
    <cellStyle name="Normal 2 3 5 2 2 2 2 3" xfId="7903" xr:uid="{00000000-0005-0000-0000-0000CD590000}"/>
    <cellStyle name="Normal 2 3 5 2 2 2 2 3 2" xfId="16049" xr:uid="{00000000-0005-0000-0000-0000CE590000}"/>
    <cellStyle name="Normal 2 3 5 2 2 2 2 3 2 2" xfId="32345" xr:uid="{00000000-0005-0000-0000-0000CF590000}"/>
    <cellStyle name="Normal 2 3 5 2 2 2 2 3 3" xfId="24199" xr:uid="{00000000-0005-0000-0000-0000D0590000}"/>
    <cellStyle name="Normal 2 3 5 2 2 2 2 4" xfId="10750" xr:uid="{00000000-0005-0000-0000-0000D1590000}"/>
    <cellStyle name="Normal 2 3 5 2 2 2 2 4 2" xfId="27046" xr:uid="{00000000-0005-0000-0000-0000D2590000}"/>
    <cellStyle name="Normal 2 3 5 2 2 2 2 5" xfId="18900" xr:uid="{00000000-0005-0000-0000-0000D3590000}"/>
    <cellStyle name="Normal 2 3 5 2 2 2 3" xfId="3867" xr:uid="{00000000-0005-0000-0000-0000D4590000}"/>
    <cellStyle name="Normal 2 3 5 2 2 2 3 2" xfId="12013" xr:uid="{00000000-0005-0000-0000-0000D5590000}"/>
    <cellStyle name="Normal 2 3 5 2 2 2 3 2 2" xfId="28309" xr:uid="{00000000-0005-0000-0000-0000D6590000}"/>
    <cellStyle name="Normal 2 3 5 2 2 2 3 3" xfId="20163" xr:uid="{00000000-0005-0000-0000-0000D7590000}"/>
    <cellStyle name="Normal 2 3 5 2 2 2 4" xfId="6493" xr:uid="{00000000-0005-0000-0000-0000D8590000}"/>
    <cellStyle name="Normal 2 3 5 2 2 2 4 2" xfId="14639" xr:uid="{00000000-0005-0000-0000-0000D9590000}"/>
    <cellStyle name="Normal 2 3 5 2 2 2 4 2 2" xfId="30935" xr:uid="{00000000-0005-0000-0000-0000DA590000}"/>
    <cellStyle name="Normal 2 3 5 2 2 2 4 3" xfId="22789" xr:uid="{00000000-0005-0000-0000-0000DB590000}"/>
    <cellStyle name="Normal 2 3 5 2 2 2 5" xfId="9340" xr:uid="{00000000-0005-0000-0000-0000DC590000}"/>
    <cellStyle name="Normal 2 3 5 2 2 2 5 2" xfId="25636" xr:uid="{00000000-0005-0000-0000-0000DD590000}"/>
    <cellStyle name="Normal 2 3 5 2 2 2 6" xfId="17490" xr:uid="{00000000-0005-0000-0000-0000DE590000}"/>
    <cellStyle name="Normal 2 3 5 2 2 3" xfId="1899" xr:uid="{00000000-0005-0000-0000-0000DF590000}"/>
    <cellStyle name="Normal 2 3 5 2 2 3 2" xfId="4476" xr:uid="{00000000-0005-0000-0000-0000E0590000}"/>
    <cellStyle name="Normal 2 3 5 2 2 3 2 2" xfId="12622" xr:uid="{00000000-0005-0000-0000-0000E1590000}"/>
    <cellStyle name="Normal 2 3 5 2 2 3 2 2 2" xfId="28918" xr:uid="{00000000-0005-0000-0000-0000E2590000}"/>
    <cellStyle name="Normal 2 3 5 2 2 3 2 3" xfId="20772" xr:uid="{00000000-0005-0000-0000-0000E3590000}"/>
    <cellStyle name="Normal 2 3 5 2 2 3 3" xfId="7198" xr:uid="{00000000-0005-0000-0000-0000E4590000}"/>
    <cellStyle name="Normal 2 3 5 2 2 3 3 2" xfId="15344" xr:uid="{00000000-0005-0000-0000-0000E5590000}"/>
    <cellStyle name="Normal 2 3 5 2 2 3 3 2 2" xfId="31640" xr:uid="{00000000-0005-0000-0000-0000E6590000}"/>
    <cellStyle name="Normal 2 3 5 2 2 3 3 3" xfId="23494" xr:uid="{00000000-0005-0000-0000-0000E7590000}"/>
    <cellStyle name="Normal 2 3 5 2 2 3 4" xfId="10045" xr:uid="{00000000-0005-0000-0000-0000E8590000}"/>
    <cellStyle name="Normal 2 3 5 2 2 3 4 2" xfId="26341" xr:uid="{00000000-0005-0000-0000-0000E9590000}"/>
    <cellStyle name="Normal 2 3 5 2 2 3 5" xfId="18195" xr:uid="{00000000-0005-0000-0000-0000EA590000}"/>
    <cellStyle name="Normal 2 3 5 2 2 4" xfId="3258" xr:uid="{00000000-0005-0000-0000-0000EB590000}"/>
    <cellStyle name="Normal 2 3 5 2 2 4 2" xfId="11404" xr:uid="{00000000-0005-0000-0000-0000EC590000}"/>
    <cellStyle name="Normal 2 3 5 2 2 4 2 2" xfId="27700" xr:uid="{00000000-0005-0000-0000-0000ED590000}"/>
    <cellStyle name="Normal 2 3 5 2 2 4 3" xfId="19554" xr:uid="{00000000-0005-0000-0000-0000EE590000}"/>
    <cellStyle name="Normal 2 3 5 2 2 5" xfId="5788" xr:uid="{00000000-0005-0000-0000-0000EF590000}"/>
    <cellStyle name="Normal 2 3 5 2 2 5 2" xfId="13934" xr:uid="{00000000-0005-0000-0000-0000F0590000}"/>
    <cellStyle name="Normal 2 3 5 2 2 5 2 2" xfId="30230" xr:uid="{00000000-0005-0000-0000-0000F1590000}"/>
    <cellStyle name="Normal 2 3 5 2 2 5 3" xfId="22084" xr:uid="{00000000-0005-0000-0000-0000F2590000}"/>
    <cellStyle name="Normal 2 3 5 2 2 6" xfId="8635" xr:uid="{00000000-0005-0000-0000-0000F3590000}"/>
    <cellStyle name="Normal 2 3 5 2 2 6 2" xfId="24931" xr:uid="{00000000-0005-0000-0000-0000F4590000}"/>
    <cellStyle name="Normal 2 3 5 2 2 7" xfId="16785" xr:uid="{00000000-0005-0000-0000-0000F5590000}"/>
    <cellStyle name="Normal 2 3 5 2 3" xfId="850" xr:uid="{00000000-0005-0000-0000-0000F6590000}"/>
    <cellStyle name="Normal 2 3 5 2 3 2" xfId="2260" xr:uid="{00000000-0005-0000-0000-0000F7590000}"/>
    <cellStyle name="Normal 2 3 5 2 3 2 2" xfId="4789" xr:uid="{00000000-0005-0000-0000-0000F8590000}"/>
    <cellStyle name="Normal 2 3 5 2 3 2 2 2" xfId="12935" xr:uid="{00000000-0005-0000-0000-0000F9590000}"/>
    <cellStyle name="Normal 2 3 5 2 3 2 2 2 2" xfId="29231" xr:uid="{00000000-0005-0000-0000-0000FA590000}"/>
    <cellStyle name="Normal 2 3 5 2 3 2 2 3" xfId="21085" xr:uid="{00000000-0005-0000-0000-0000FB590000}"/>
    <cellStyle name="Normal 2 3 5 2 3 2 3" xfId="7559" xr:uid="{00000000-0005-0000-0000-0000FC590000}"/>
    <cellStyle name="Normal 2 3 5 2 3 2 3 2" xfId="15705" xr:uid="{00000000-0005-0000-0000-0000FD590000}"/>
    <cellStyle name="Normal 2 3 5 2 3 2 3 2 2" xfId="32001" xr:uid="{00000000-0005-0000-0000-0000FE590000}"/>
    <cellStyle name="Normal 2 3 5 2 3 2 3 3" xfId="23855" xr:uid="{00000000-0005-0000-0000-0000FF590000}"/>
    <cellStyle name="Normal 2 3 5 2 3 2 4" xfId="10406" xr:uid="{00000000-0005-0000-0000-0000005A0000}"/>
    <cellStyle name="Normal 2 3 5 2 3 2 4 2" xfId="26702" xr:uid="{00000000-0005-0000-0000-0000015A0000}"/>
    <cellStyle name="Normal 2 3 5 2 3 2 5" xfId="18556" xr:uid="{00000000-0005-0000-0000-0000025A0000}"/>
    <cellStyle name="Normal 2 3 5 2 3 3" xfId="3571" xr:uid="{00000000-0005-0000-0000-0000035A0000}"/>
    <cellStyle name="Normal 2 3 5 2 3 3 2" xfId="11717" xr:uid="{00000000-0005-0000-0000-0000045A0000}"/>
    <cellStyle name="Normal 2 3 5 2 3 3 2 2" xfId="28013" xr:uid="{00000000-0005-0000-0000-0000055A0000}"/>
    <cellStyle name="Normal 2 3 5 2 3 3 3" xfId="19867" xr:uid="{00000000-0005-0000-0000-0000065A0000}"/>
    <cellStyle name="Normal 2 3 5 2 3 4" xfId="6149" xr:uid="{00000000-0005-0000-0000-0000075A0000}"/>
    <cellStyle name="Normal 2 3 5 2 3 4 2" xfId="14295" xr:uid="{00000000-0005-0000-0000-0000085A0000}"/>
    <cellStyle name="Normal 2 3 5 2 3 4 2 2" xfId="30591" xr:uid="{00000000-0005-0000-0000-0000095A0000}"/>
    <cellStyle name="Normal 2 3 5 2 3 4 3" xfId="22445" xr:uid="{00000000-0005-0000-0000-00000A5A0000}"/>
    <cellStyle name="Normal 2 3 5 2 3 5" xfId="8996" xr:uid="{00000000-0005-0000-0000-00000B5A0000}"/>
    <cellStyle name="Normal 2 3 5 2 3 5 2" xfId="25292" xr:uid="{00000000-0005-0000-0000-00000C5A0000}"/>
    <cellStyle name="Normal 2 3 5 2 3 6" xfId="17146" xr:uid="{00000000-0005-0000-0000-00000D5A0000}"/>
    <cellStyle name="Normal 2 3 5 2 4" xfId="1555" xr:uid="{00000000-0005-0000-0000-00000E5A0000}"/>
    <cellStyle name="Normal 2 3 5 2 4 2" xfId="4180" xr:uid="{00000000-0005-0000-0000-00000F5A0000}"/>
    <cellStyle name="Normal 2 3 5 2 4 2 2" xfId="12326" xr:uid="{00000000-0005-0000-0000-0000105A0000}"/>
    <cellStyle name="Normal 2 3 5 2 4 2 2 2" xfId="28622" xr:uid="{00000000-0005-0000-0000-0000115A0000}"/>
    <cellStyle name="Normal 2 3 5 2 4 2 3" xfId="20476" xr:uid="{00000000-0005-0000-0000-0000125A0000}"/>
    <cellStyle name="Normal 2 3 5 2 4 3" xfId="6854" xr:uid="{00000000-0005-0000-0000-0000135A0000}"/>
    <cellStyle name="Normal 2 3 5 2 4 3 2" xfId="15000" xr:uid="{00000000-0005-0000-0000-0000145A0000}"/>
    <cellStyle name="Normal 2 3 5 2 4 3 2 2" xfId="31296" xr:uid="{00000000-0005-0000-0000-0000155A0000}"/>
    <cellStyle name="Normal 2 3 5 2 4 3 3" xfId="23150" xr:uid="{00000000-0005-0000-0000-0000165A0000}"/>
    <cellStyle name="Normal 2 3 5 2 4 4" xfId="9701" xr:uid="{00000000-0005-0000-0000-0000175A0000}"/>
    <cellStyle name="Normal 2 3 5 2 4 4 2" xfId="25997" xr:uid="{00000000-0005-0000-0000-0000185A0000}"/>
    <cellStyle name="Normal 2 3 5 2 4 5" xfId="17851" xr:uid="{00000000-0005-0000-0000-0000195A0000}"/>
    <cellStyle name="Normal 2 3 5 2 5" xfId="2962" xr:uid="{00000000-0005-0000-0000-00001A5A0000}"/>
    <cellStyle name="Normal 2 3 5 2 5 2" xfId="11108" xr:uid="{00000000-0005-0000-0000-00001B5A0000}"/>
    <cellStyle name="Normal 2 3 5 2 5 2 2" xfId="27404" xr:uid="{00000000-0005-0000-0000-00001C5A0000}"/>
    <cellStyle name="Normal 2 3 5 2 5 3" xfId="19258" xr:uid="{00000000-0005-0000-0000-00001D5A0000}"/>
    <cellStyle name="Normal 2 3 5 2 6" xfId="5444" xr:uid="{00000000-0005-0000-0000-00001E5A0000}"/>
    <cellStyle name="Normal 2 3 5 2 6 2" xfId="13590" xr:uid="{00000000-0005-0000-0000-00001F5A0000}"/>
    <cellStyle name="Normal 2 3 5 2 6 2 2" xfId="29886" xr:uid="{00000000-0005-0000-0000-0000205A0000}"/>
    <cellStyle name="Normal 2 3 5 2 6 3" xfId="21740" xr:uid="{00000000-0005-0000-0000-0000215A0000}"/>
    <cellStyle name="Normal 2 3 5 2 7" xfId="8291" xr:uid="{00000000-0005-0000-0000-0000225A0000}"/>
    <cellStyle name="Normal 2 3 5 2 7 2" xfId="24587" xr:uid="{00000000-0005-0000-0000-0000235A0000}"/>
    <cellStyle name="Normal 2 3 5 2 8" xfId="16441" xr:uid="{00000000-0005-0000-0000-0000245A0000}"/>
    <cellStyle name="Normal 2 3 5 3" xfId="225" xr:uid="{00000000-0005-0000-0000-0000255A0000}"/>
    <cellStyle name="Normal 2 3 5 3 2" xfId="569" xr:uid="{00000000-0005-0000-0000-0000265A0000}"/>
    <cellStyle name="Normal 2 3 5 3 2 2" xfId="1275" xr:uid="{00000000-0005-0000-0000-0000275A0000}"/>
    <cellStyle name="Normal 2 3 5 3 2 2 2" xfId="2685" xr:uid="{00000000-0005-0000-0000-0000285A0000}"/>
    <cellStyle name="Normal 2 3 5 3 2 2 2 2" xfId="5159" xr:uid="{00000000-0005-0000-0000-0000295A0000}"/>
    <cellStyle name="Normal 2 3 5 3 2 2 2 2 2" xfId="13305" xr:uid="{00000000-0005-0000-0000-00002A5A0000}"/>
    <cellStyle name="Normal 2 3 5 3 2 2 2 2 2 2" xfId="29601" xr:uid="{00000000-0005-0000-0000-00002B5A0000}"/>
    <cellStyle name="Normal 2 3 5 3 2 2 2 2 3" xfId="21455" xr:uid="{00000000-0005-0000-0000-00002C5A0000}"/>
    <cellStyle name="Normal 2 3 5 3 2 2 2 3" xfId="7984" xr:uid="{00000000-0005-0000-0000-00002D5A0000}"/>
    <cellStyle name="Normal 2 3 5 3 2 2 2 3 2" xfId="16130" xr:uid="{00000000-0005-0000-0000-00002E5A0000}"/>
    <cellStyle name="Normal 2 3 5 3 2 2 2 3 2 2" xfId="32426" xr:uid="{00000000-0005-0000-0000-00002F5A0000}"/>
    <cellStyle name="Normal 2 3 5 3 2 2 2 3 3" xfId="24280" xr:uid="{00000000-0005-0000-0000-0000305A0000}"/>
    <cellStyle name="Normal 2 3 5 3 2 2 2 4" xfId="10831" xr:uid="{00000000-0005-0000-0000-0000315A0000}"/>
    <cellStyle name="Normal 2 3 5 3 2 2 2 4 2" xfId="27127" xr:uid="{00000000-0005-0000-0000-0000325A0000}"/>
    <cellStyle name="Normal 2 3 5 3 2 2 2 5" xfId="18981" xr:uid="{00000000-0005-0000-0000-0000335A0000}"/>
    <cellStyle name="Normal 2 3 5 3 2 2 3" xfId="3941" xr:uid="{00000000-0005-0000-0000-0000345A0000}"/>
    <cellStyle name="Normal 2 3 5 3 2 2 3 2" xfId="12087" xr:uid="{00000000-0005-0000-0000-0000355A0000}"/>
    <cellStyle name="Normal 2 3 5 3 2 2 3 2 2" xfId="28383" xr:uid="{00000000-0005-0000-0000-0000365A0000}"/>
    <cellStyle name="Normal 2 3 5 3 2 2 3 3" xfId="20237" xr:uid="{00000000-0005-0000-0000-0000375A0000}"/>
    <cellStyle name="Normal 2 3 5 3 2 2 4" xfId="6574" xr:uid="{00000000-0005-0000-0000-0000385A0000}"/>
    <cellStyle name="Normal 2 3 5 3 2 2 4 2" xfId="14720" xr:uid="{00000000-0005-0000-0000-0000395A0000}"/>
    <cellStyle name="Normal 2 3 5 3 2 2 4 2 2" xfId="31016" xr:uid="{00000000-0005-0000-0000-00003A5A0000}"/>
    <cellStyle name="Normal 2 3 5 3 2 2 4 3" xfId="22870" xr:uid="{00000000-0005-0000-0000-00003B5A0000}"/>
    <cellStyle name="Normal 2 3 5 3 2 2 5" xfId="9421" xr:uid="{00000000-0005-0000-0000-00003C5A0000}"/>
    <cellStyle name="Normal 2 3 5 3 2 2 5 2" xfId="25717" xr:uid="{00000000-0005-0000-0000-00003D5A0000}"/>
    <cellStyle name="Normal 2 3 5 3 2 2 6" xfId="17571" xr:uid="{00000000-0005-0000-0000-00003E5A0000}"/>
    <cellStyle name="Normal 2 3 5 3 2 3" xfId="1980" xr:uid="{00000000-0005-0000-0000-00003F5A0000}"/>
    <cellStyle name="Normal 2 3 5 3 2 3 2" xfId="4550" xr:uid="{00000000-0005-0000-0000-0000405A0000}"/>
    <cellStyle name="Normal 2 3 5 3 2 3 2 2" xfId="12696" xr:uid="{00000000-0005-0000-0000-0000415A0000}"/>
    <cellStyle name="Normal 2 3 5 3 2 3 2 2 2" xfId="28992" xr:uid="{00000000-0005-0000-0000-0000425A0000}"/>
    <cellStyle name="Normal 2 3 5 3 2 3 2 3" xfId="20846" xr:uid="{00000000-0005-0000-0000-0000435A0000}"/>
    <cellStyle name="Normal 2 3 5 3 2 3 3" xfId="7279" xr:uid="{00000000-0005-0000-0000-0000445A0000}"/>
    <cellStyle name="Normal 2 3 5 3 2 3 3 2" xfId="15425" xr:uid="{00000000-0005-0000-0000-0000455A0000}"/>
    <cellStyle name="Normal 2 3 5 3 2 3 3 2 2" xfId="31721" xr:uid="{00000000-0005-0000-0000-0000465A0000}"/>
    <cellStyle name="Normal 2 3 5 3 2 3 3 3" xfId="23575" xr:uid="{00000000-0005-0000-0000-0000475A0000}"/>
    <cellStyle name="Normal 2 3 5 3 2 3 4" xfId="10126" xr:uid="{00000000-0005-0000-0000-0000485A0000}"/>
    <cellStyle name="Normal 2 3 5 3 2 3 4 2" xfId="26422" xr:uid="{00000000-0005-0000-0000-0000495A0000}"/>
    <cellStyle name="Normal 2 3 5 3 2 3 5" xfId="18276" xr:uid="{00000000-0005-0000-0000-00004A5A0000}"/>
    <cellStyle name="Normal 2 3 5 3 2 4" xfId="3332" xr:uid="{00000000-0005-0000-0000-00004B5A0000}"/>
    <cellStyle name="Normal 2 3 5 3 2 4 2" xfId="11478" xr:uid="{00000000-0005-0000-0000-00004C5A0000}"/>
    <cellStyle name="Normal 2 3 5 3 2 4 2 2" xfId="27774" xr:uid="{00000000-0005-0000-0000-00004D5A0000}"/>
    <cellStyle name="Normal 2 3 5 3 2 4 3" xfId="19628" xr:uid="{00000000-0005-0000-0000-00004E5A0000}"/>
    <cellStyle name="Normal 2 3 5 3 2 5" xfId="5869" xr:uid="{00000000-0005-0000-0000-00004F5A0000}"/>
    <cellStyle name="Normal 2 3 5 3 2 5 2" xfId="14015" xr:uid="{00000000-0005-0000-0000-0000505A0000}"/>
    <cellStyle name="Normal 2 3 5 3 2 5 2 2" xfId="30311" xr:uid="{00000000-0005-0000-0000-0000515A0000}"/>
    <cellStyle name="Normal 2 3 5 3 2 5 3" xfId="22165" xr:uid="{00000000-0005-0000-0000-0000525A0000}"/>
    <cellStyle name="Normal 2 3 5 3 2 6" xfId="8716" xr:uid="{00000000-0005-0000-0000-0000535A0000}"/>
    <cellStyle name="Normal 2 3 5 3 2 6 2" xfId="25012" xr:uid="{00000000-0005-0000-0000-0000545A0000}"/>
    <cellStyle name="Normal 2 3 5 3 2 7" xfId="16866" xr:uid="{00000000-0005-0000-0000-0000555A0000}"/>
    <cellStyle name="Normal 2 3 5 3 3" xfId="931" xr:uid="{00000000-0005-0000-0000-0000565A0000}"/>
    <cellStyle name="Normal 2 3 5 3 3 2" xfId="2341" xr:uid="{00000000-0005-0000-0000-0000575A0000}"/>
    <cellStyle name="Normal 2 3 5 3 3 2 2" xfId="4863" xr:uid="{00000000-0005-0000-0000-0000585A0000}"/>
    <cellStyle name="Normal 2 3 5 3 3 2 2 2" xfId="13009" xr:uid="{00000000-0005-0000-0000-0000595A0000}"/>
    <cellStyle name="Normal 2 3 5 3 3 2 2 2 2" xfId="29305" xr:uid="{00000000-0005-0000-0000-00005A5A0000}"/>
    <cellStyle name="Normal 2 3 5 3 3 2 2 3" xfId="21159" xr:uid="{00000000-0005-0000-0000-00005B5A0000}"/>
    <cellStyle name="Normal 2 3 5 3 3 2 3" xfId="7640" xr:uid="{00000000-0005-0000-0000-00005C5A0000}"/>
    <cellStyle name="Normal 2 3 5 3 3 2 3 2" xfId="15786" xr:uid="{00000000-0005-0000-0000-00005D5A0000}"/>
    <cellStyle name="Normal 2 3 5 3 3 2 3 2 2" xfId="32082" xr:uid="{00000000-0005-0000-0000-00005E5A0000}"/>
    <cellStyle name="Normal 2 3 5 3 3 2 3 3" xfId="23936" xr:uid="{00000000-0005-0000-0000-00005F5A0000}"/>
    <cellStyle name="Normal 2 3 5 3 3 2 4" xfId="10487" xr:uid="{00000000-0005-0000-0000-0000605A0000}"/>
    <cellStyle name="Normal 2 3 5 3 3 2 4 2" xfId="26783" xr:uid="{00000000-0005-0000-0000-0000615A0000}"/>
    <cellStyle name="Normal 2 3 5 3 3 2 5" xfId="18637" xr:uid="{00000000-0005-0000-0000-0000625A0000}"/>
    <cellStyle name="Normal 2 3 5 3 3 3" xfId="3645" xr:uid="{00000000-0005-0000-0000-0000635A0000}"/>
    <cellStyle name="Normal 2 3 5 3 3 3 2" xfId="11791" xr:uid="{00000000-0005-0000-0000-0000645A0000}"/>
    <cellStyle name="Normal 2 3 5 3 3 3 2 2" xfId="28087" xr:uid="{00000000-0005-0000-0000-0000655A0000}"/>
    <cellStyle name="Normal 2 3 5 3 3 3 3" xfId="19941" xr:uid="{00000000-0005-0000-0000-0000665A0000}"/>
    <cellStyle name="Normal 2 3 5 3 3 4" xfId="6230" xr:uid="{00000000-0005-0000-0000-0000675A0000}"/>
    <cellStyle name="Normal 2 3 5 3 3 4 2" xfId="14376" xr:uid="{00000000-0005-0000-0000-0000685A0000}"/>
    <cellStyle name="Normal 2 3 5 3 3 4 2 2" xfId="30672" xr:uid="{00000000-0005-0000-0000-0000695A0000}"/>
    <cellStyle name="Normal 2 3 5 3 3 4 3" xfId="22526" xr:uid="{00000000-0005-0000-0000-00006A5A0000}"/>
    <cellStyle name="Normal 2 3 5 3 3 5" xfId="9077" xr:uid="{00000000-0005-0000-0000-00006B5A0000}"/>
    <cellStyle name="Normal 2 3 5 3 3 5 2" xfId="25373" xr:uid="{00000000-0005-0000-0000-00006C5A0000}"/>
    <cellStyle name="Normal 2 3 5 3 3 6" xfId="17227" xr:uid="{00000000-0005-0000-0000-00006D5A0000}"/>
    <cellStyle name="Normal 2 3 5 3 4" xfId="1636" xr:uid="{00000000-0005-0000-0000-00006E5A0000}"/>
    <cellStyle name="Normal 2 3 5 3 4 2" xfId="4254" xr:uid="{00000000-0005-0000-0000-00006F5A0000}"/>
    <cellStyle name="Normal 2 3 5 3 4 2 2" xfId="12400" xr:uid="{00000000-0005-0000-0000-0000705A0000}"/>
    <cellStyle name="Normal 2 3 5 3 4 2 2 2" xfId="28696" xr:uid="{00000000-0005-0000-0000-0000715A0000}"/>
    <cellStyle name="Normal 2 3 5 3 4 2 3" xfId="20550" xr:uid="{00000000-0005-0000-0000-0000725A0000}"/>
    <cellStyle name="Normal 2 3 5 3 4 3" xfId="6935" xr:uid="{00000000-0005-0000-0000-0000735A0000}"/>
    <cellStyle name="Normal 2 3 5 3 4 3 2" xfId="15081" xr:uid="{00000000-0005-0000-0000-0000745A0000}"/>
    <cellStyle name="Normal 2 3 5 3 4 3 2 2" xfId="31377" xr:uid="{00000000-0005-0000-0000-0000755A0000}"/>
    <cellStyle name="Normal 2 3 5 3 4 3 3" xfId="23231" xr:uid="{00000000-0005-0000-0000-0000765A0000}"/>
    <cellStyle name="Normal 2 3 5 3 4 4" xfId="9782" xr:uid="{00000000-0005-0000-0000-0000775A0000}"/>
    <cellStyle name="Normal 2 3 5 3 4 4 2" xfId="26078" xr:uid="{00000000-0005-0000-0000-0000785A0000}"/>
    <cellStyle name="Normal 2 3 5 3 4 5" xfId="17932" xr:uid="{00000000-0005-0000-0000-0000795A0000}"/>
    <cellStyle name="Normal 2 3 5 3 5" xfId="3036" xr:uid="{00000000-0005-0000-0000-00007A5A0000}"/>
    <cellStyle name="Normal 2 3 5 3 5 2" xfId="11182" xr:uid="{00000000-0005-0000-0000-00007B5A0000}"/>
    <cellStyle name="Normal 2 3 5 3 5 2 2" xfId="27478" xr:uid="{00000000-0005-0000-0000-00007C5A0000}"/>
    <cellStyle name="Normal 2 3 5 3 5 3" xfId="19332" xr:uid="{00000000-0005-0000-0000-00007D5A0000}"/>
    <cellStyle name="Normal 2 3 5 3 6" xfId="5525" xr:uid="{00000000-0005-0000-0000-00007E5A0000}"/>
    <cellStyle name="Normal 2 3 5 3 6 2" xfId="13671" xr:uid="{00000000-0005-0000-0000-00007F5A0000}"/>
    <cellStyle name="Normal 2 3 5 3 6 2 2" xfId="29967" xr:uid="{00000000-0005-0000-0000-0000805A0000}"/>
    <cellStyle name="Normal 2 3 5 3 6 3" xfId="21821" xr:uid="{00000000-0005-0000-0000-0000815A0000}"/>
    <cellStyle name="Normal 2 3 5 3 7" xfId="8372" xr:uid="{00000000-0005-0000-0000-0000825A0000}"/>
    <cellStyle name="Normal 2 3 5 3 7 2" xfId="24668" xr:uid="{00000000-0005-0000-0000-0000835A0000}"/>
    <cellStyle name="Normal 2 3 5 3 8" xfId="16522" xr:uid="{00000000-0005-0000-0000-0000845A0000}"/>
    <cellStyle name="Normal 2 3 5 4" xfId="308" xr:uid="{00000000-0005-0000-0000-0000855A0000}"/>
    <cellStyle name="Normal 2 3 5 4 2" xfId="652" xr:uid="{00000000-0005-0000-0000-0000865A0000}"/>
    <cellStyle name="Normal 2 3 5 4 2 2" xfId="1358" xr:uid="{00000000-0005-0000-0000-0000875A0000}"/>
    <cellStyle name="Normal 2 3 5 4 2 2 2" xfId="2768" xr:uid="{00000000-0005-0000-0000-0000885A0000}"/>
    <cellStyle name="Normal 2 3 5 4 2 2 2 2" xfId="5233" xr:uid="{00000000-0005-0000-0000-0000895A0000}"/>
    <cellStyle name="Normal 2 3 5 4 2 2 2 2 2" xfId="13379" xr:uid="{00000000-0005-0000-0000-00008A5A0000}"/>
    <cellStyle name="Normal 2 3 5 4 2 2 2 2 2 2" xfId="29675" xr:uid="{00000000-0005-0000-0000-00008B5A0000}"/>
    <cellStyle name="Normal 2 3 5 4 2 2 2 2 3" xfId="21529" xr:uid="{00000000-0005-0000-0000-00008C5A0000}"/>
    <cellStyle name="Normal 2 3 5 4 2 2 2 3" xfId="8067" xr:uid="{00000000-0005-0000-0000-00008D5A0000}"/>
    <cellStyle name="Normal 2 3 5 4 2 2 2 3 2" xfId="16213" xr:uid="{00000000-0005-0000-0000-00008E5A0000}"/>
    <cellStyle name="Normal 2 3 5 4 2 2 2 3 2 2" xfId="32509" xr:uid="{00000000-0005-0000-0000-00008F5A0000}"/>
    <cellStyle name="Normal 2 3 5 4 2 2 2 3 3" xfId="24363" xr:uid="{00000000-0005-0000-0000-0000905A0000}"/>
    <cellStyle name="Normal 2 3 5 4 2 2 2 4" xfId="10914" xr:uid="{00000000-0005-0000-0000-0000915A0000}"/>
    <cellStyle name="Normal 2 3 5 4 2 2 2 4 2" xfId="27210" xr:uid="{00000000-0005-0000-0000-0000925A0000}"/>
    <cellStyle name="Normal 2 3 5 4 2 2 2 5" xfId="19064" xr:uid="{00000000-0005-0000-0000-0000935A0000}"/>
    <cellStyle name="Normal 2 3 5 4 2 2 3" xfId="4015" xr:uid="{00000000-0005-0000-0000-0000945A0000}"/>
    <cellStyle name="Normal 2 3 5 4 2 2 3 2" xfId="12161" xr:uid="{00000000-0005-0000-0000-0000955A0000}"/>
    <cellStyle name="Normal 2 3 5 4 2 2 3 2 2" xfId="28457" xr:uid="{00000000-0005-0000-0000-0000965A0000}"/>
    <cellStyle name="Normal 2 3 5 4 2 2 3 3" xfId="20311" xr:uid="{00000000-0005-0000-0000-0000975A0000}"/>
    <cellStyle name="Normal 2 3 5 4 2 2 4" xfId="6657" xr:uid="{00000000-0005-0000-0000-0000985A0000}"/>
    <cellStyle name="Normal 2 3 5 4 2 2 4 2" xfId="14803" xr:uid="{00000000-0005-0000-0000-0000995A0000}"/>
    <cellStyle name="Normal 2 3 5 4 2 2 4 2 2" xfId="31099" xr:uid="{00000000-0005-0000-0000-00009A5A0000}"/>
    <cellStyle name="Normal 2 3 5 4 2 2 4 3" xfId="22953" xr:uid="{00000000-0005-0000-0000-00009B5A0000}"/>
    <cellStyle name="Normal 2 3 5 4 2 2 5" xfId="9504" xr:uid="{00000000-0005-0000-0000-00009C5A0000}"/>
    <cellStyle name="Normal 2 3 5 4 2 2 5 2" xfId="25800" xr:uid="{00000000-0005-0000-0000-00009D5A0000}"/>
    <cellStyle name="Normal 2 3 5 4 2 2 6" xfId="17654" xr:uid="{00000000-0005-0000-0000-00009E5A0000}"/>
    <cellStyle name="Normal 2 3 5 4 2 3" xfId="2063" xr:uid="{00000000-0005-0000-0000-00009F5A0000}"/>
    <cellStyle name="Normal 2 3 5 4 2 3 2" xfId="4624" xr:uid="{00000000-0005-0000-0000-0000A05A0000}"/>
    <cellStyle name="Normal 2 3 5 4 2 3 2 2" xfId="12770" xr:uid="{00000000-0005-0000-0000-0000A15A0000}"/>
    <cellStyle name="Normal 2 3 5 4 2 3 2 2 2" xfId="29066" xr:uid="{00000000-0005-0000-0000-0000A25A0000}"/>
    <cellStyle name="Normal 2 3 5 4 2 3 2 3" xfId="20920" xr:uid="{00000000-0005-0000-0000-0000A35A0000}"/>
    <cellStyle name="Normal 2 3 5 4 2 3 3" xfId="7362" xr:uid="{00000000-0005-0000-0000-0000A45A0000}"/>
    <cellStyle name="Normal 2 3 5 4 2 3 3 2" xfId="15508" xr:uid="{00000000-0005-0000-0000-0000A55A0000}"/>
    <cellStyle name="Normal 2 3 5 4 2 3 3 2 2" xfId="31804" xr:uid="{00000000-0005-0000-0000-0000A65A0000}"/>
    <cellStyle name="Normal 2 3 5 4 2 3 3 3" xfId="23658" xr:uid="{00000000-0005-0000-0000-0000A75A0000}"/>
    <cellStyle name="Normal 2 3 5 4 2 3 4" xfId="10209" xr:uid="{00000000-0005-0000-0000-0000A85A0000}"/>
    <cellStyle name="Normal 2 3 5 4 2 3 4 2" xfId="26505" xr:uid="{00000000-0005-0000-0000-0000A95A0000}"/>
    <cellStyle name="Normal 2 3 5 4 2 3 5" xfId="18359" xr:uid="{00000000-0005-0000-0000-0000AA5A0000}"/>
    <cellStyle name="Normal 2 3 5 4 2 4" xfId="3406" xr:uid="{00000000-0005-0000-0000-0000AB5A0000}"/>
    <cellStyle name="Normal 2 3 5 4 2 4 2" xfId="11552" xr:uid="{00000000-0005-0000-0000-0000AC5A0000}"/>
    <cellStyle name="Normal 2 3 5 4 2 4 2 2" xfId="27848" xr:uid="{00000000-0005-0000-0000-0000AD5A0000}"/>
    <cellStyle name="Normal 2 3 5 4 2 4 3" xfId="19702" xr:uid="{00000000-0005-0000-0000-0000AE5A0000}"/>
    <cellStyle name="Normal 2 3 5 4 2 5" xfId="5952" xr:uid="{00000000-0005-0000-0000-0000AF5A0000}"/>
    <cellStyle name="Normal 2 3 5 4 2 5 2" xfId="14098" xr:uid="{00000000-0005-0000-0000-0000B05A0000}"/>
    <cellStyle name="Normal 2 3 5 4 2 5 2 2" xfId="30394" xr:uid="{00000000-0005-0000-0000-0000B15A0000}"/>
    <cellStyle name="Normal 2 3 5 4 2 5 3" xfId="22248" xr:uid="{00000000-0005-0000-0000-0000B25A0000}"/>
    <cellStyle name="Normal 2 3 5 4 2 6" xfId="8799" xr:uid="{00000000-0005-0000-0000-0000B35A0000}"/>
    <cellStyle name="Normal 2 3 5 4 2 6 2" xfId="25095" xr:uid="{00000000-0005-0000-0000-0000B45A0000}"/>
    <cellStyle name="Normal 2 3 5 4 2 7" xfId="16949" xr:uid="{00000000-0005-0000-0000-0000B55A0000}"/>
    <cellStyle name="Normal 2 3 5 4 3" xfId="1014" xr:uid="{00000000-0005-0000-0000-0000B65A0000}"/>
    <cellStyle name="Normal 2 3 5 4 3 2" xfId="2424" xr:uid="{00000000-0005-0000-0000-0000B75A0000}"/>
    <cellStyle name="Normal 2 3 5 4 3 2 2" xfId="4937" xr:uid="{00000000-0005-0000-0000-0000B85A0000}"/>
    <cellStyle name="Normal 2 3 5 4 3 2 2 2" xfId="13083" xr:uid="{00000000-0005-0000-0000-0000B95A0000}"/>
    <cellStyle name="Normal 2 3 5 4 3 2 2 2 2" xfId="29379" xr:uid="{00000000-0005-0000-0000-0000BA5A0000}"/>
    <cellStyle name="Normal 2 3 5 4 3 2 2 3" xfId="21233" xr:uid="{00000000-0005-0000-0000-0000BB5A0000}"/>
    <cellStyle name="Normal 2 3 5 4 3 2 3" xfId="7723" xr:uid="{00000000-0005-0000-0000-0000BC5A0000}"/>
    <cellStyle name="Normal 2 3 5 4 3 2 3 2" xfId="15869" xr:uid="{00000000-0005-0000-0000-0000BD5A0000}"/>
    <cellStyle name="Normal 2 3 5 4 3 2 3 2 2" xfId="32165" xr:uid="{00000000-0005-0000-0000-0000BE5A0000}"/>
    <cellStyle name="Normal 2 3 5 4 3 2 3 3" xfId="24019" xr:uid="{00000000-0005-0000-0000-0000BF5A0000}"/>
    <cellStyle name="Normal 2 3 5 4 3 2 4" xfId="10570" xr:uid="{00000000-0005-0000-0000-0000C05A0000}"/>
    <cellStyle name="Normal 2 3 5 4 3 2 4 2" xfId="26866" xr:uid="{00000000-0005-0000-0000-0000C15A0000}"/>
    <cellStyle name="Normal 2 3 5 4 3 2 5" xfId="18720" xr:uid="{00000000-0005-0000-0000-0000C25A0000}"/>
    <cellStyle name="Normal 2 3 5 4 3 3" xfId="3719" xr:uid="{00000000-0005-0000-0000-0000C35A0000}"/>
    <cellStyle name="Normal 2 3 5 4 3 3 2" xfId="11865" xr:uid="{00000000-0005-0000-0000-0000C45A0000}"/>
    <cellStyle name="Normal 2 3 5 4 3 3 2 2" xfId="28161" xr:uid="{00000000-0005-0000-0000-0000C55A0000}"/>
    <cellStyle name="Normal 2 3 5 4 3 3 3" xfId="20015" xr:uid="{00000000-0005-0000-0000-0000C65A0000}"/>
    <cellStyle name="Normal 2 3 5 4 3 4" xfId="6313" xr:uid="{00000000-0005-0000-0000-0000C75A0000}"/>
    <cellStyle name="Normal 2 3 5 4 3 4 2" xfId="14459" xr:uid="{00000000-0005-0000-0000-0000C85A0000}"/>
    <cellStyle name="Normal 2 3 5 4 3 4 2 2" xfId="30755" xr:uid="{00000000-0005-0000-0000-0000C95A0000}"/>
    <cellStyle name="Normal 2 3 5 4 3 4 3" xfId="22609" xr:uid="{00000000-0005-0000-0000-0000CA5A0000}"/>
    <cellStyle name="Normal 2 3 5 4 3 5" xfId="9160" xr:uid="{00000000-0005-0000-0000-0000CB5A0000}"/>
    <cellStyle name="Normal 2 3 5 4 3 5 2" xfId="25456" xr:uid="{00000000-0005-0000-0000-0000CC5A0000}"/>
    <cellStyle name="Normal 2 3 5 4 3 6" xfId="17310" xr:uid="{00000000-0005-0000-0000-0000CD5A0000}"/>
    <cellStyle name="Normal 2 3 5 4 4" xfId="1719" xr:uid="{00000000-0005-0000-0000-0000CE5A0000}"/>
    <cellStyle name="Normal 2 3 5 4 4 2" xfId="4328" xr:uid="{00000000-0005-0000-0000-0000CF5A0000}"/>
    <cellStyle name="Normal 2 3 5 4 4 2 2" xfId="12474" xr:uid="{00000000-0005-0000-0000-0000D05A0000}"/>
    <cellStyle name="Normal 2 3 5 4 4 2 2 2" xfId="28770" xr:uid="{00000000-0005-0000-0000-0000D15A0000}"/>
    <cellStyle name="Normal 2 3 5 4 4 2 3" xfId="20624" xr:uid="{00000000-0005-0000-0000-0000D25A0000}"/>
    <cellStyle name="Normal 2 3 5 4 4 3" xfId="7018" xr:uid="{00000000-0005-0000-0000-0000D35A0000}"/>
    <cellStyle name="Normal 2 3 5 4 4 3 2" xfId="15164" xr:uid="{00000000-0005-0000-0000-0000D45A0000}"/>
    <cellStyle name="Normal 2 3 5 4 4 3 2 2" xfId="31460" xr:uid="{00000000-0005-0000-0000-0000D55A0000}"/>
    <cellStyle name="Normal 2 3 5 4 4 3 3" xfId="23314" xr:uid="{00000000-0005-0000-0000-0000D65A0000}"/>
    <cellStyle name="Normal 2 3 5 4 4 4" xfId="9865" xr:uid="{00000000-0005-0000-0000-0000D75A0000}"/>
    <cellStyle name="Normal 2 3 5 4 4 4 2" xfId="26161" xr:uid="{00000000-0005-0000-0000-0000D85A0000}"/>
    <cellStyle name="Normal 2 3 5 4 4 5" xfId="18015" xr:uid="{00000000-0005-0000-0000-0000D95A0000}"/>
    <cellStyle name="Normal 2 3 5 4 5" xfId="3110" xr:uid="{00000000-0005-0000-0000-0000DA5A0000}"/>
    <cellStyle name="Normal 2 3 5 4 5 2" xfId="11256" xr:uid="{00000000-0005-0000-0000-0000DB5A0000}"/>
    <cellStyle name="Normal 2 3 5 4 5 2 2" xfId="27552" xr:uid="{00000000-0005-0000-0000-0000DC5A0000}"/>
    <cellStyle name="Normal 2 3 5 4 5 3" xfId="19406" xr:uid="{00000000-0005-0000-0000-0000DD5A0000}"/>
    <cellStyle name="Normal 2 3 5 4 6" xfId="5608" xr:uid="{00000000-0005-0000-0000-0000DE5A0000}"/>
    <cellStyle name="Normal 2 3 5 4 6 2" xfId="13754" xr:uid="{00000000-0005-0000-0000-0000DF5A0000}"/>
    <cellStyle name="Normal 2 3 5 4 6 2 2" xfId="30050" xr:uid="{00000000-0005-0000-0000-0000E05A0000}"/>
    <cellStyle name="Normal 2 3 5 4 6 3" xfId="21904" xr:uid="{00000000-0005-0000-0000-0000E15A0000}"/>
    <cellStyle name="Normal 2 3 5 4 7" xfId="8455" xr:uid="{00000000-0005-0000-0000-0000E25A0000}"/>
    <cellStyle name="Normal 2 3 5 4 7 2" xfId="24751" xr:uid="{00000000-0005-0000-0000-0000E35A0000}"/>
    <cellStyle name="Normal 2 3 5 4 8" xfId="16605" xr:uid="{00000000-0005-0000-0000-0000E45A0000}"/>
    <cellStyle name="Normal 2 3 5 5" xfId="398" xr:uid="{00000000-0005-0000-0000-0000E55A0000}"/>
    <cellStyle name="Normal 2 3 5 5 2" xfId="1104" xr:uid="{00000000-0005-0000-0000-0000E65A0000}"/>
    <cellStyle name="Normal 2 3 5 5 2 2" xfId="2514" xr:uid="{00000000-0005-0000-0000-0000E75A0000}"/>
    <cellStyle name="Normal 2 3 5 5 2 2 2" xfId="5011" xr:uid="{00000000-0005-0000-0000-0000E85A0000}"/>
    <cellStyle name="Normal 2 3 5 5 2 2 2 2" xfId="13157" xr:uid="{00000000-0005-0000-0000-0000E95A0000}"/>
    <cellStyle name="Normal 2 3 5 5 2 2 2 2 2" xfId="29453" xr:uid="{00000000-0005-0000-0000-0000EA5A0000}"/>
    <cellStyle name="Normal 2 3 5 5 2 2 2 3" xfId="21307" xr:uid="{00000000-0005-0000-0000-0000EB5A0000}"/>
    <cellStyle name="Normal 2 3 5 5 2 2 3" xfId="7813" xr:uid="{00000000-0005-0000-0000-0000EC5A0000}"/>
    <cellStyle name="Normal 2 3 5 5 2 2 3 2" xfId="15959" xr:uid="{00000000-0005-0000-0000-0000ED5A0000}"/>
    <cellStyle name="Normal 2 3 5 5 2 2 3 2 2" xfId="32255" xr:uid="{00000000-0005-0000-0000-0000EE5A0000}"/>
    <cellStyle name="Normal 2 3 5 5 2 2 3 3" xfId="24109" xr:uid="{00000000-0005-0000-0000-0000EF5A0000}"/>
    <cellStyle name="Normal 2 3 5 5 2 2 4" xfId="10660" xr:uid="{00000000-0005-0000-0000-0000F05A0000}"/>
    <cellStyle name="Normal 2 3 5 5 2 2 4 2" xfId="26956" xr:uid="{00000000-0005-0000-0000-0000F15A0000}"/>
    <cellStyle name="Normal 2 3 5 5 2 2 5" xfId="18810" xr:uid="{00000000-0005-0000-0000-0000F25A0000}"/>
    <cellStyle name="Normal 2 3 5 5 2 3" xfId="3793" xr:uid="{00000000-0005-0000-0000-0000F35A0000}"/>
    <cellStyle name="Normal 2 3 5 5 2 3 2" xfId="11939" xr:uid="{00000000-0005-0000-0000-0000F45A0000}"/>
    <cellStyle name="Normal 2 3 5 5 2 3 2 2" xfId="28235" xr:uid="{00000000-0005-0000-0000-0000F55A0000}"/>
    <cellStyle name="Normal 2 3 5 5 2 3 3" xfId="20089" xr:uid="{00000000-0005-0000-0000-0000F65A0000}"/>
    <cellStyle name="Normal 2 3 5 5 2 4" xfId="6403" xr:uid="{00000000-0005-0000-0000-0000F75A0000}"/>
    <cellStyle name="Normal 2 3 5 5 2 4 2" xfId="14549" xr:uid="{00000000-0005-0000-0000-0000F85A0000}"/>
    <cellStyle name="Normal 2 3 5 5 2 4 2 2" xfId="30845" xr:uid="{00000000-0005-0000-0000-0000F95A0000}"/>
    <cellStyle name="Normal 2 3 5 5 2 4 3" xfId="22699" xr:uid="{00000000-0005-0000-0000-0000FA5A0000}"/>
    <cellStyle name="Normal 2 3 5 5 2 5" xfId="9250" xr:uid="{00000000-0005-0000-0000-0000FB5A0000}"/>
    <cellStyle name="Normal 2 3 5 5 2 5 2" xfId="25546" xr:uid="{00000000-0005-0000-0000-0000FC5A0000}"/>
    <cellStyle name="Normal 2 3 5 5 2 6" xfId="17400" xr:uid="{00000000-0005-0000-0000-0000FD5A0000}"/>
    <cellStyle name="Normal 2 3 5 5 3" xfId="1809" xr:uid="{00000000-0005-0000-0000-0000FE5A0000}"/>
    <cellStyle name="Normal 2 3 5 5 3 2" xfId="4402" xr:uid="{00000000-0005-0000-0000-0000FF5A0000}"/>
    <cellStyle name="Normal 2 3 5 5 3 2 2" xfId="12548" xr:uid="{00000000-0005-0000-0000-0000005B0000}"/>
    <cellStyle name="Normal 2 3 5 5 3 2 2 2" xfId="28844" xr:uid="{00000000-0005-0000-0000-0000015B0000}"/>
    <cellStyle name="Normal 2 3 5 5 3 2 3" xfId="20698" xr:uid="{00000000-0005-0000-0000-0000025B0000}"/>
    <cellStyle name="Normal 2 3 5 5 3 3" xfId="7108" xr:uid="{00000000-0005-0000-0000-0000035B0000}"/>
    <cellStyle name="Normal 2 3 5 5 3 3 2" xfId="15254" xr:uid="{00000000-0005-0000-0000-0000045B0000}"/>
    <cellStyle name="Normal 2 3 5 5 3 3 2 2" xfId="31550" xr:uid="{00000000-0005-0000-0000-0000055B0000}"/>
    <cellStyle name="Normal 2 3 5 5 3 3 3" xfId="23404" xr:uid="{00000000-0005-0000-0000-0000065B0000}"/>
    <cellStyle name="Normal 2 3 5 5 3 4" xfId="9955" xr:uid="{00000000-0005-0000-0000-0000075B0000}"/>
    <cellStyle name="Normal 2 3 5 5 3 4 2" xfId="26251" xr:uid="{00000000-0005-0000-0000-0000085B0000}"/>
    <cellStyle name="Normal 2 3 5 5 3 5" xfId="18105" xr:uid="{00000000-0005-0000-0000-0000095B0000}"/>
    <cellStyle name="Normal 2 3 5 5 4" xfId="3184" xr:uid="{00000000-0005-0000-0000-00000A5B0000}"/>
    <cellStyle name="Normal 2 3 5 5 4 2" xfId="11330" xr:uid="{00000000-0005-0000-0000-00000B5B0000}"/>
    <cellStyle name="Normal 2 3 5 5 4 2 2" xfId="27626" xr:uid="{00000000-0005-0000-0000-00000C5B0000}"/>
    <cellStyle name="Normal 2 3 5 5 4 3" xfId="19480" xr:uid="{00000000-0005-0000-0000-00000D5B0000}"/>
    <cellStyle name="Normal 2 3 5 5 5" xfId="5698" xr:uid="{00000000-0005-0000-0000-00000E5B0000}"/>
    <cellStyle name="Normal 2 3 5 5 5 2" xfId="13844" xr:uid="{00000000-0005-0000-0000-00000F5B0000}"/>
    <cellStyle name="Normal 2 3 5 5 5 2 2" xfId="30140" xr:uid="{00000000-0005-0000-0000-0000105B0000}"/>
    <cellStyle name="Normal 2 3 5 5 5 3" xfId="21994" xr:uid="{00000000-0005-0000-0000-0000115B0000}"/>
    <cellStyle name="Normal 2 3 5 5 6" xfId="8545" xr:uid="{00000000-0005-0000-0000-0000125B0000}"/>
    <cellStyle name="Normal 2 3 5 5 6 2" xfId="24841" xr:uid="{00000000-0005-0000-0000-0000135B0000}"/>
    <cellStyle name="Normal 2 3 5 5 7" xfId="16695" xr:uid="{00000000-0005-0000-0000-0000145B0000}"/>
    <cellStyle name="Normal 2 3 5 6" xfId="760" xr:uid="{00000000-0005-0000-0000-0000155B0000}"/>
    <cellStyle name="Normal 2 3 5 6 2" xfId="2170" xr:uid="{00000000-0005-0000-0000-0000165B0000}"/>
    <cellStyle name="Normal 2 3 5 6 2 2" xfId="4715" xr:uid="{00000000-0005-0000-0000-0000175B0000}"/>
    <cellStyle name="Normal 2 3 5 6 2 2 2" xfId="12861" xr:uid="{00000000-0005-0000-0000-0000185B0000}"/>
    <cellStyle name="Normal 2 3 5 6 2 2 2 2" xfId="29157" xr:uid="{00000000-0005-0000-0000-0000195B0000}"/>
    <cellStyle name="Normal 2 3 5 6 2 2 3" xfId="21011" xr:uid="{00000000-0005-0000-0000-00001A5B0000}"/>
    <cellStyle name="Normal 2 3 5 6 2 3" xfId="7469" xr:uid="{00000000-0005-0000-0000-00001B5B0000}"/>
    <cellStyle name="Normal 2 3 5 6 2 3 2" xfId="15615" xr:uid="{00000000-0005-0000-0000-00001C5B0000}"/>
    <cellStyle name="Normal 2 3 5 6 2 3 2 2" xfId="31911" xr:uid="{00000000-0005-0000-0000-00001D5B0000}"/>
    <cellStyle name="Normal 2 3 5 6 2 3 3" xfId="23765" xr:uid="{00000000-0005-0000-0000-00001E5B0000}"/>
    <cellStyle name="Normal 2 3 5 6 2 4" xfId="10316" xr:uid="{00000000-0005-0000-0000-00001F5B0000}"/>
    <cellStyle name="Normal 2 3 5 6 2 4 2" xfId="26612" xr:uid="{00000000-0005-0000-0000-0000205B0000}"/>
    <cellStyle name="Normal 2 3 5 6 2 5" xfId="18466" xr:uid="{00000000-0005-0000-0000-0000215B0000}"/>
    <cellStyle name="Normal 2 3 5 6 3" xfId="3497" xr:uid="{00000000-0005-0000-0000-0000225B0000}"/>
    <cellStyle name="Normal 2 3 5 6 3 2" xfId="11643" xr:uid="{00000000-0005-0000-0000-0000235B0000}"/>
    <cellStyle name="Normal 2 3 5 6 3 2 2" xfId="27939" xr:uid="{00000000-0005-0000-0000-0000245B0000}"/>
    <cellStyle name="Normal 2 3 5 6 3 3" xfId="19793" xr:uid="{00000000-0005-0000-0000-0000255B0000}"/>
    <cellStyle name="Normal 2 3 5 6 4" xfId="6059" xr:uid="{00000000-0005-0000-0000-0000265B0000}"/>
    <cellStyle name="Normal 2 3 5 6 4 2" xfId="14205" xr:uid="{00000000-0005-0000-0000-0000275B0000}"/>
    <cellStyle name="Normal 2 3 5 6 4 2 2" xfId="30501" xr:uid="{00000000-0005-0000-0000-0000285B0000}"/>
    <cellStyle name="Normal 2 3 5 6 4 3" xfId="22355" xr:uid="{00000000-0005-0000-0000-0000295B0000}"/>
    <cellStyle name="Normal 2 3 5 6 5" xfId="8906" xr:uid="{00000000-0005-0000-0000-00002A5B0000}"/>
    <cellStyle name="Normal 2 3 5 6 5 2" xfId="25202" xr:uid="{00000000-0005-0000-0000-00002B5B0000}"/>
    <cellStyle name="Normal 2 3 5 6 6" xfId="17056" xr:uid="{00000000-0005-0000-0000-00002C5B0000}"/>
    <cellStyle name="Normal 2 3 5 7" xfId="1465" xr:uid="{00000000-0005-0000-0000-00002D5B0000}"/>
    <cellStyle name="Normal 2 3 5 7 2" xfId="4106" xr:uid="{00000000-0005-0000-0000-00002E5B0000}"/>
    <cellStyle name="Normal 2 3 5 7 2 2" xfId="12252" xr:uid="{00000000-0005-0000-0000-00002F5B0000}"/>
    <cellStyle name="Normal 2 3 5 7 2 2 2" xfId="28548" xr:uid="{00000000-0005-0000-0000-0000305B0000}"/>
    <cellStyle name="Normal 2 3 5 7 2 3" xfId="20402" xr:uid="{00000000-0005-0000-0000-0000315B0000}"/>
    <cellStyle name="Normal 2 3 5 7 3" xfId="6764" xr:uid="{00000000-0005-0000-0000-0000325B0000}"/>
    <cellStyle name="Normal 2 3 5 7 3 2" xfId="14910" xr:uid="{00000000-0005-0000-0000-0000335B0000}"/>
    <cellStyle name="Normal 2 3 5 7 3 2 2" xfId="31206" xr:uid="{00000000-0005-0000-0000-0000345B0000}"/>
    <cellStyle name="Normal 2 3 5 7 3 3" xfId="23060" xr:uid="{00000000-0005-0000-0000-0000355B0000}"/>
    <cellStyle name="Normal 2 3 5 7 4" xfId="9611" xr:uid="{00000000-0005-0000-0000-0000365B0000}"/>
    <cellStyle name="Normal 2 3 5 7 4 2" xfId="25907" xr:uid="{00000000-0005-0000-0000-0000375B0000}"/>
    <cellStyle name="Normal 2 3 5 7 5" xfId="17761" xr:uid="{00000000-0005-0000-0000-0000385B0000}"/>
    <cellStyle name="Normal 2 3 5 8" xfId="2888" xr:uid="{00000000-0005-0000-0000-0000395B0000}"/>
    <cellStyle name="Normal 2 3 5 8 2" xfId="11034" xr:uid="{00000000-0005-0000-0000-00003A5B0000}"/>
    <cellStyle name="Normal 2 3 5 8 2 2" xfId="27330" xr:uid="{00000000-0005-0000-0000-00003B5B0000}"/>
    <cellStyle name="Normal 2 3 5 8 3" xfId="19184" xr:uid="{00000000-0005-0000-0000-00003C5B0000}"/>
    <cellStyle name="Normal 2 3 5 9" xfId="5354" xr:uid="{00000000-0005-0000-0000-00003D5B0000}"/>
    <cellStyle name="Normal 2 3 5 9 2" xfId="13500" xr:uid="{00000000-0005-0000-0000-00003E5B0000}"/>
    <cellStyle name="Normal 2 3 5 9 2 2" xfId="29796" xr:uid="{00000000-0005-0000-0000-00003F5B0000}"/>
    <cellStyle name="Normal 2 3 5 9 3" xfId="21650" xr:uid="{00000000-0005-0000-0000-0000405B0000}"/>
    <cellStyle name="Normal 2 3 6" xfId="100" xr:uid="{00000000-0005-0000-0000-0000415B0000}"/>
    <cellStyle name="Normal 2 3 6 2" xfId="444" xr:uid="{00000000-0005-0000-0000-0000425B0000}"/>
    <cellStyle name="Normal 2 3 6 2 2" xfId="1150" xr:uid="{00000000-0005-0000-0000-0000435B0000}"/>
    <cellStyle name="Normal 2 3 6 2 2 2" xfId="2560" xr:uid="{00000000-0005-0000-0000-0000445B0000}"/>
    <cellStyle name="Normal 2 3 6 2 2 2 2" xfId="5049" xr:uid="{00000000-0005-0000-0000-0000455B0000}"/>
    <cellStyle name="Normal 2 3 6 2 2 2 2 2" xfId="13195" xr:uid="{00000000-0005-0000-0000-0000465B0000}"/>
    <cellStyle name="Normal 2 3 6 2 2 2 2 2 2" xfId="29491" xr:uid="{00000000-0005-0000-0000-0000475B0000}"/>
    <cellStyle name="Normal 2 3 6 2 2 2 2 3" xfId="21345" xr:uid="{00000000-0005-0000-0000-0000485B0000}"/>
    <cellStyle name="Normal 2 3 6 2 2 2 3" xfId="7859" xr:uid="{00000000-0005-0000-0000-0000495B0000}"/>
    <cellStyle name="Normal 2 3 6 2 2 2 3 2" xfId="16005" xr:uid="{00000000-0005-0000-0000-00004A5B0000}"/>
    <cellStyle name="Normal 2 3 6 2 2 2 3 2 2" xfId="32301" xr:uid="{00000000-0005-0000-0000-00004B5B0000}"/>
    <cellStyle name="Normal 2 3 6 2 2 2 3 3" xfId="24155" xr:uid="{00000000-0005-0000-0000-00004C5B0000}"/>
    <cellStyle name="Normal 2 3 6 2 2 2 4" xfId="10706" xr:uid="{00000000-0005-0000-0000-00004D5B0000}"/>
    <cellStyle name="Normal 2 3 6 2 2 2 4 2" xfId="27002" xr:uid="{00000000-0005-0000-0000-00004E5B0000}"/>
    <cellStyle name="Normal 2 3 6 2 2 2 5" xfId="18856" xr:uid="{00000000-0005-0000-0000-00004F5B0000}"/>
    <cellStyle name="Normal 2 3 6 2 2 3" xfId="3831" xr:uid="{00000000-0005-0000-0000-0000505B0000}"/>
    <cellStyle name="Normal 2 3 6 2 2 3 2" xfId="11977" xr:uid="{00000000-0005-0000-0000-0000515B0000}"/>
    <cellStyle name="Normal 2 3 6 2 2 3 2 2" xfId="28273" xr:uid="{00000000-0005-0000-0000-0000525B0000}"/>
    <cellStyle name="Normal 2 3 6 2 2 3 3" xfId="20127" xr:uid="{00000000-0005-0000-0000-0000535B0000}"/>
    <cellStyle name="Normal 2 3 6 2 2 4" xfId="6449" xr:uid="{00000000-0005-0000-0000-0000545B0000}"/>
    <cellStyle name="Normal 2 3 6 2 2 4 2" xfId="14595" xr:uid="{00000000-0005-0000-0000-0000555B0000}"/>
    <cellStyle name="Normal 2 3 6 2 2 4 2 2" xfId="30891" xr:uid="{00000000-0005-0000-0000-0000565B0000}"/>
    <cellStyle name="Normal 2 3 6 2 2 4 3" xfId="22745" xr:uid="{00000000-0005-0000-0000-0000575B0000}"/>
    <cellStyle name="Normal 2 3 6 2 2 5" xfId="9296" xr:uid="{00000000-0005-0000-0000-0000585B0000}"/>
    <cellStyle name="Normal 2 3 6 2 2 5 2" xfId="25592" xr:uid="{00000000-0005-0000-0000-0000595B0000}"/>
    <cellStyle name="Normal 2 3 6 2 2 6" xfId="17446" xr:uid="{00000000-0005-0000-0000-00005A5B0000}"/>
    <cellStyle name="Normal 2 3 6 2 3" xfId="1855" xr:uid="{00000000-0005-0000-0000-00005B5B0000}"/>
    <cellStyle name="Normal 2 3 6 2 3 2" xfId="4440" xr:uid="{00000000-0005-0000-0000-00005C5B0000}"/>
    <cellStyle name="Normal 2 3 6 2 3 2 2" xfId="12586" xr:uid="{00000000-0005-0000-0000-00005D5B0000}"/>
    <cellStyle name="Normal 2 3 6 2 3 2 2 2" xfId="28882" xr:uid="{00000000-0005-0000-0000-00005E5B0000}"/>
    <cellStyle name="Normal 2 3 6 2 3 2 3" xfId="20736" xr:uid="{00000000-0005-0000-0000-00005F5B0000}"/>
    <cellStyle name="Normal 2 3 6 2 3 3" xfId="7154" xr:uid="{00000000-0005-0000-0000-0000605B0000}"/>
    <cellStyle name="Normal 2 3 6 2 3 3 2" xfId="15300" xr:uid="{00000000-0005-0000-0000-0000615B0000}"/>
    <cellStyle name="Normal 2 3 6 2 3 3 2 2" xfId="31596" xr:uid="{00000000-0005-0000-0000-0000625B0000}"/>
    <cellStyle name="Normal 2 3 6 2 3 3 3" xfId="23450" xr:uid="{00000000-0005-0000-0000-0000635B0000}"/>
    <cellStyle name="Normal 2 3 6 2 3 4" xfId="10001" xr:uid="{00000000-0005-0000-0000-0000645B0000}"/>
    <cellStyle name="Normal 2 3 6 2 3 4 2" xfId="26297" xr:uid="{00000000-0005-0000-0000-0000655B0000}"/>
    <cellStyle name="Normal 2 3 6 2 3 5" xfId="18151" xr:uid="{00000000-0005-0000-0000-0000665B0000}"/>
    <cellStyle name="Normal 2 3 6 2 4" xfId="3222" xr:uid="{00000000-0005-0000-0000-0000675B0000}"/>
    <cellStyle name="Normal 2 3 6 2 4 2" xfId="11368" xr:uid="{00000000-0005-0000-0000-0000685B0000}"/>
    <cellStyle name="Normal 2 3 6 2 4 2 2" xfId="27664" xr:uid="{00000000-0005-0000-0000-0000695B0000}"/>
    <cellStyle name="Normal 2 3 6 2 4 3" xfId="19518" xr:uid="{00000000-0005-0000-0000-00006A5B0000}"/>
    <cellStyle name="Normal 2 3 6 2 5" xfId="5744" xr:uid="{00000000-0005-0000-0000-00006B5B0000}"/>
    <cellStyle name="Normal 2 3 6 2 5 2" xfId="13890" xr:uid="{00000000-0005-0000-0000-00006C5B0000}"/>
    <cellStyle name="Normal 2 3 6 2 5 2 2" xfId="30186" xr:uid="{00000000-0005-0000-0000-00006D5B0000}"/>
    <cellStyle name="Normal 2 3 6 2 5 3" xfId="22040" xr:uid="{00000000-0005-0000-0000-00006E5B0000}"/>
    <cellStyle name="Normal 2 3 6 2 6" xfId="8591" xr:uid="{00000000-0005-0000-0000-00006F5B0000}"/>
    <cellStyle name="Normal 2 3 6 2 6 2" xfId="24887" xr:uid="{00000000-0005-0000-0000-0000705B0000}"/>
    <cellStyle name="Normal 2 3 6 2 7" xfId="16741" xr:uid="{00000000-0005-0000-0000-0000715B0000}"/>
    <cellStyle name="Normal 2 3 6 3" xfId="806" xr:uid="{00000000-0005-0000-0000-0000725B0000}"/>
    <cellStyle name="Normal 2 3 6 3 2" xfId="2216" xr:uid="{00000000-0005-0000-0000-0000735B0000}"/>
    <cellStyle name="Normal 2 3 6 3 2 2" xfId="4753" xr:uid="{00000000-0005-0000-0000-0000745B0000}"/>
    <cellStyle name="Normal 2 3 6 3 2 2 2" xfId="12899" xr:uid="{00000000-0005-0000-0000-0000755B0000}"/>
    <cellStyle name="Normal 2 3 6 3 2 2 2 2" xfId="29195" xr:uid="{00000000-0005-0000-0000-0000765B0000}"/>
    <cellStyle name="Normal 2 3 6 3 2 2 3" xfId="21049" xr:uid="{00000000-0005-0000-0000-0000775B0000}"/>
    <cellStyle name="Normal 2 3 6 3 2 3" xfId="7515" xr:uid="{00000000-0005-0000-0000-0000785B0000}"/>
    <cellStyle name="Normal 2 3 6 3 2 3 2" xfId="15661" xr:uid="{00000000-0005-0000-0000-0000795B0000}"/>
    <cellStyle name="Normal 2 3 6 3 2 3 2 2" xfId="31957" xr:uid="{00000000-0005-0000-0000-00007A5B0000}"/>
    <cellStyle name="Normal 2 3 6 3 2 3 3" xfId="23811" xr:uid="{00000000-0005-0000-0000-00007B5B0000}"/>
    <cellStyle name="Normal 2 3 6 3 2 4" xfId="10362" xr:uid="{00000000-0005-0000-0000-00007C5B0000}"/>
    <cellStyle name="Normal 2 3 6 3 2 4 2" xfId="26658" xr:uid="{00000000-0005-0000-0000-00007D5B0000}"/>
    <cellStyle name="Normal 2 3 6 3 2 5" xfId="18512" xr:uid="{00000000-0005-0000-0000-00007E5B0000}"/>
    <cellStyle name="Normal 2 3 6 3 3" xfId="3535" xr:uid="{00000000-0005-0000-0000-00007F5B0000}"/>
    <cellStyle name="Normal 2 3 6 3 3 2" xfId="11681" xr:uid="{00000000-0005-0000-0000-0000805B0000}"/>
    <cellStyle name="Normal 2 3 6 3 3 2 2" xfId="27977" xr:uid="{00000000-0005-0000-0000-0000815B0000}"/>
    <cellStyle name="Normal 2 3 6 3 3 3" xfId="19831" xr:uid="{00000000-0005-0000-0000-0000825B0000}"/>
    <cellStyle name="Normal 2 3 6 3 4" xfId="6105" xr:uid="{00000000-0005-0000-0000-0000835B0000}"/>
    <cellStyle name="Normal 2 3 6 3 4 2" xfId="14251" xr:uid="{00000000-0005-0000-0000-0000845B0000}"/>
    <cellStyle name="Normal 2 3 6 3 4 2 2" xfId="30547" xr:uid="{00000000-0005-0000-0000-0000855B0000}"/>
    <cellStyle name="Normal 2 3 6 3 4 3" xfId="22401" xr:uid="{00000000-0005-0000-0000-0000865B0000}"/>
    <cellStyle name="Normal 2 3 6 3 5" xfId="8952" xr:uid="{00000000-0005-0000-0000-0000875B0000}"/>
    <cellStyle name="Normal 2 3 6 3 5 2" xfId="25248" xr:uid="{00000000-0005-0000-0000-0000885B0000}"/>
    <cellStyle name="Normal 2 3 6 3 6" xfId="17102" xr:uid="{00000000-0005-0000-0000-0000895B0000}"/>
    <cellStyle name="Normal 2 3 6 4" xfId="1511" xr:uid="{00000000-0005-0000-0000-00008A5B0000}"/>
    <cellStyle name="Normal 2 3 6 4 2" xfId="4144" xr:uid="{00000000-0005-0000-0000-00008B5B0000}"/>
    <cellStyle name="Normal 2 3 6 4 2 2" xfId="12290" xr:uid="{00000000-0005-0000-0000-00008C5B0000}"/>
    <cellStyle name="Normal 2 3 6 4 2 2 2" xfId="28586" xr:uid="{00000000-0005-0000-0000-00008D5B0000}"/>
    <cellStyle name="Normal 2 3 6 4 2 3" xfId="20440" xr:uid="{00000000-0005-0000-0000-00008E5B0000}"/>
    <cellStyle name="Normal 2 3 6 4 3" xfId="6810" xr:uid="{00000000-0005-0000-0000-00008F5B0000}"/>
    <cellStyle name="Normal 2 3 6 4 3 2" xfId="14956" xr:uid="{00000000-0005-0000-0000-0000905B0000}"/>
    <cellStyle name="Normal 2 3 6 4 3 2 2" xfId="31252" xr:uid="{00000000-0005-0000-0000-0000915B0000}"/>
    <cellStyle name="Normal 2 3 6 4 3 3" xfId="23106" xr:uid="{00000000-0005-0000-0000-0000925B0000}"/>
    <cellStyle name="Normal 2 3 6 4 4" xfId="9657" xr:uid="{00000000-0005-0000-0000-0000935B0000}"/>
    <cellStyle name="Normal 2 3 6 4 4 2" xfId="25953" xr:uid="{00000000-0005-0000-0000-0000945B0000}"/>
    <cellStyle name="Normal 2 3 6 4 5" xfId="17807" xr:uid="{00000000-0005-0000-0000-0000955B0000}"/>
    <cellStyle name="Normal 2 3 6 5" xfId="2926" xr:uid="{00000000-0005-0000-0000-0000965B0000}"/>
    <cellStyle name="Normal 2 3 6 5 2" xfId="11072" xr:uid="{00000000-0005-0000-0000-0000975B0000}"/>
    <cellStyle name="Normal 2 3 6 5 2 2" xfId="27368" xr:uid="{00000000-0005-0000-0000-0000985B0000}"/>
    <cellStyle name="Normal 2 3 6 5 3" xfId="19222" xr:uid="{00000000-0005-0000-0000-0000995B0000}"/>
    <cellStyle name="Normal 2 3 6 6" xfId="5400" xr:uid="{00000000-0005-0000-0000-00009A5B0000}"/>
    <cellStyle name="Normal 2 3 6 6 2" xfId="13546" xr:uid="{00000000-0005-0000-0000-00009B5B0000}"/>
    <cellStyle name="Normal 2 3 6 6 2 2" xfId="29842" xr:uid="{00000000-0005-0000-0000-00009C5B0000}"/>
    <cellStyle name="Normal 2 3 6 6 3" xfId="21696" xr:uid="{00000000-0005-0000-0000-00009D5B0000}"/>
    <cellStyle name="Normal 2 3 6 7" xfId="8247" xr:uid="{00000000-0005-0000-0000-00009E5B0000}"/>
    <cellStyle name="Normal 2 3 6 7 2" xfId="24543" xr:uid="{00000000-0005-0000-0000-00009F5B0000}"/>
    <cellStyle name="Normal 2 3 6 8" xfId="16397" xr:uid="{00000000-0005-0000-0000-0000A05B0000}"/>
    <cellStyle name="Normal 2 3 7" xfId="189" xr:uid="{00000000-0005-0000-0000-0000A15B0000}"/>
    <cellStyle name="Normal 2 3 7 2" xfId="533" xr:uid="{00000000-0005-0000-0000-0000A25B0000}"/>
    <cellStyle name="Normal 2 3 7 2 2" xfId="1239" xr:uid="{00000000-0005-0000-0000-0000A35B0000}"/>
    <cellStyle name="Normal 2 3 7 2 2 2" xfId="2649" xr:uid="{00000000-0005-0000-0000-0000A45B0000}"/>
    <cellStyle name="Normal 2 3 7 2 2 2 2" xfId="5123" xr:uid="{00000000-0005-0000-0000-0000A55B0000}"/>
    <cellStyle name="Normal 2 3 7 2 2 2 2 2" xfId="13269" xr:uid="{00000000-0005-0000-0000-0000A65B0000}"/>
    <cellStyle name="Normal 2 3 7 2 2 2 2 2 2" xfId="29565" xr:uid="{00000000-0005-0000-0000-0000A75B0000}"/>
    <cellStyle name="Normal 2 3 7 2 2 2 2 3" xfId="21419" xr:uid="{00000000-0005-0000-0000-0000A85B0000}"/>
    <cellStyle name="Normal 2 3 7 2 2 2 3" xfId="7948" xr:uid="{00000000-0005-0000-0000-0000A95B0000}"/>
    <cellStyle name="Normal 2 3 7 2 2 2 3 2" xfId="16094" xr:uid="{00000000-0005-0000-0000-0000AA5B0000}"/>
    <cellStyle name="Normal 2 3 7 2 2 2 3 2 2" xfId="32390" xr:uid="{00000000-0005-0000-0000-0000AB5B0000}"/>
    <cellStyle name="Normal 2 3 7 2 2 2 3 3" xfId="24244" xr:uid="{00000000-0005-0000-0000-0000AC5B0000}"/>
    <cellStyle name="Normal 2 3 7 2 2 2 4" xfId="10795" xr:uid="{00000000-0005-0000-0000-0000AD5B0000}"/>
    <cellStyle name="Normal 2 3 7 2 2 2 4 2" xfId="27091" xr:uid="{00000000-0005-0000-0000-0000AE5B0000}"/>
    <cellStyle name="Normal 2 3 7 2 2 2 5" xfId="18945" xr:uid="{00000000-0005-0000-0000-0000AF5B0000}"/>
    <cellStyle name="Normal 2 3 7 2 2 3" xfId="3905" xr:uid="{00000000-0005-0000-0000-0000B05B0000}"/>
    <cellStyle name="Normal 2 3 7 2 2 3 2" xfId="12051" xr:uid="{00000000-0005-0000-0000-0000B15B0000}"/>
    <cellStyle name="Normal 2 3 7 2 2 3 2 2" xfId="28347" xr:uid="{00000000-0005-0000-0000-0000B25B0000}"/>
    <cellStyle name="Normal 2 3 7 2 2 3 3" xfId="20201" xr:uid="{00000000-0005-0000-0000-0000B35B0000}"/>
    <cellStyle name="Normal 2 3 7 2 2 4" xfId="6538" xr:uid="{00000000-0005-0000-0000-0000B45B0000}"/>
    <cellStyle name="Normal 2 3 7 2 2 4 2" xfId="14684" xr:uid="{00000000-0005-0000-0000-0000B55B0000}"/>
    <cellStyle name="Normal 2 3 7 2 2 4 2 2" xfId="30980" xr:uid="{00000000-0005-0000-0000-0000B65B0000}"/>
    <cellStyle name="Normal 2 3 7 2 2 4 3" xfId="22834" xr:uid="{00000000-0005-0000-0000-0000B75B0000}"/>
    <cellStyle name="Normal 2 3 7 2 2 5" xfId="9385" xr:uid="{00000000-0005-0000-0000-0000B85B0000}"/>
    <cellStyle name="Normal 2 3 7 2 2 5 2" xfId="25681" xr:uid="{00000000-0005-0000-0000-0000B95B0000}"/>
    <cellStyle name="Normal 2 3 7 2 2 6" xfId="17535" xr:uid="{00000000-0005-0000-0000-0000BA5B0000}"/>
    <cellStyle name="Normal 2 3 7 2 3" xfId="1944" xr:uid="{00000000-0005-0000-0000-0000BB5B0000}"/>
    <cellStyle name="Normal 2 3 7 2 3 2" xfId="4514" xr:uid="{00000000-0005-0000-0000-0000BC5B0000}"/>
    <cellStyle name="Normal 2 3 7 2 3 2 2" xfId="12660" xr:uid="{00000000-0005-0000-0000-0000BD5B0000}"/>
    <cellStyle name="Normal 2 3 7 2 3 2 2 2" xfId="28956" xr:uid="{00000000-0005-0000-0000-0000BE5B0000}"/>
    <cellStyle name="Normal 2 3 7 2 3 2 3" xfId="20810" xr:uid="{00000000-0005-0000-0000-0000BF5B0000}"/>
    <cellStyle name="Normal 2 3 7 2 3 3" xfId="7243" xr:uid="{00000000-0005-0000-0000-0000C05B0000}"/>
    <cellStyle name="Normal 2 3 7 2 3 3 2" xfId="15389" xr:uid="{00000000-0005-0000-0000-0000C15B0000}"/>
    <cellStyle name="Normal 2 3 7 2 3 3 2 2" xfId="31685" xr:uid="{00000000-0005-0000-0000-0000C25B0000}"/>
    <cellStyle name="Normal 2 3 7 2 3 3 3" xfId="23539" xr:uid="{00000000-0005-0000-0000-0000C35B0000}"/>
    <cellStyle name="Normal 2 3 7 2 3 4" xfId="10090" xr:uid="{00000000-0005-0000-0000-0000C45B0000}"/>
    <cellStyle name="Normal 2 3 7 2 3 4 2" xfId="26386" xr:uid="{00000000-0005-0000-0000-0000C55B0000}"/>
    <cellStyle name="Normal 2 3 7 2 3 5" xfId="18240" xr:uid="{00000000-0005-0000-0000-0000C65B0000}"/>
    <cellStyle name="Normal 2 3 7 2 4" xfId="3296" xr:uid="{00000000-0005-0000-0000-0000C75B0000}"/>
    <cellStyle name="Normal 2 3 7 2 4 2" xfId="11442" xr:uid="{00000000-0005-0000-0000-0000C85B0000}"/>
    <cellStyle name="Normal 2 3 7 2 4 2 2" xfId="27738" xr:uid="{00000000-0005-0000-0000-0000C95B0000}"/>
    <cellStyle name="Normal 2 3 7 2 4 3" xfId="19592" xr:uid="{00000000-0005-0000-0000-0000CA5B0000}"/>
    <cellStyle name="Normal 2 3 7 2 5" xfId="5833" xr:uid="{00000000-0005-0000-0000-0000CB5B0000}"/>
    <cellStyle name="Normal 2 3 7 2 5 2" xfId="13979" xr:uid="{00000000-0005-0000-0000-0000CC5B0000}"/>
    <cellStyle name="Normal 2 3 7 2 5 2 2" xfId="30275" xr:uid="{00000000-0005-0000-0000-0000CD5B0000}"/>
    <cellStyle name="Normal 2 3 7 2 5 3" xfId="22129" xr:uid="{00000000-0005-0000-0000-0000CE5B0000}"/>
    <cellStyle name="Normal 2 3 7 2 6" xfId="8680" xr:uid="{00000000-0005-0000-0000-0000CF5B0000}"/>
    <cellStyle name="Normal 2 3 7 2 6 2" xfId="24976" xr:uid="{00000000-0005-0000-0000-0000D05B0000}"/>
    <cellStyle name="Normal 2 3 7 2 7" xfId="16830" xr:uid="{00000000-0005-0000-0000-0000D15B0000}"/>
    <cellStyle name="Normal 2 3 7 3" xfId="895" xr:uid="{00000000-0005-0000-0000-0000D25B0000}"/>
    <cellStyle name="Normal 2 3 7 3 2" xfId="2305" xr:uid="{00000000-0005-0000-0000-0000D35B0000}"/>
    <cellStyle name="Normal 2 3 7 3 2 2" xfId="4827" xr:uid="{00000000-0005-0000-0000-0000D45B0000}"/>
    <cellStyle name="Normal 2 3 7 3 2 2 2" xfId="12973" xr:uid="{00000000-0005-0000-0000-0000D55B0000}"/>
    <cellStyle name="Normal 2 3 7 3 2 2 2 2" xfId="29269" xr:uid="{00000000-0005-0000-0000-0000D65B0000}"/>
    <cellStyle name="Normal 2 3 7 3 2 2 3" xfId="21123" xr:uid="{00000000-0005-0000-0000-0000D75B0000}"/>
    <cellStyle name="Normal 2 3 7 3 2 3" xfId="7604" xr:uid="{00000000-0005-0000-0000-0000D85B0000}"/>
    <cellStyle name="Normal 2 3 7 3 2 3 2" xfId="15750" xr:uid="{00000000-0005-0000-0000-0000D95B0000}"/>
    <cellStyle name="Normal 2 3 7 3 2 3 2 2" xfId="32046" xr:uid="{00000000-0005-0000-0000-0000DA5B0000}"/>
    <cellStyle name="Normal 2 3 7 3 2 3 3" xfId="23900" xr:uid="{00000000-0005-0000-0000-0000DB5B0000}"/>
    <cellStyle name="Normal 2 3 7 3 2 4" xfId="10451" xr:uid="{00000000-0005-0000-0000-0000DC5B0000}"/>
    <cellStyle name="Normal 2 3 7 3 2 4 2" xfId="26747" xr:uid="{00000000-0005-0000-0000-0000DD5B0000}"/>
    <cellStyle name="Normal 2 3 7 3 2 5" xfId="18601" xr:uid="{00000000-0005-0000-0000-0000DE5B0000}"/>
    <cellStyle name="Normal 2 3 7 3 3" xfId="3609" xr:uid="{00000000-0005-0000-0000-0000DF5B0000}"/>
    <cellStyle name="Normal 2 3 7 3 3 2" xfId="11755" xr:uid="{00000000-0005-0000-0000-0000E05B0000}"/>
    <cellStyle name="Normal 2 3 7 3 3 2 2" xfId="28051" xr:uid="{00000000-0005-0000-0000-0000E15B0000}"/>
    <cellStyle name="Normal 2 3 7 3 3 3" xfId="19905" xr:uid="{00000000-0005-0000-0000-0000E25B0000}"/>
    <cellStyle name="Normal 2 3 7 3 4" xfId="6194" xr:uid="{00000000-0005-0000-0000-0000E35B0000}"/>
    <cellStyle name="Normal 2 3 7 3 4 2" xfId="14340" xr:uid="{00000000-0005-0000-0000-0000E45B0000}"/>
    <cellStyle name="Normal 2 3 7 3 4 2 2" xfId="30636" xr:uid="{00000000-0005-0000-0000-0000E55B0000}"/>
    <cellStyle name="Normal 2 3 7 3 4 3" xfId="22490" xr:uid="{00000000-0005-0000-0000-0000E65B0000}"/>
    <cellStyle name="Normal 2 3 7 3 5" xfId="9041" xr:uid="{00000000-0005-0000-0000-0000E75B0000}"/>
    <cellStyle name="Normal 2 3 7 3 5 2" xfId="25337" xr:uid="{00000000-0005-0000-0000-0000E85B0000}"/>
    <cellStyle name="Normal 2 3 7 3 6" xfId="17191" xr:uid="{00000000-0005-0000-0000-0000E95B0000}"/>
    <cellStyle name="Normal 2 3 7 4" xfId="1600" xr:uid="{00000000-0005-0000-0000-0000EA5B0000}"/>
    <cellStyle name="Normal 2 3 7 4 2" xfId="4218" xr:uid="{00000000-0005-0000-0000-0000EB5B0000}"/>
    <cellStyle name="Normal 2 3 7 4 2 2" xfId="12364" xr:uid="{00000000-0005-0000-0000-0000EC5B0000}"/>
    <cellStyle name="Normal 2 3 7 4 2 2 2" xfId="28660" xr:uid="{00000000-0005-0000-0000-0000ED5B0000}"/>
    <cellStyle name="Normal 2 3 7 4 2 3" xfId="20514" xr:uid="{00000000-0005-0000-0000-0000EE5B0000}"/>
    <cellStyle name="Normal 2 3 7 4 3" xfId="6899" xr:uid="{00000000-0005-0000-0000-0000EF5B0000}"/>
    <cellStyle name="Normal 2 3 7 4 3 2" xfId="15045" xr:uid="{00000000-0005-0000-0000-0000F05B0000}"/>
    <cellStyle name="Normal 2 3 7 4 3 2 2" xfId="31341" xr:uid="{00000000-0005-0000-0000-0000F15B0000}"/>
    <cellStyle name="Normal 2 3 7 4 3 3" xfId="23195" xr:uid="{00000000-0005-0000-0000-0000F25B0000}"/>
    <cellStyle name="Normal 2 3 7 4 4" xfId="9746" xr:uid="{00000000-0005-0000-0000-0000F35B0000}"/>
    <cellStyle name="Normal 2 3 7 4 4 2" xfId="26042" xr:uid="{00000000-0005-0000-0000-0000F45B0000}"/>
    <cellStyle name="Normal 2 3 7 4 5" xfId="17896" xr:uid="{00000000-0005-0000-0000-0000F55B0000}"/>
    <cellStyle name="Normal 2 3 7 5" xfId="3000" xr:uid="{00000000-0005-0000-0000-0000F65B0000}"/>
    <cellStyle name="Normal 2 3 7 5 2" xfId="11146" xr:uid="{00000000-0005-0000-0000-0000F75B0000}"/>
    <cellStyle name="Normal 2 3 7 5 2 2" xfId="27442" xr:uid="{00000000-0005-0000-0000-0000F85B0000}"/>
    <cellStyle name="Normal 2 3 7 5 3" xfId="19296" xr:uid="{00000000-0005-0000-0000-0000F95B0000}"/>
    <cellStyle name="Normal 2 3 7 6" xfId="5489" xr:uid="{00000000-0005-0000-0000-0000FA5B0000}"/>
    <cellStyle name="Normal 2 3 7 6 2" xfId="13635" xr:uid="{00000000-0005-0000-0000-0000FB5B0000}"/>
    <cellStyle name="Normal 2 3 7 6 2 2" xfId="29931" xr:uid="{00000000-0005-0000-0000-0000FC5B0000}"/>
    <cellStyle name="Normal 2 3 7 6 3" xfId="21785" xr:uid="{00000000-0005-0000-0000-0000FD5B0000}"/>
    <cellStyle name="Normal 2 3 7 7" xfId="8336" xr:uid="{00000000-0005-0000-0000-0000FE5B0000}"/>
    <cellStyle name="Normal 2 3 7 7 2" xfId="24632" xr:uid="{00000000-0005-0000-0000-0000FF5B0000}"/>
    <cellStyle name="Normal 2 3 7 8" xfId="16486" xr:uid="{00000000-0005-0000-0000-0000005C0000}"/>
    <cellStyle name="Normal 2 3 8" xfId="264" xr:uid="{00000000-0005-0000-0000-0000015C0000}"/>
    <cellStyle name="Normal 2 3 8 2" xfId="608" xr:uid="{00000000-0005-0000-0000-0000025C0000}"/>
    <cellStyle name="Normal 2 3 8 2 2" xfId="1314" xr:uid="{00000000-0005-0000-0000-0000035C0000}"/>
    <cellStyle name="Normal 2 3 8 2 2 2" xfId="2724" xr:uid="{00000000-0005-0000-0000-0000045C0000}"/>
    <cellStyle name="Normal 2 3 8 2 2 2 2" xfId="5197" xr:uid="{00000000-0005-0000-0000-0000055C0000}"/>
    <cellStyle name="Normal 2 3 8 2 2 2 2 2" xfId="13343" xr:uid="{00000000-0005-0000-0000-0000065C0000}"/>
    <cellStyle name="Normal 2 3 8 2 2 2 2 2 2" xfId="29639" xr:uid="{00000000-0005-0000-0000-0000075C0000}"/>
    <cellStyle name="Normal 2 3 8 2 2 2 2 3" xfId="21493" xr:uid="{00000000-0005-0000-0000-0000085C0000}"/>
    <cellStyle name="Normal 2 3 8 2 2 2 3" xfId="8023" xr:uid="{00000000-0005-0000-0000-0000095C0000}"/>
    <cellStyle name="Normal 2 3 8 2 2 2 3 2" xfId="16169" xr:uid="{00000000-0005-0000-0000-00000A5C0000}"/>
    <cellStyle name="Normal 2 3 8 2 2 2 3 2 2" xfId="32465" xr:uid="{00000000-0005-0000-0000-00000B5C0000}"/>
    <cellStyle name="Normal 2 3 8 2 2 2 3 3" xfId="24319" xr:uid="{00000000-0005-0000-0000-00000C5C0000}"/>
    <cellStyle name="Normal 2 3 8 2 2 2 4" xfId="10870" xr:uid="{00000000-0005-0000-0000-00000D5C0000}"/>
    <cellStyle name="Normal 2 3 8 2 2 2 4 2" xfId="27166" xr:uid="{00000000-0005-0000-0000-00000E5C0000}"/>
    <cellStyle name="Normal 2 3 8 2 2 2 5" xfId="19020" xr:uid="{00000000-0005-0000-0000-00000F5C0000}"/>
    <cellStyle name="Normal 2 3 8 2 2 3" xfId="3979" xr:uid="{00000000-0005-0000-0000-0000105C0000}"/>
    <cellStyle name="Normal 2 3 8 2 2 3 2" xfId="12125" xr:uid="{00000000-0005-0000-0000-0000115C0000}"/>
    <cellStyle name="Normal 2 3 8 2 2 3 2 2" xfId="28421" xr:uid="{00000000-0005-0000-0000-0000125C0000}"/>
    <cellStyle name="Normal 2 3 8 2 2 3 3" xfId="20275" xr:uid="{00000000-0005-0000-0000-0000135C0000}"/>
    <cellStyle name="Normal 2 3 8 2 2 4" xfId="6613" xr:uid="{00000000-0005-0000-0000-0000145C0000}"/>
    <cellStyle name="Normal 2 3 8 2 2 4 2" xfId="14759" xr:uid="{00000000-0005-0000-0000-0000155C0000}"/>
    <cellStyle name="Normal 2 3 8 2 2 4 2 2" xfId="31055" xr:uid="{00000000-0005-0000-0000-0000165C0000}"/>
    <cellStyle name="Normal 2 3 8 2 2 4 3" xfId="22909" xr:uid="{00000000-0005-0000-0000-0000175C0000}"/>
    <cellStyle name="Normal 2 3 8 2 2 5" xfId="9460" xr:uid="{00000000-0005-0000-0000-0000185C0000}"/>
    <cellStyle name="Normal 2 3 8 2 2 5 2" xfId="25756" xr:uid="{00000000-0005-0000-0000-0000195C0000}"/>
    <cellStyle name="Normal 2 3 8 2 2 6" xfId="17610" xr:uid="{00000000-0005-0000-0000-00001A5C0000}"/>
    <cellStyle name="Normal 2 3 8 2 3" xfId="2019" xr:uid="{00000000-0005-0000-0000-00001B5C0000}"/>
    <cellStyle name="Normal 2 3 8 2 3 2" xfId="4588" xr:uid="{00000000-0005-0000-0000-00001C5C0000}"/>
    <cellStyle name="Normal 2 3 8 2 3 2 2" xfId="12734" xr:uid="{00000000-0005-0000-0000-00001D5C0000}"/>
    <cellStyle name="Normal 2 3 8 2 3 2 2 2" xfId="29030" xr:uid="{00000000-0005-0000-0000-00001E5C0000}"/>
    <cellStyle name="Normal 2 3 8 2 3 2 3" xfId="20884" xr:uid="{00000000-0005-0000-0000-00001F5C0000}"/>
    <cellStyle name="Normal 2 3 8 2 3 3" xfId="7318" xr:uid="{00000000-0005-0000-0000-0000205C0000}"/>
    <cellStyle name="Normal 2 3 8 2 3 3 2" xfId="15464" xr:uid="{00000000-0005-0000-0000-0000215C0000}"/>
    <cellStyle name="Normal 2 3 8 2 3 3 2 2" xfId="31760" xr:uid="{00000000-0005-0000-0000-0000225C0000}"/>
    <cellStyle name="Normal 2 3 8 2 3 3 3" xfId="23614" xr:uid="{00000000-0005-0000-0000-0000235C0000}"/>
    <cellStyle name="Normal 2 3 8 2 3 4" xfId="10165" xr:uid="{00000000-0005-0000-0000-0000245C0000}"/>
    <cellStyle name="Normal 2 3 8 2 3 4 2" xfId="26461" xr:uid="{00000000-0005-0000-0000-0000255C0000}"/>
    <cellStyle name="Normal 2 3 8 2 3 5" xfId="18315" xr:uid="{00000000-0005-0000-0000-0000265C0000}"/>
    <cellStyle name="Normal 2 3 8 2 4" xfId="3370" xr:uid="{00000000-0005-0000-0000-0000275C0000}"/>
    <cellStyle name="Normal 2 3 8 2 4 2" xfId="11516" xr:uid="{00000000-0005-0000-0000-0000285C0000}"/>
    <cellStyle name="Normal 2 3 8 2 4 2 2" xfId="27812" xr:uid="{00000000-0005-0000-0000-0000295C0000}"/>
    <cellStyle name="Normal 2 3 8 2 4 3" xfId="19666" xr:uid="{00000000-0005-0000-0000-00002A5C0000}"/>
    <cellStyle name="Normal 2 3 8 2 5" xfId="5908" xr:uid="{00000000-0005-0000-0000-00002B5C0000}"/>
    <cellStyle name="Normal 2 3 8 2 5 2" xfId="14054" xr:uid="{00000000-0005-0000-0000-00002C5C0000}"/>
    <cellStyle name="Normal 2 3 8 2 5 2 2" xfId="30350" xr:uid="{00000000-0005-0000-0000-00002D5C0000}"/>
    <cellStyle name="Normal 2 3 8 2 5 3" xfId="22204" xr:uid="{00000000-0005-0000-0000-00002E5C0000}"/>
    <cellStyle name="Normal 2 3 8 2 6" xfId="8755" xr:uid="{00000000-0005-0000-0000-00002F5C0000}"/>
    <cellStyle name="Normal 2 3 8 2 6 2" xfId="25051" xr:uid="{00000000-0005-0000-0000-0000305C0000}"/>
    <cellStyle name="Normal 2 3 8 2 7" xfId="16905" xr:uid="{00000000-0005-0000-0000-0000315C0000}"/>
    <cellStyle name="Normal 2 3 8 3" xfId="970" xr:uid="{00000000-0005-0000-0000-0000325C0000}"/>
    <cellStyle name="Normal 2 3 8 3 2" xfId="2380" xr:uid="{00000000-0005-0000-0000-0000335C0000}"/>
    <cellStyle name="Normal 2 3 8 3 2 2" xfId="4901" xr:uid="{00000000-0005-0000-0000-0000345C0000}"/>
    <cellStyle name="Normal 2 3 8 3 2 2 2" xfId="13047" xr:uid="{00000000-0005-0000-0000-0000355C0000}"/>
    <cellStyle name="Normal 2 3 8 3 2 2 2 2" xfId="29343" xr:uid="{00000000-0005-0000-0000-0000365C0000}"/>
    <cellStyle name="Normal 2 3 8 3 2 2 3" xfId="21197" xr:uid="{00000000-0005-0000-0000-0000375C0000}"/>
    <cellStyle name="Normal 2 3 8 3 2 3" xfId="7679" xr:uid="{00000000-0005-0000-0000-0000385C0000}"/>
    <cellStyle name="Normal 2 3 8 3 2 3 2" xfId="15825" xr:uid="{00000000-0005-0000-0000-0000395C0000}"/>
    <cellStyle name="Normal 2 3 8 3 2 3 2 2" xfId="32121" xr:uid="{00000000-0005-0000-0000-00003A5C0000}"/>
    <cellStyle name="Normal 2 3 8 3 2 3 3" xfId="23975" xr:uid="{00000000-0005-0000-0000-00003B5C0000}"/>
    <cellStyle name="Normal 2 3 8 3 2 4" xfId="10526" xr:uid="{00000000-0005-0000-0000-00003C5C0000}"/>
    <cellStyle name="Normal 2 3 8 3 2 4 2" xfId="26822" xr:uid="{00000000-0005-0000-0000-00003D5C0000}"/>
    <cellStyle name="Normal 2 3 8 3 2 5" xfId="18676" xr:uid="{00000000-0005-0000-0000-00003E5C0000}"/>
    <cellStyle name="Normal 2 3 8 3 3" xfId="3683" xr:uid="{00000000-0005-0000-0000-00003F5C0000}"/>
    <cellStyle name="Normal 2 3 8 3 3 2" xfId="11829" xr:uid="{00000000-0005-0000-0000-0000405C0000}"/>
    <cellStyle name="Normal 2 3 8 3 3 2 2" xfId="28125" xr:uid="{00000000-0005-0000-0000-0000415C0000}"/>
    <cellStyle name="Normal 2 3 8 3 3 3" xfId="19979" xr:uid="{00000000-0005-0000-0000-0000425C0000}"/>
    <cellStyle name="Normal 2 3 8 3 4" xfId="6269" xr:uid="{00000000-0005-0000-0000-0000435C0000}"/>
    <cellStyle name="Normal 2 3 8 3 4 2" xfId="14415" xr:uid="{00000000-0005-0000-0000-0000445C0000}"/>
    <cellStyle name="Normal 2 3 8 3 4 2 2" xfId="30711" xr:uid="{00000000-0005-0000-0000-0000455C0000}"/>
    <cellStyle name="Normal 2 3 8 3 4 3" xfId="22565" xr:uid="{00000000-0005-0000-0000-0000465C0000}"/>
    <cellStyle name="Normal 2 3 8 3 5" xfId="9116" xr:uid="{00000000-0005-0000-0000-0000475C0000}"/>
    <cellStyle name="Normal 2 3 8 3 5 2" xfId="25412" xr:uid="{00000000-0005-0000-0000-0000485C0000}"/>
    <cellStyle name="Normal 2 3 8 3 6" xfId="17266" xr:uid="{00000000-0005-0000-0000-0000495C0000}"/>
    <cellStyle name="Normal 2 3 8 4" xfId="1675" xr:uid="{00000000-0005-0000-0000-00004A5C0000}"/>
    <cellStyle name="Normal 2 3 8 4 2" xfId="4292" xr:uid="{00000000-0005-0000-0000-00004B5C0000}"/>
    <cellStyle name="Normal 2 3 8 4 2 2" xfId="12438" xr:uid="{00000000-0005-0000-0000-00004C5C0000}"/>
    <cellStyle name="Normal 2 3 8 4 2 2 2" xfId="28734" xr:uid="{00000000-0005-0000-0000-00004D5C0000}"/>
    <cellStyle name="Normal 2 3 8 4 2 3" xfId="20588" xr:uid="{00000000-0005-0000-0000-00004E5C0000}"/>
    <cellStyle name="Normal 2 3 8 4 3" xfId="6974" xr:uid="{00000000-0005-0000-0000-00004F5C0000}"/>
    <cellStyle name="Normal 2 3 8 4 3 2" xfId="15120" xr:uid="{00000000-0005-0000-0000-0000505C0000}"/>
    <cellStyle name="Normal 2 3 8 4 3 2 2" xfId="31416" xr:uid="{00000000-0005-0000-0000-0000515C0000}"/>
    <cellStyle name="Normal 2 3 8 4 3 3" xfId="23270" xr:uid="{00000000-0005-0000-0000-0000525C0000}"/>
    <cellStyle name="Normal 2 3 8 4 4" xfId="9821" xr:uid="{00000000-0005-0000-0000-0000535C0000}"/>
    <cellStyle name="Normal 2 3 8 4 4 2" xfId="26117" xr:uid="{00000000-0005-0000-0000-0000545C0000}"/>
    <cellStyle name="Normal 2 3 8 4 5" xfId="17971" xr:uid="{00000000-0005-0000-0000-0000555C0000}"/>
    <cellStyle name="Normal 2 3 8 5" xfId="3074" xr:uid="{00000000-0005-0000-0000-0000565C0000}"/>
    <cellStyle name="Normal 2 3 8 5 2" xfId="11220" xr:uid="{00000000-0005-0000-0000-0000575C0000}"/>
    <cellStyle name="Normal 2 3 8 5 2 2" xfId="27516" xr:uid="{00000000-0005-0000-0000-0000585C0000}"/>
    <cellStyle name="Normal 2 3 8 5 3" xfId="19370" xr:uid="{00000000-0005-0000-0000-0000595C0000}"/>
    <cellStyle name="Normal 2 3 8 6" xfId="5564" xr:uid="{00000000-0005-0000-0000-00005A5C0000}"/>
    <cellStyle name="Normal 2 3 8 6 2" xfId="13710" xr:uid="{00000000-0005-0000-0000-00005B5C0000}"/>
    <cellStyle name="Normal 2 3 8 6 2 2" xfId="30006" xr:uid="{00000000-0005-0000-0000-00005C5C0000}"/>
    <cellStyle name="Normal 2 3 8 6 3" xfId="21860" xr:uid="{00000000-0005-0000-0000-00005D5C0000}"/>
    <cellStyle name="Normal 2 3 8 7" xfId="8411" xr:uid="{00000000-0005-0000-0000-00005E5C0000}"/>
    <cellStyle name="Normal 2 3 8 7 2" xfId="24707" xr:uid="{00000000-0005-0000-0000-00005F5C0000}"/>
    <cellStyle name="Normal 2 3 8 8" xfId="16561" xr:uid="{00000000-0005-0000-0000-0000605C0000}"/>
    <cellStyle name="Normal 2 3 9" xfId="354" xr:uid="{00000000-0005-0000-0000-0000615C0000}"/>
    <cellStyle name="Normal 2 3 9 2" xfId="1060" xr:uid="{00000000-0005-0000-0000-0000625C0000}"/>
    <cellStyle name="Normal 2 3 9 2 2" xfId="2470" xr:uid="{00000000-0005-0000-0000-0000635C0000}"/>
    <cellStyle name="Normal 2 3 9 2 2 2" xfId="4975" xr:uid="{00000000-0005-0000-0000-0000645C0000}"/>
    <cellStyle name="Normal 2 3 9 2 2 2 2" xfId="13121" xr:uid="{00000000-0005-0000-0000-0000655C0000}"/>
    <cellStyle name="Normal 2 3 9 2 2 2 2 2" xfId="29417" xr:uid="{00000000-0005-0000-0000-0000665C0000}"/>
    <cellStyle name="Normal 2 3 9 2 2 2 3" xfId="21271" xr:uid="{00000000-0005-0000-0000-0000675C0000}"/>
    <cellStyle name="Normal 2 3 9 2 2 3" xfId="7769" xr:uid="{00000000-0005-0000-0000-0000685C0000}"/>
    <cellStyle name="Normal 2 3 9 2 2 3 2" xfId="15915" xr:uid="{00000000-0005-0000-0000-0000695C0000}"/>
    <cellStyle name="Normal 2 3 9 2 2 3 2 2" xfId="32211" xr:uid="{00000000-0005-0000-0000-00006A5C0000}"/>
    <cellStyle name="Normal 2 3 9 2 2 3 3" xfId="24065" xr:uid="{00000000-0005-0000-0000-00006B5C0000}"/>
    <cellStyle name="Normal 2 3 9 2 2 4" xfId="10616" xr:uid="{00000000-0005-0000-0000-00006C5C0000}"/>
    <cellStyle name="Normal 2 3 9 2 2 4 2" xfId="26912" xr:uid="{00000000-0005-0000-0000-00006D5C0000}"/>
    <cellStyle name="Normal 2 3 9 2 2 5" xfId="18766" xr:uid="{00000000-0005-0000-0000-00006E5C0000}"/>
    <cellStyle name="Normal 2 3 9 2 3" xfId="3757" xr:uid="{00000000-0005-0000-0000-00006F5C0000}"/>
    <cellStyle name="Normal 2 3 9 2 3 2" xfId="11903" xr:uid="{00000000-0005-0000-0000-0000705C0000}"/>
    <cellStyle name="Normal 2 3 9 2 3 2 2" xfId="28199" xr:uid="{00000000-0005-0000-0000-0000715C0000}"/>
    <cellStyle name="Normal 2 3 9 2 3 3" xfId="20053" xr:uid="{00000000-0005-0000-0000-0000725C0000}"/>
    <cellStyle name="Normal 2 3 9 2 4" xfId="6359" xr:uid="{00000000-0005-0000-0000-0000735C0000}"/>
    <cellStyle name="Normal 2 3 9 2 4 2" xfId="14505" xr:uid="{00000000-0005-0000-0000-0000745C0000}"/>
    <cellStyle name="Normal 2 3 9 2 4 2 2" xfId="30801" xr:uid="{00000000-0005-0000-0000-0000755C0000}"/>
    <cellStyle name="Normal 2 3 9 2 4 3" xfId="22655" xr:uid="{00000000-0005-0000-0000-0000765C0000}"/>
    <cellStyle name="Normal 2 3 9 2 5" xfId="9206" xr:uid="{00000000-0005-0000-0000-0000775C0000}"/>
    <cellStyle name="Normal 2 3 9 2 5 2" xfId="25502" xr:uid="{00000000-0005-0000-0000-0000785C0000}"/>
    <cellStyle name="Normal 2 3 9 2 6" xfId="17356" xr:uid="{00000000-0005-0000-0000-0000795C0000}"/>
    <cellStyle name="Normal 2 3 9 3" xfId="1765" xr:uid="{00000000-0005-0000-0000-00007A5C0000}"/>
    <cellStyle name="Normal 2 3 9 3 2" xfId="4366" xr:uid="{00000000-0005-0000-0000-00007B5C0000}"/>
    <cellStyle name="Normal 2 3 9 3 2 2" xfId="12512" xr:uid="{00000000-0005-0000-0000-00007C5C0000}"/>
    <cellStyle name="Normal 2 3 9 3 2 2 2" xfId="28808" xr:uid="{00000000-0005-0000-0000-00007D5C0000}"/>
    <cellStyle name="Normal 2 3 9 3 2 3" xfId="20662" xr:uid="{00000000-0005-0000-0000-00007E5C0000}"/>
    <cellStyle name="Normal 2 3 9 3 3" xfId="7064" xr:uid="{00000000-0005-0000-0000-00007F5C0000}"/>
    <cellStyle name="Normal 2 3 9 3 3 2" xfId="15210" xr:uid="{00000000-0005-0000-0000-0000805C0000}"/>
    <cellStyle name="Normal 2 3 9 3 3 2 2" xfId="31506" xr:uid="{00000000-0005-0000-0000-0000815C0000}"/>
    <cellStyle name="Normal 2 3 9 3 3 3" xfId="23360" xr:uid="{00000000-0005-0000-0000-0000825C0000}"/>
    <cellStyle name="Normal 2 3 9 3 4" xfId="9911" xr:uid="{00000000-0005-0000-0000-0000835C0000}"/>
    <cellStyle name="Normal 2 3 9 3 4 2" xfId="26207" xr:uid="{00000000-0005-0000-0000-0000845C0000}"/>
    <cellStyle name="Normal 2 3 9 3 5" xfId="18061" xr:uid="{00000000-0005-0000-0000-0000855C0000}"/>
    <cellStyle name="Normal 2 3 9 4" xfId="3148" xr:uid="{00000000-0005-0000-0000-0000865C0000}"/>
    <cellStyle name="Normal 2 3 9 4 2" xfId="11294" xr:uid="{00000000-0005-0000-0000-0000875C0000}"/>
    <cellStyle name="Normal 2 3 9 4 2 2" xfId="27590" xr:uid="{00000000-0005-0000-0000-0000885C0000}"/>
    <cellStyle name="Normal 2 3 9 4 3" xfId="19444" xr:uid="{00000000-0005-0000-0000-0000895C0000}"/>
    <cellStyle name="Normal 2 3 9 5" xfId="5654" xr:uid="{00000000-0005-0000-0000-00008A5C0000}"/>
    <cellStyle name="Normal 2 3 9 5 2" xfId="13800" xr:uid="{00000000-0005-0000-0000-00008B5C0000}"/>
    <cellStyle name="Normal 2 3 9 5 2 2" xfId="30096" xr:uid="{00000000-0005-0000-0000-00008C5C0000}"/>
    <cellStyle name="Normal 2 3 9 5 3" xfId="21950" xr:uid="{00000000-0005-0000-0000-00008D5C0000}"/>
    <cellStyle name="Normal 2 3 9 6" xfId="8501" xr:uid="{00000000-0005-0000-0000-00008E5C0000}"/>
    <cellStyle name="Normal 2 3 9 6 2" xfId="24797" xr:uid="{00000000-0005-0000-0000-00008F5C0000}"/>
    <cellStyle name="Normal 2 3 9 7" xfId="16651" xr:uid="{00000000-0005-0000-0000-0000905C0000}"/>
    <cellStyle name="Normal 2 4" xfId="9" xr:uid="{00000000-0005-0000-0000-0000915C0000}"/>
    <cellStyle name="Normal 2 4 10" xfId="1422" xr:uid="{00000000-0005-0000-0000-0000925C0000}"/>
    <cellStyle name="Normal 2 4 10 2" xfId="4071" xr:uid="{00000000-0005-0000-0000-0000935C0000}"/>
    <cellStyle name="Normal 2 4 10 2 2" xfId="12217" xr:uid="{00000000-0005-0000-0000-0000945C0000}"/>
    <cellStyle name="Normal 2 4 10 2 2 2" xfId="28513" xr:uid="{00000000-0005-0000-0000-0000955C0000}"/>
    <cellStyle name="Normal 2 4 10 2 3" xfId="20367" xr:uid="{00000000-0005-0000-0000-0000965C0000}"/>
    <cellStyle name="Normal 2 4 10 3" xfId="6721" xr:uid="{00000000-0005-0000-0000-0000975C0000}"/>
    <cellStyle name="Normal 2 4 10 3 2" xfId="14867" xr:uid="{00000000-0005-0000-0000-0000985C0000}"/>
    <cellStyle name="Normal 2 4 10 3 2 2" xfId="31163" xr:uid="{00000000-0005-0000-0000-0000995C0000}"/>
    <cellStyle name="Normal 2 4 10 3 3" xfId="23017" xr:uid="{00000000-0005-0000-0000-00009A5C0000}"/>
    <cellStyle name="Normal 2 4 10 4" xfId="9568" xr:uid="{00000000-0005-0000-0000-00009B5C0000}"/>
    <cellStyle name="Normal 2 4 10 4 2" xfId="25864" xr:uid="{00000000-0005-0000-0000-00009C5C0000}"/>
    <cellStyle name="Normal 2 4 10 5" xfId="17718" xr:uid="{00000000-0005-0000-0000-00009D5C0000}"/>
    <cellStyle name="Normal 2 4 11" xfId="2853" xr:uid="{00000000-0005-0000-0000-00009E5C0000}"/>
    <cellStyle name="Normal 2 4 11 2" xfId="10999" xr:uid="{00000000-0005-0000-0000-00009F5C0000}"/>
    <cellStyle name="Normal 2 4 11 2 2" xfId="27295" xr:uid="{00000000-0005-0000-0000-0000A05C0000}"/>
    <cellStyle name="Normal 2 4 11 3" xfId="19149" xr:uid="{00000000-0005-0000-0000-0000A15C0000}"/>
    <cellStyle name="Normal 2 4 12" xfId="5311" xr:uid="{00000000-0005-0000-0000-0000A25C0000}"/>
    <cellStyle name="Normal 2 4 12 2" xfId="13457" xr:uid="{00000000-0005-0000-0000-0000A35C0000}"/>
    <cellStyle name="Normal 2 4 12 2 2" xfId="29753" xr:uid="{00000000-0005-0000-0000-0000A45C0000}"/>
    <cellStyle name="Normal 2 4 12 3" xfId="21607" xr:uid="{00000000-0005-0000-0000-0000A55C0000}"/>
    <cellStyle name="Normal 2 4 13" xfId="8158" xr:uid="{00000000-0005-0000-0000-0000A65C0000}"/>
    <cellStyle name="Normal 2 4 13 2" xfId="24454" xr:uid="{00000000-0005-0000-0000-0000A75C0000}"/>
    <cellStyle name="Normal 2 4 14" xfId="16308" xr:uid="{00000000-0005-0000-0000-0000A85C0000}"/>
    <cellStyle name="Normal 2 4 2" xfId="22" xr:uid="{00000000-0005-0000-0000-0000A95C0000}"/>
    <cellStyle name="Normal 2 4 2 10" xfId="2862" xr:uid="{00000000-0005-0000-0000-0000AA5C0000}"/>
    <cellStyle name="Normal 2 4 2 10 2" xfId="11008" xr:uid="{00000000-0005-0000-0000-0000AB5C0000}"/>
    <cellStyle name="Normal 2 4 2 10 2 2" xfId="27304" xr:uid="{00000000-0005-0000-0000-0000AC5C0000}"/>
    <cellStyle name="Normal 2 4 2 10 3" xfId="19158" xr:uid="{00000000-0005-0000-0000-0000AD5C0000}"/>
    <cellStyle name="Normal 2 4 2 11" xfId="5322" xr:uid="{00000000-0005-0000-0000-0000AE5C0000}"/>
    <cellStyle name="Normal 2 4 2 11 2" xfId="13468" xr:uid="{00000000-0005-0000-0000-0000AF5C0000}"/>
    <cellStyle name="Normal 2 4 2 11 2 2" xfId="29764" xr:uid="{00000000-0005-0000-0000-0000B05C0000}"/>
    <cellStyle name="Normal 2 4 2 11 3" xfId="21618" xr:uid="{00000000-0005-0000-0000-0000B15C0000}"/>
    <cellStyle name="Normal 2 4 2 12" xfId="8169" xr:uid="{00000000-0005-0000-0000-0000B25C0000}"/>
    <cellStyle name="Normal 2 4 2 12 2" xfId="24465" xr:uid="{00000000-0005-0000-0000-0000B35C0000}"/>
    <cellStyle name="Normal 2 4 2 13" xfId="16319" xr:uid="{00000000-0005-0000-0000-0000B45C0000}"/>
    <cellStyle name="Normal 2 4 2 2" xfId="44" xr:uid="{00000000-0005-0000-0000-0000B55C0000}"/>
    <cellStyle name="Normal 2 4 2 2 10" xfId="5344" xr:uid="{00000000-0005-0000-0000-0000B65C0000}"/>
    <cellStyle name="Normal 2 4 2 2 10 2" xfId="13490" xr:uid="{00000000-0005-0000-0000-0000B75C0000}"/>
    <cellStyle name="Normal 2 4 2 2 10 2 2" xfId="29786" xr:uid="{00000000-0005-0000-0000-0000B85C0000}"/>
    <cellStyle name="Normal 2 4 2 2 10 3" xfId="21640" xr:uid="{00000000-0005-0000-0000-0000B95C0000}"/>
    <cellStyle name="Normal 2 4 2 2 11" xfId="8191" xr:uid="{00000000-0005-0000-0000-0000BA5C0000}"/>
    <cellStyle name="Normal 2 4 2 2 11 2" xfId="24487" xr:uid="{00000000-0005-0000-0000-0000BB5C0000}"/>
    <cellStyle name="Normal 2 4 2 2 12" xfId="16341" xr:uid="{00000000-0005-0000-0000-0000BC5C0000}"/>
    <cellStyle name="Normal 2 4 2 2 2" xfId="88" xr:uid="{00000000-0005-0000-0000-0000BD5C0000}"/>
    <cellStyle name="Normal 2 4 2 2 2 10" xfId="8235" xr:uid="{00000000-0005-0000-0000-0000BE5C0000}"/>
    <cellStyle name="Normal 2 4 2 2 2 10 2" xfId="24531" xr:uid="{00000000-0005-0000-0000-0000BF5C0000}"/>
    <cellStyle name="Normal 2 4 2 2 2 11" xfId="16385" xr:uid="{00000000-0005-0000-0000-0000C05C0000}"/>
    <cellStyle name="Normal 2 4 2 2 2 2" xfId="178" xr:uid="{00000000-0005-0000-0000-0000C15C0000}"/>
    <cellStyle name="Normal 2 4 2 2 2 2 2" xfId="522" xr:uid="{00000000-0005-0000-0000-0000C25C0000}"/>
    <cellStyle name="Normal 2 4 2 2 2 2 2 2" xfId="1228" xr:uid="{00000000-0005-0000-0000-0000C35C0000}"/>
    <cellStyle name="Normal 2 4 2 2 2 2 2 2 2" xfId="2638" xr:uid="{00000000-0005-0000-0000-0000C45C0000}"/>
    <cellStyle name="Normal 2 4 2 2 2 2 2 2 2 2" xfId="5113" xr:uid="{00000000-0005-0000-0000-0000C55C0000}"/>
    <cellStyle name="Normal 2 4 2 2 2 2 2 2 2 2 2" xfId="13259" xr:uid="{00000000-0005-0000-0000-0000C65C0000}"/>
    <cellStyle name="Normal 2 4 2 2 2 2 2 2 2 2 2 2" xfId="29555" xr:uid="{00000000-0005-0000-0000-0000C75C0000}"/>
    <cellStyle name="Normal 2 4 2 2 2 2 2 2 2 2 3" xfId="21409" xr:uid="{00000000-0005-0000-0000-0000C85C0000}"/>
    <cellStyle name="Normal 2 4 2 2 2 2 2 2 2 3" xfId="7937" xr:uid="{00000000-0005-0000-0000-0000C95C0000}"/>
    <cellStyle name="Normal 2 4 2 2 2 2 2 2 2 3 2" xfId="16083" xr:uid="{00000000-0005-0000-0000-0000CA5C0000}"/>
    <cellStyle name="Normal 2 4 2 2 2 2 2 2 2 3 2 2" xfId="32379" xr:uid="{00000000-0005-0000-0000-0000CB5C0000}"/>
    <cellStyle name="Normal 2 4 2 2 2 2 2 2 2 3 3" xfId="24233" xr:uid="{00000000-0005-0000-0000-0000CC5C0000}"/>
    <cellStyle name="Normal 2 4 2 2 2 2 2 2 2 4" xfId="10784" xr:uid="{00000000-0005-0000-0000-0000CD5C0000}"/>
    <cellStyle name="Normal 2 4 2 2 2 2 2 2 2 4 2" xfId="27080" xr:uid="{00000000-0005-0000-0000-0000CE5C0000}"/>
    <cellStyle name="Normal 2 4 2 2 2 2 2 2 2 5" xfId="18934" xr:uid="{00000000-0005-0000-0000-0000CF5C0000}"/>
    <cellStyle name="Normal 2 4 2 2 2 2 2 2 3" xfId="3895" xr:uid="{00000000-0005-0000-0000-0000D05C0000}"/>
    <cellStyle name="Normal 2 4 2 2 2 2 2 2 3 2" xfId="12041" xr:uid="{00000000-0005-0000-0000-0000D15C0000}"/>
    <cellStyle name="Normal 2 4 2 2 2 2 2 2 3 2 2" xfId="28337" xr:uid="{00000000-0005-0000-0000-0000D25C0000}"/>
    <cellStyle name="Normal 2 4 2 2 2 2 2 2 3 3" xfId="20191" xr:uid="{00000000-0005-0000-0000-0000D35C0000}"/>
    <cellStyle name="Normal 2 4 2 2 2 2 2 2 4" xfId="6527" xr:uid="{00000000-0005-0000-0000-0000D45C0000}"/>
    <cellStyle name="Normal 2 4 2 2 2 2 2 2 4 2" xfId="14673" xr:uid="{00000000-0005-0000-0000-0000D55C0000}"/>
    <cellStyle name="Normal 2 4 2 2 2 2 2 2 4 2 2" xfId="30969" xr:uid="{00000000-0005-0000-0000-0000D65C0000}"/>
    <cellStyle name="Normal 2 4 2 2 2 2 2 2 4 3" xfId="22823" xr:uid="{00000000-0005-0000-0000-0000D75C0000}"/>
    <cellStyle name="Normal 2 4 2 2 2 2 2 2 5" xfId="9374" xr:uid="{00000000-0005-0000-0000-0000D85C0000}"/>
    <cellStyle name="Normal 2 4 2 2 2 2 2 2 5 2" xfId="25670" xr:uid="{00000000-0005-0000-0000-0000D95C0000}"/>
    <cellStyle name="Normal 2 4 2 2 2 2 2 2 6" xfId="17524" xr:uid="{00000000-0005-0000-0000-0000DA5C0000}"/>
    <cellStyle name="Normal 2 4 2 2 2 2 2 3" xfId="1933" xr:uid="{00000000-0005-0000-0000-0000DB5C0000}"/>
    <cellStyle name="Normal 2 4 2 2 2 2 2 3 2" xfId="4504" xr:uid="{00000000-0005-0000-0000-0000DC5C0000}"/>
    <cellStyle name="Normal 2 4 2 2 2 2 2 3 2 2" xfId="12650" xr:uid="{00000000-0005-0000-0000-0000DD5C0000}"/>
    <cellStyle name="Normal 2 4 2 2 2 2 2 3 2 2 2" xfId="28946" xr:uid="{00000000-0005-0000-0000-0000DE5C0000}"/>
    <cellStyle name="Normal 2 4 2 2 2 2 2 3 2 3" xfId="20800" xr:uid="{00000000-0005-0000-0000-0000DF5C0000}"/>
    <cellStyle name="Normal 2 4 2 2 2 2 2 3 3" xfId="7232" xr:uid="{00000000-0005-0000-0000-0000E05C0000}"/>
    <cellStyle name="Normal 2 4 2 2 2 2 2 3 3 2" xfId="15378" xr:uid="{00000000-0005-0000-0000-0000E15C0000}"/>
    <cellStyle name="Normal 2 4 2 2 2 2 2 3 3 2 2" xfId="31674" xr:uid="{00000000-0005-0000-0000-0000E25C0000}"/>
    <cellStyle name="Normal 2 4 2 2 2 2 2 3 3 3" xfId="23528" xr:uid="{00000000-0005-0000-0000-0000E35C0000}"/>
    <cellStyle name="Normal 2 4 2 2 2 2 2 3 4" xfId="10079" xr:uid="{00000000-0005-0000-0000-0000E45C0000}"/>
    <cellStyle name="Normal 2 4 2 2 2 2 2 3 4 2" xfId="26375" xr:uid="{00000000-0005-0000-0000-0000E55C0000}"/>
    <cellStyle name="Normal 2 4 2 2 2 2 2 3 5" xfId="18229" xr:uid="{00000000-0005-0000-0000-0000E65C0000}"/>
    <cellStyle name="Normal 2 4 2 2 2 2 2 4" xfId="3286" xr:uid="{00000000-0005-0000-0000-0000E75C0000}"/>
    <cellStyle name="Normal 2 4 2 2 2 2 2 4 2" xfId="11432" xr:uid="{00000000-0005-0000-0000-0000E85C0000}"/>
    <cellStyle name="Normal 2 4 2 2 2 2 2 4 2 2" xfId="27728" xr:uid="{00000000-0005-0000-0000-0000E95C0000}"/>
    <cellStyle name="Normal 2 4 2 2 2 2 2 4 3" xfId="19582" xr:uid="{00000000-0005-0000-0000-0000EA5C0000}"/>
    <cellStyle name="Normal 2 4 2 2 2 2 2 5" xfId="5822" xr:uid="{00000000-0005-0000-0000-0000EB5C0000}"/>
    <cellStyle name="Normal 2 4 2 2 2 2 2 5 2" xfId="13968" xr:uid="{00000000-0005-0000-0000-0000EC5C0000}"/>
    <cellStyle name="Normal 2 4 2 2 2 2 2 5 2 2" xfId="30264" xr:uid="{00000000-0005-0000-0000-0000ED5C0000}"/>
    <cellStyle name="Normal 2 4 2 2 2 2 2 5 3" xfId="22118" xr:uid="{00000000-0005-0000-0000-0000EE5C0000}"/>
    <cellStyle name="Normal 2 4 2 2 2 2 2 6" xfId="8669" xr:uid="{00000000-0005-0000-0000-0000EF5C0000}"/>
    <cellStyle name="Normal 2 4 2 2 2 2 2 6 2" xfId="24965" xr:uid="{00000000-0005-0000-0000-0000F05C0000}"/>
    <cellStyle name="Normal 2 4 2 2 2 2 2 7" xfId="16819" xr:uid="{00000000-0005-0000-0000-0000F15C0000}"/>
    <cellStyle name="Normal 2 4 2 2 2 2 3" xfId="884" xr:uid="{00000000-0005-0000-0000-0000F25C0000}"/>
    <cellStyle name="Normal 2 4 2 2 2 2 3 2" xfId="2294" xr:uid="{00000000-0005-0000-0000-0000F35C0000}"/>
    <cellStyle name="Normal 2 4 2 2 2 2 3 2 2" xfId="4817" xr:uid="{00000000-0005-0000-0000-0000F45C0000}"/>
    <cellStyle name="Normal 2 4 2 2 2 2 3 2 2 2" xfId="12963" xr:uid="{00000000-0005-0000-0000-0000F55C0000}"/>
    <cellStyle name="Normal 2 4 2 2 2 2 3 2 2 2 2" xfId="29259" xr:uid="{00000000-0005-0000-0000-0000F65C0000}"/>
    <cellStyle name="Normal 2 4 2 2 2 2 3 2 2 3" xfId="21113" xr:uid="{00000000-0005-0000-0000-0000F75C0000}"/>
    <cellStyle name="Normal 2 4 2 2 2 2 3 2 3" xfId="7593" xr:uid="{00000000-0005-0000-0000-0000F85C0000}"/>
    <cellStyle name="Normal 2 4 2 2 2 2 3 2 3 2" xfId="15739" xr:uid="{00000000-0005-0000-0000-0000F95C0000}"/>
    <cellStyle name="Normal 2 4 2 2 2 2 3 2 3 2 2" xfId="32035" xr:uid="{00000000-0005-0000-0000-0000FA5C0000}"/>
    <cellStyle name="Normal 2 4 2 2 2 2 3 2 3 3" xfId="23889" xr:uid="{00000000-0005-0000-0000-0000FB5C0000}"/>
    <cellStyle name="Normal 2 4 2 2 2 2 3 2 4" xfId="10440" xr:uid="{00000000-0005-0000-0000-0000FC5C0000}"/>
    <cellStyle name="Normal 2 4 2 2 2 2 3 2 4 2" xfId="26736" xr:uid="{00000000-0005-0000-0000-0000FD5C0000}"/>
    <cellStyle name="Normal 2 4 2 2 2 2 3 2 5" xfId="18590" xr:uid="{00000000-0005-0000-0000-0000FE5C0000}"/>
    <cellStyle name="Normal 2 4 2 2 2 2 3 3" xfId="3599" xr:uid="{00000000-0005-0000-0000-0000FF5C0000}"/>
    <cellStyle name="Normal 2 4 2 2 2 2 3 3 2" xfId="11745" xr:uid="{00000000-0005-0000-0000-0000005D0000}"/>
    <cellStyle name="Normal 2 4 2 2 2 2 3 3 2 2" xfId="28041" xr:uid="{00000000-0005-0000-0000-0000015D0000}"/>
    <cellStyle name="Normal 2 4 2 2 2 2 3 3 3" xfId="19895" xr:uid="{00000000-0005-0000-0000-0000025D0000}"/>
    <cellStyle name="Normal 2 4 2 2 2 2 3 4" xfId="6183" xr:uid="{00000000-0005-0000-0000-0000035D0000}"/>
    <cellStyle name="Normal 2 4 2 2 2 2 3 4 2" xfId="14329" xr:uid="{00000000-0005-0000-0000-0000045D0000}"/>
    <cellStyle name="Normal 2 4 2 2 2 2 3 4 2 2" xfId="30625" xr:uid="{00000000-0005-0000-0000-0000055D0000}"/>
    <cellStyle name="Normal 2 4 2 2 2 2 3 4 3" xfId="22479" xr:uid="{00000000-0005-0000-0000-0000065D0000}"/>
    <cellStyle name="Normal 2 4 2 2 2 2 3 5" xfId="9030" xr:uid="{00000000-0005-0000-0000-0000075D0000}"/>
    <cellStyle name="Normal 2 4 2 2 2 2 3 5 2" xfId="25326" xr:uid="{00000000-0005-0000-0000-0000085D0000}"/>
    <cellStyle name="Normal 2 4 2 2 2 2 3 6" xfId="17180" xr:uid="{00000000-0005-0000-0000-0000095D0000}"/>
    <cellStyle name="Normal 2 4 2 2 2 2 4" xfId="1589" xr:uid="{00000000-0005-0000-0000-00000A5D0000}"/>
    <cellStyle name="Normal 2 4 2 2 2 2 4 2" xfId="4208" xr:uid="{00000000-0005-0000-0000-00000B5D0000}"/>
    <cellStyle name="Normal 2 4 2 2 2 2 4 2 2" xfId="12354" xr:uid="{00000000-0005-0000-0000-00000C5D0000}"/>
    <cellStyle name="Normal 2 4 2 2 2 2 4 2 2 2" xfId="28650" xr:uid="{00000000-0005-0000-0000-00000D5D0000}"/>
    <cellStyle name="Normal 2 4 2 2 2 2 4 2 3" xfId="20504" xr:uid="{00000000-0005-0000-0000-00000E5D0000}"/>
    <cellStyle name="Normal 2 4 2 2 2 2 4 3" xfId="6888" xr:uid="{00000000-0005-0000-0000-00000F5D0000}"/>
    <cellStyle name="Normal 2 4 2 2 2 2 4 3 2" xfId="15034" xr:uid="{00000000-0005-0000-0000-0000105D0000}"/>
    <cellStyle name="Normal 2 4 2 2 2 2 4 3 2 2" xfId="31330" xr:uid="{00000000-0005-0000-0000-0000115D0000}"/>
    <cellStyle name="Normal 2 4 2 2 2 2 4 3 3" xfId="23184" xr:uid="{00000000-0005-0000-0000-0000125D0000}"/>
    <cellStyle name="Normal 2 4 2 2 2 2 4 4" xfId="9735" xr:uid="{00000000-0005-0000-0000-0000135D0000}"/>
    <cellStyle name="Normal 2 4 2 2 2 2 4 4 2" xfId="26031" xr:uid="{00000000-0005-0000-0000-0000145D0000}"/>
    <cellStyle name="Normal 2 4 2 2 2 2 4 5" xfId="17885" xr:uid="{00000000-0005-0000-0000-0000155D0000}"/>
    <cellStyle name="Normal 2 4 2 2 2 2 5" xfId="2990" xr:uid="{00000000-0005-0000-0000-0000165D0000}"/>
    <cellStyle name="Normal 2 4 2 2 2 2 5 2" xfId="11136" xr:uid="{00000000-0005-0000-0000-0000175D0000}"/>
    <cellStyle name="Normal 2 4 2 2 2 2 5 2 2" xfId="27432" xr:uid="{00000000-0005-0000-0000-0000185D0000}"/>
    <cellStyle name="Normal 2 4 2 2 2 2 5 3" xfId="19286" xr:uid="{00000000-0005-0000-0000-0000195D0000}"/>
    <cellStyle name="Normal 2 4 2 2 2 2 6" xfId="5478" xr:uid="{00000000-0005-0000-0000-00001A5D0000}"/>
    <cellStyle name="Normal 2 4 2 2 2 2 6 2" xfId="13624" xr:uid="{00000000-0005-0000-0000-00001B5D0000}"/>
    <cellStyle name="Normal 2 4 2 2 2 2 6 2 2" xfId="29920" xr:uid="{00000000-0005-0000-0000-00001C5D0000}"/>
    <cellStyle name="Normal 2 4 2 2 2 2 6 3" xfId="21774" xr:uid="{00000000-0005-0000-0000-00001D5D0000}"/>
    <cellStyle name="Normal 2 4 2 2 2 2 7" xfId="8325" xr:uid="{00000000-0005-0000-0000-00001E5D0000}"/>
    <cellStyle name="Normal 2 4 2 2 2 2 7 2" xfId="24621" xr:uid="{00000000-0005-0000-0000-00001F5D0000}"/>
    <cellStyle name="Normal 2 4 2 2 2 2 8" xfId="16475" xr:uid="{00000000-0005-0000-0000-0000205D0000}"/>
    <cellStyle name="Normal 2 4 2 2 2 3" xfId="253" xr:uid="{00000000-0005-0000-0000-0000215D0000}"/>
    <cellStyle name="Normal 2 4 2 2 2 3 2" xfId="597" xr:uid="{00000000-0005-0000-0000-0000225D0000}"/>
    <cellStyle name="Normal 2 4 2 2 2 3 2 2" xfId="1303" xr:uid="{00000000-0005-0000-0000-0000235D0000}"/>
    <cellStyle name="Normal 2 4 2 2 2 3 2 2 2" xfId="2713" xr:uid="{00000000-0005-0000-0000-0000245D0000}"/>
    <cellStyle name="Normal 2 4 2 2 2 3 2 2 2 2" xfId="5187" xr:uid="{00000000-0005-0000-0000-0000255D0000}"/>
    <cellStyle name="Normal 2 4 2 2 2 3 2 2 2 2 2" xfId="13333" xr:uid="{00000000-0005-0000-0000-0000265D0000}"/>
    <cellStyle name="Normal 2 4 2 2 2 3 2 2 2 2 2 2" xfId="29629" xr:uid="{00000000-0005-0000-0000-0000275D0000}"/>
    <cellStyle name="Normal 2 4 2 2 2 3 2 2 2 2 3" xfId="21483" xr:uid="{00000000-0005-0000-0000-0000285D0000}"/>
    <cellStyle name="Normal 2 4 2 2 2 3 2 2 2 3" xfId="8012" xr:uid="{00000000-0005-0000-0000-0000295D0000}"/>
    <cellStyle name="Normal 2 4 2 2 2 3 2 2 2 3 2" xfId="16158" xr:uid="{00000000-0005-0000-0000-00002A5D0000}"/>
    <cellStyle name="Normal 2 4 2 2 2 3 2 2 2 3 2 2" xfId="32454" xr:uid="{00000000-0005-0000-0000-00002B5D0000}"/>
    <cellStyle name="Normal 2 4 2 2 2 3 2 2 2 3 3" xfId="24308" xr:uid="{00000000-0005-0000-0000-00002C5D0000}"/>
    <cellStyle name="Normal 2 4 2 2 2 3 2 2 2 4" xfId="10859" xr:uid="{00000000-0005-0000-0000-00002D5D0000}"/>
    <cellStyle name="Normal 2 4 2 2 2 3 2 2 2 4 2" xfId="27155" xr:uid="{00000000-0005-0000-0000-00002E5D0000}"/>
    <cellStyle name="Normal 2 4 2 2 2 3 2 2 2 5" xfId="19009" xr:uid="{00000000-0005-0000-0000-00002F5D0000}"/>
    <cellStyle name="Normal 2 4 2 2 2 3 2 2 3" xfId="3969" xr:uid="{00000000-0005-0000-0000-0000305D0000}"/>
    <cellStyle name="Normal 2 4 2 2 2 3 2 2 3 2" xfId="12115" xr:uid="{00000000-0005-0000-0000-0000315D0000}"/>
    <cellStyle name="Normal 2 4 2 2 2 3 2 2 3 2 2" xfId="28411" xr:uid="{00000000-0005-0000-0000-0000325D0000}"/>
    <cellStyle name="Normal 2 4 2 2 2 3 2 2 3 3" xfId="20265" xr:uid="{00000000-0005-0000-0000-0000335D0000}"/>
    <cellStyle name="Normal 2 4 2 2 2 3 2 2 4" xfId="6602" xr:uid="{00000000-0005-0000-0000-0000345D0000}"/>
    <cellStyle name="Normal 2 4 2 2 2 3 2 2 4 2" xfId="14748" xr:uid="{00000000-0005-0000-0000-0000355D0000}"/>
    <cellStyle name="Normal 2 4 2 2 2 3 2 2 4 2 2" xfId="31044" xr:uid="{00000000-0005-0000-0000-0000365D0000}"/>
    <cellStyle name="Normal 2 4 2 2 2 3 2 2 4 3" xfId="22898" xr:uid="{00000000-0005-0000-0000-0000375D0000}"/>
    <cellStyle name="Normal 2 4 2 2 2 3 2 2 5" xfId="9449" xr:uid="{00000000-0005-0000-0000-0000385D0000}"/>
    <cellStyle name="Normal 2 4 2 2 2 3 2 2 5 2" xfId="25745" xr:uid="{00000000-0005-0000-0000-0000395D0000}"/>
    <cellStyle name="Normal 2 4 2 2 2 3 2 2 6" xfId="17599" xr:uid="{00000000-0005-0000-0000-00003A5D0000}"/>
    <cellStyle name="Normal 2 4 2 2 2 3 2 3" xfId="2008" xr:uid="{00000000-0005-0000-0000-00003B5D0000}"/>
    <cellStyle name="Normal 2 4 2 2 2 3 2 3 2" xfId="4578" xr:uid="{00000000-0005-0000-0000-00003C5D0000}"/>
    <cellStyle name="Normal 2 4 2 2 2 3 2 3 2 2" xfId="12724" xr:uid="{00000000-0005-0000-0000-00003D5D0000}"/>
    <cellStyle name="Normal 2 4 2 2 2 3 2 3 2 2 2" xfId="29020" xr:uid="{00000000-0005-0000-0000-00003E5D0000}"/>
    <cellStyle name="Normal 2 4 2 2 2 3 2 3 2 3" xfId="20874" xr:uid="{00000000-0005-0000-0000-00003F5D0000}"/>
    <cellStyle name="Normal 2 4 2 2 2 3 2 3 3" xfId="7307" xr:uid="{00000000-0005-0000-0000-0000405D0000}"/>
    <cellStyle name="Normal 2 4 2 2 2 3 2 3 3 2" xfId="15453" xr:uid="{00000000-0005-0000-0000-0000415D0000}"/>
    <cellStyle name="Normal 2 4 2 2 2 3 2 3 3 2 2" xfId="31749" xr:uid="{00000000-0005-0000-0000-0000425D0000}"/>
    <cellStyle name="Normal 2 4 2 2 2 3 2 3 3 3" xfId="23603" xr:uid="{00000000-0005-0000-0000-0000435D0000}"/>
    <cellStyle name="Normal 2 4 2 2 2 3 2 3 4" xfId="10154" xr:uid="{00000000-0005-0000-0000-0000445D0000}"/>
    <cellStyle name="Normal 2 4 2 2 2 3 2 3 4 2" xfId="26450" xr:uid="{00000000-0005-0000-0000-0000455D0000}"/>
    <cellStyle name="Normal 2 4 2 2 2 3 2 3 5" xfId="18304" xr:uid="{00000000-0005-0000-0000-0000465D0000}"/>
    <cellStyle name="Normal 2 4 2 2 2 3 2 4" xfId="3360" xr:uid="{00000000-0005-0000-0000-0000475D0000}"/>
    <cellStyle name="Normal 2 4 2 2 2 3 2 4 2" xfId="11506" xr:uid="{00000000-0005-0000-0000-0000485D0000}"/>
    <cellStyle name="Normal 2 4 2 2 2 3 2 4 2 2" xfId="27802" xr:uid="{00000000-0005-0000-0000-0000495D0000}"/>
    <cellStyle name="Normal 2 4 2 2 2 3 2 4 3" xfId="19656" xr:uid="{00000000-0005-0000-0000-00004A5D0000}"/>
    <cellStyle name="Normal 2 4 2 2 2 3 2 5" xfId="5897" xr:uid="{00000000-0005-0000-0000-00004B5D0000}"/>
    <cellStyle name="Normal 2 4 2 2 2 3 2 5 2" xfId="14043" xr:uid="{00000000-0005-0000-0000-00004C5D0000}"/>
    <cellStyle name="Normal 2 4 2 2 2 3 2 5 2 2" xfId="30339" xr:uid="{00000000-0005-0000-0000-00004D5D0000}"/>
    <cellStyle name="Normal 2 4 2 2 2 3 2 5 3" xfId="22193" xr:uid="{00000000-0005-0000-0000-00004E5D0000}"/>
    <cellStyle name="Normal 2 4 2 2 2 3 2 6" xfId="8744" xr:uid="{00000000-0005-0000-0000-00004F5D0000}"/>
    <cellStyle name="Normal 2 4 2 2 2 3 2 6 2" xfId="25040" xr:uid="{00000000-0005-0000-0000-0000505D0000}"/>
    <cellStyle name="Normal 2 4 2 2 2 3 2 7" xfId="16894" xr:uid="{00000000-0005-0000-0000-0000515D0000}"/>
    <cellStyle name="Normal 2 4 2 2 2 3 3" xfId="959" xr:uid="{00000000-0005-0000-0000-0000525D0000}"/>
    <cellStyle name="Normal 2 4 2 2 2 3 3 2" xfId="2369" xr:uid="{00000000-0005-0000-0000-0000535D0000}"/>
    <cellStyle name="Normal 2 4 2 2 2 3 3 2 2" xfId="4891" xr:uid="{00000000-0005-0000-0000-0000545D0000}"/>
    <cellStyle name="Normal 2 4 2 2 2 3 3 2 2 2" xfId="13037" xr:uid="{00000000-0005-0000-0000-0000555D0000}"/>
    <cellStyle name="Normal 2 4 2 2 2 3 3 2 2 2 2" xfId="29333" xr:uid="{00000000-0005-0000-0000-0000565D0000}"/>
    <cellStyle name="Normal 2 4 2 2 2 3 3 2 2 3" xfId="21187" xr:uid="{00000000-0005-0000-0000-0000575D0000}"/>
    <cellStyle name="Normal 2 4 2 2 2 3 3 2 3" xfId="7668" xr:uid="{00000000-0005-0000-0000-0000585D0000}"/>
    <cellStyle name="Normal 2 4 2 2 2 3 3 2 3 2" xfId="15814" xr:uid="{00000000-0005-0000-0000-0000595D0000}"/>
    <cellStyle name="Normal 2 4 2 2 2 3 3 2 3 2 2" xfId="32110" xr:uid="{00000000-0005-0000-0000-00005A5D0000}"/>
    <cellStyle name="Normal 2 4 2 2 2 3 3 2 3 3" xfId="23964" xr:uid="{00000000-0005-0000-0000-00005B5D0000}"/>
    <cellStyle name="Normal 2 4 2 2 2 3 3 2 4" xfId="10515" xr:uid="{00000000-0005-0000-0000-00005C5D0000}"/>
    <cellStyle name="Normal 2 4 2 2 2 3 3 2 4 2" xfId="26811" xr:uid="{00000000-0005-0000-0000-00005D5D0000}"/>
    <cellStyle name="Normal 2 4 2 2 2 3 3 2 5" xfId="18665" xr:uid="{00000000-0005-0000-0000-00005E5D0000}"/>
    <cellStyle name="Normal 2 4 2 2 2 3 3 3" xfId="3673" xr:uid="{00000000-0005-0000-0000-00005F5D0000}"/>
    <cellStyle name="Normal 2 4 2 2 2 3 3 3 2" xfId="11819" xr:uid="{00000000-0005-0000-0000-0000605D0000}"/>
    <cellStyle name="Normal 2 4 2 2 2 3 3 3 2 2" xfId="28115" xr:uid="{00000000-0005-0000-0000-0000615D0000}"/>
    <cellStyle name="Normal 2 4 2 2 2 3 3 3 3" xfId="19969" xr:uid="{00000000-0005-0000-0000-0000625D0000}"/>
    <cellStyle name="Normal 2 4 2 2 2 3 3 4" xfId="6258" xr:uid="{00000000-0005-0000-0000-0000635D0000}"/>
    <cellStyle name="Normal 2 4 2 2 2 3 3 4 2" xfId="14404" xr:uid="{00000000-0005-0000-0000-0000645D0000}"/>
    <cellStyle name="Normal 2 4 2 2 2 3 3 4 2 2" xfId="30700" xr:uid="{00000000-0005-0000-0000-0000655D0000}"/>
    <cellStyle name="Normal 2 4 2 2 2 3 3 4 3" xfId="22554" xr:uid="{00000000-0005-0000-0000-0000665D0000}"/>
    <cellStyle name="Normal 2 4 2 2 2 3 3 5" xfId="9105" xr:uid="{00000000-0005-0000-0000-0000675D0000}"/>
    <cellStyle name="Normal 2 4 2 2 2 3 3 5 2" xfId="25401" xr:uid="{00000000-0005-0000-0000-0000685D0000}"/>
    <cellStyle name="Normal 2 4 2 2 2 3 3 6" xfId="17255" xr:uid="{00000000-0005-0000-0000-0000695D0000}"/>
    <cellStyle name="Normal 2 4 2 2 2 3 4" xfId="1664" xr:uid="{00000000-0005-0000-0000-00006A5D0000}"/>
    <cellStyle name="Normal 2 4 2 2 2 3 4 2" xfId="4282" xr:uid="{00000000-0005-0000-0000-00006B5D0000}"/>
    <cellStyle name="Normal 2 4 2 2 2 3 4 2 2" xfId="12428" xr:uid="{00000000-0005-0000-0000-00006C5D0000}"/>
    <cellStyle name="Normal 2 4 2 2 2 3 4 2 2 2" xfId="28724" xr:uid="{00000000-0005-0000-0000-00006D5D0000}"/>
    <cellStyle name="Normal 2 4 2 2 2 3 4 2 3" xfId="20578" xr:uid="{00000000-0005-0000-0000-00006E5D0000}"/>
    <cellStyle name="Normal 2 4 2 2 2 3 4 3" xfId="6963" xr:uid="{00000000-0005-0000-0000-00006F5D0000}"/>
    <cellStyle name="Normal 2 4 2 2 2 3 4 3 2" xfId="15109" xr:uid="{00000000-0005-0000-0000-0000705D0000}"/>
    <cellStyle name="Normal 2 4 2 2 2 3 4 3 2 2" xfId="31405" xr:uid="{00000000-0005-0000-0000-0000715D0000}"/>
    <cellStyle name="Normal 2 4 2 2 2 3 4 3 3" xfId="23259" xr:uid="{00000000-0005-0000-0000-0000725D0000}"/>
    <cellStyle name="Normal 2 4 2 2 2 3 4 4" xfId="9810" xr:uid="{00000000-0005-0000-0000-0000735D0000}"/>
    <cellStyle name="Normal 2 4 2 2 2 3 4 4 2" xfId="26106" xr:uid="{00000000-0005-0000-0000-0000745D0000}"/>
    <cellStyle name="Normal 2 4 2 2 2 3 4 5" xfId="17960" xr:uid="{00000000-0005-0000-0000-0000755D0000}"/>
    <cellStyle name="Normal 2 4 2 2 2 3 5" xfId="3064" xr:uid="{00000000-0005-0000-0000-0000765D0000}"/>
    <cellStyle name="Normal 2 4 2 2 2 3 5 2" xfId="11210" xr:uid="{00000000-0005-0000-0000-0000775D0000}"/>
    <cellStyle name="Normal 2 4 2 2 2 3 5 2 2" xfId="27506" xr:uid="{00000000-0005-0000-0000-0000785D0000}"/>
    <cellStyle name="Normal 2 4 2 2 2 3 5 3" xfId="19360" xr:uid="{00000000-0005-0000-0000-0000795D0000}"/>
    <cellStyle name="Normal 2 4 2 2 2 3 6" xfId="5553" xr:uid="{00000000-0005-0000-0000-00007A5D0000}"/>
    <cellStyle name="Normal 2 4 2 2 2 3 6 2" xfId="13699" xr:uid="{00000000-0005-0000-0000-00007B5D0000}"/>
    <cellStyle name="Normal 2 4 2 2 2 3 6 2 2" xfId="29995" xr:uid="{00000000-0005-0000-0000-00007C5D0000}"/>
    <cellStyle name="Normal 2 4 2 2 2 3 6 3" xfId="21849" xr:uid="{00000000-0005-0000-0000-00007D5D0000}"/>
    <cellStyle name="Normal 2 4 2 2 2 3 7" xfId="8400" xr:uid="{00000000-0005-0000-0000-00007E5D0000}"/>
    <cellStyle name="Normal 2 4 2 2 2 3 7 2" xfId="24696" xr:uid="{00000000-0005-0000-0000-00007F5D0000}"/>
    <cellStyle name="Normal 2 4 2 2 2 3 8" xfId="16550" xr:uid="{00000000-0005-0000-0000-0000805D0000}"/>
    <cellStyle name="Normal 2 4 2 2 2 4" xfId="342" xr:uid="{00000000-0005-0000-0000-0000815D0000}"/>
    <cellStyle name="Normal 2 4 2 2 2 4 2" xfId="686" xr:uid="{00000000-0005-0000-0000-0000825D0000}"/>
    <cellStyle name="Normal 2 4 2 2 2 4 2 2" xfId="1392" xr:uid="{00000000-0005-0000-0000-0000835D0000}"/>
    <cellStyle name="Normal 2 4 2 2 2 4 2 2 2" xfId="2802" xr:uid="{00000000-0005-0000-0000-0000845D0000}"/>
    <cellStyle name="Normal 2 4 2 2 2 4 2 2 2 2" xfId="5261" xr:uid="{00000000-0005-0000-0000-0000855D0000}"/>
    <cellStyle name="Normal 2 4 2 2 2 4 2 2 2 2 2" xfId="13407" xr:uid="{00000000-0005-0000-0000-0000865D0000}"/>
    <cellStyle name="Normal 2 4 2 2 2 4 2 2 2 2 2 2" xfId="29703" xr:uid="{00000000-0005-0000-0000-0000875D0000}"/>
    <cellStyle name="Normal 2 4 2 2 2 4 2 2 2 2 3" xfId="21557" xr:uid="{00000000-0005-0000-0000-0000885D0000}"/>
    <cellStyle name="Normal 2 4 2 2 2 4 2 2 2 3" xfId="8101" xr:uid="{00000000-0005-0000-0000-0000895D0000}"/>
    <cellStyle name="Normal 2 4 2 2 2 4 2 2 2 3 2" xfId="16247" xr:uid="{00000000-0005-0000-0000-00008A5D0000}"/>
    <cellStyle name="Normal 2 4 2 2 2 4 2 2 2 3 2 2" xfId="32543" xr:uid="{00000000-0005-0000-0000-00008B5D0000}"/>
    <cellStyle name="Normal 2 4 2 2 2 4 2 2 2 3 3" xfId="24397" xr:uid="{00000000-0005-0000-0000-00008C5D0000}"/>
    <cellStyle name="Normal 2 4 2 2 2 4 2 2 2 4" xfId="10948" xr:uid="{00000000-0005-0000-0000-00008D5D0000}"/>
    <cellStyle name="Normal 2 4 2 2 2 4 2 2 2 4 2" xfId="27244" xr:uid="{00000000-0005-0000-0000-00008E5D0000}"/>
    <cellStyle name="Normal 2 4 2 2 2 4 2 2 2 5" xfId="19098" xr:uid="{00000000-0005-0000-0000-00008F5D0000}"/>
    <cellStyle name="Normal 2 4 2 2 2 4 2 2 3" xfId="4043" xr:uid="{00000000-0005-0000-0000-0000905D0000}"/>
    <cellStyle name="Normal 2 4 2 2 2 4 2 2 3 2" xfId="12189" xr:uid="{00000000-0005-0000-0000-0000915D0000}"/>
    <cellStyle name="Normal 2 4 2 2 2 4 2 2 3 2 2" xfId="28485" xr:uid="{00000000-0005-0000-0000-0000925D0000}"/>
    <cellStyle name="Normal 2 4 2 2 2 4 2 2 3 3" xfId="20339" xr:uid="{00000000-0005-0000-0000-0000935D0000}"/>
    <cellStyle name="Normal 2 4 2 2 2 4 2 2 4" xfId="6691" xr:uid="{00000000-0005-0000-0000-0000945D0000}"/>
    <cellStyle name="Normal 2 4 2 2 2 4 2 2 4 2" xfId="14837" xr:uid="{00000000-0005-0000-0000-0000955D0000}"/>
    <cellStyle name="Normal 2 4 2 2 2 4 2 2 4 2 2" xfId="31133" xr:uid="{00000000-0005-0000-0000-0000965D0000}"/>
    <cellStyle name="Normal 2 4 2 2 2 4 2 2 4 3" xfId="22987" xr:uid="{00000000-0005-0000-0000-0000975D0000}"/>
    <cellStyle name="Normal 2 4 2 2 2 4 2 2 5" xfId="9538" xr:uid="{00000000-0005-0000-0000-0000985D0000}"/>
    <cellStyle name="Normal 2 4 2 2 2 4 2 2 5 2" xfId="25834" xr:uid="{00000000-0005-0000-0000-0000995D0000}"/>
    <cellStyle name="Normal 2 4 2 2 2 4 2 2 6" xfId="17688" xr:uid="{00000000-0005-0000-0000-00009A5D0000}"/>
    <cellStyle name="Normal 2 4 2 2 2 4 2 3" xfId="2097" xr:uid="{00000000-0005-0000-0000-00009B5D0000}"/>
    <cellStyle name="Normal 2 4 2 2 2 4 2 3 2" xfId="4652" xr:uid="{00000000-0005-0000-0000-00009C5D0000}"/>
    <cellStyle name="Normal 2 4 2 2 2 4 2 3 2 2" xfId="12798" xr:uid="{00000000-0005-0000-0000-00009D5D0000}"/>
    <cellStyle name="Normal 2 4 2 2 2 4 2 3 2 2 2" xfId="29094" xr:uid="{00000000-0005-0000-0000-00009E5D0000}"/>
    <cellStyle name="Normal 2 4 2 2 2 4 2 3 2 3" xfId="20948" xr:uid="{00000000-0005-0000-0000-00009F5D0000}"/>
    <cellStyle name="Normal 2 4 2 2 2 4 2 3 3" xfId="7396" xr:uid="{00000000-0005-0000-0000-0000A05D0000}"/>
    <cellStyle name="Normal 2 4 2 2 2 4 2 3 3 2" xfId="15542" xr:uid="{00000000-0005-0000-0000-0000A15D0000}"/>
    <cellStyle name="Normal 2 4 2 2 2 4 2 3 3 2 2" xfId="31838" xr:uid="{00000000-0005-0000-0000-0000A25D0000}"/>
    <cellStyle name="Normal 2 4 2 2 2 4 2 3 3 3" xfId="23692" xr:uid="{00000000-0005-0000-0000-0000A35D0000}"/>
    <cellStyle name="Normal 2 4 2 2 2 4 2 3 4" xfId="10243" xr:uid="{00000000-0005-0000-0000-0000A45D0000}"/>
    <cellStyle name="Normal 2 4 2 2 2 4 2 3 4 2" xfId="26539" xr:uid="{00000000-0005-0000-0000-0000A55D0000}"/>
    <cellStyle name="Normal 2 4 2 2 2 4 2 3 5" xfId="18393" xr:uid="{00000000-0005-0000-0000-0000A65D0000}"/>
    <cellStyle name="Normal 2 4 2 2 2 4 2 4" xfId="3434" xr:uid="{00000000-0005-0000-0000-0000A75D0000}"/>
    <cellStyle name="Normal 2 4 2 2 2 4 2 4 2" xfId="11580" xr:uid="{00000000-0005-0000-0000-0000A85D0000}"/>
    <cellStyle name="Normal 2 4 2 2 2 4 2 4 2 2" xfId="27876" xr:uid="{00000000-0005-0000-0000-0000A95D0000}"/>
    <cellStyle name="Normal 2 4 2 2 2 4 2 4 3" xfId="19730" xr:uid="{00000000-0005-0000-0000-0000AA5D0000}"/>
    <cellStyle name="Normal 2 4 2 2 2 4 2 5" xfId="5986" xr:uid="{00000000-0005-0000-0000-0000AB5D0000}"/>
    <cellStyle name="Normal 2 4 2 2 2 4 2 5 2" xfId="14132" xr:uid="{00000000-0005-0000-0000-0000AC5D0000}"/>
    <cellStyle name="Normal 2 4 2 2 2 4 2 5 2 2" xfId="30428" xr:uid="{00000000-0005-0000-0000-0000AD5D0000}"/>
    <cellStyle name="Normal 2 4 2 2 2 4 2 5 3" xfId="22282" xr:uid="{00000000-0005-0000-0000-0000AE5D0000}"/>
    <cellStyle name="Normal 2 4 2 2 2 4 2 6" xfId="8833" xr:uid="{00000000-0005-0000-0000-0000AF5D0000}"/>
    <cellStyle name="Normal 2 4 2 2 2 4 2 6 2" xfId="25129" xr:uid="{00000000-0005-0000-0000-0000B05D0000}"/>
    <cellStyle name="Normal 2 4 2 2 2 4 2 7" xfId="16983" xr:uid="{00000000-0005-0000-0000-0000B15D0000}"/>
    <cellStyle name="Normal 2 4 2 2 2 4 3" xfId="1048" xr:uid="{00000000-0005-0000-0000-0000B25D0000}"/>
    <cellStyle name="Normal 2 4 2 2 2 4 3 2" xfId="2458" xr:uid="{00000000-0005-0000-0000-0000B35D0000}"/>
    <cellStyle name="Normal 2 4 2 2 2 4 3 2 2" xfId="4965" xr:uid="{00000000-0005-0000-0000-0000B45D0000}"/>
    <cellStyle name="Normal 2 4 2 2 2 4 3 2 2 2" xfId="13111" xr:uid="{00000000-0005-0000-0000-0000B55D0000}"/>
    <cellStyle name="Normal 2 4 2 2 2 4 3 2 2 2 2" xfId="29407" xr:uid="{00000000-0005-0000-0000-0000B65D0000}"/>
    <cellStyle name="Normal 2 4 2 2 2 4 3 2 2 3" xfId="21261" xr:uid="{00000000-0005-0000-0000-0000B75D0000}"/>
    <cellStyle name="Normal 2 4 2 2 2 4 3 2 3" xfId="7757" xr:uid="{00000000-0005-0000-0000-0000B85D0000}"/>
    <cellStyle name="Normal 2 4 2 2 2 4 3 2 3 2" xfId="15903" xr:uid="{00000000-0005-0000-0000-0000B95D0000}"/>
    <cellStyle name="Normal 2 4 2 2 2 4 3 2 3 2 2" xfId="32199" xr:uid="{00000000-0005-0000-0000-0000BA5D0000}"/>
    <cellStyle name="Normal 2 4 2 2 2 4 3 2 3 3" xfId="24053" xr:uid="{00000000-0005-0000-0000-0000BB5D0000}"/>
    <cellStyle name="Normal 2 4 2 2 2 4 3 2 4" xfId="10604" xr:uid="{00000000-0005-0000-0000-0000BC5D0000}"/>
    <cellStyle name="Normal 2 4 2 2 2 4 3 2 4 2" xfId="26900" xr:uid="{00000000-0005-0000-0000-0000BD5D0000}"/>
    <cellStyle name="Normal 2 4 2 2 2 4 3 2 5" xfId="18754" xr:uid="{00000000-0005-0000-0000-0000BE5D0000}"/>
    <cellStyle name="Normal 2 4 2 2 2 4 3 3" xfId="3747" xr:uid="{00000000-0005-0000-0000-0000BF5D0000}"/>
    <cellStyle name="Normal 2 4 2 2 2 4 3 3 2" xfId="11893" xr:uid="{00000000-0005-0000-0000-0000C05D0000}"/>
    <cellStyle name="Normal 2 4 2 2 2 4 3 3 2 2" xfId="28189" xr:uid="{00000000-0005-0000-0000-0000C15D0000}"/>
    <cellStyle name="Normal 2 4 2 2 2 4 3 3 3" xfId="20043" xr:uid="{00000000-0005-0000-0000-0000C25D0000}"/>
    <cellStyle name="Normal 2 4 2 2 2 4 3 4" xfId="6347" xr:uid="{00000000-0005-0000-0000-0000C35D0000}"/>
    <cellStyle name="Normal 2 4 2 2 2 4 3 4 2" xfId="14493" xr:uid="{00000000-0005-0000-0000-0000C45D0000}"/>
    <cellStyle name="Normal 2 4 2 2 2 4 3 4 2 2" xfId="30789" xr:uid="{00000000-0005-0000-0000-0000C55D0000}"/>
    <cellStyle name="Normal 2 4 2 2 2 4 3 4 3" xfId="22643" xr:uid="{00000000-0005-0000-0000-0000C65D0000}"/>
    <cellStyle name="Normal 2 4 2 2 2 4 3 5" xfId="9194" xr:uid="{00000000-0005-0000-0000-0000C75D0000}"/>
    <cellStyle name="Normal 2 4 2 2 2 4 3 5 2" xfId="25490" xr:uid="{00000000-0005-0000-0000-0000C85D0000}"/>
    <cellStyle name="Normal 2 4 2 2 2 4 3 6" xfId="17344" xr:uid="{00000000-0005-0000-0000-0000C95D0000}"/>
    <cellStyle name="Normal 2 4 2 2 2 4 4" xfId="1753" xr:uid="{00000000-0005-0000-0000-0000CA5D0000}"/>
    <cellStyle name="Normal 2 4 2 2 2 4 4 2" xfId="4356" xr:uid="{00000000-0005-0000-0000-0000CB5D0000}"/>
    <cellStyle name="Normal 2 4 2 2 2 4 4 2 2" xfId="12502" xr:uid="{00000000-0005-0000-0000-0000CC5D0000}"/>
    <cellStyle name="Normal 2 4 2 2 2 4 4 2 2 2" xfId="28798" xr:uid="{00000000-0005-0000-0000-0000CD5D0000}"/>
    <cellStyle name="Normal 2 4 2 2 2 4 4 2 3" xfId="20652" xr:uid="{00000000-0005-0000-0000-0000CE5D0000}"/>
    <cellStyle name="Normal 2 4 2 2 2 4 4 3" xfId="7052" xr:uid="{00000000-0005-0000-0000-0000CF5D0000}"/>
    <cellStyle name="Normal 2 4 2 2 2 4 4 3 2" xfId="15198" xr:uid="{00000000-0005-0000-0000-0000D05D0000}"/>
    <cellStyle name="Normal 2 4 2 2 2 4 4 3 2 2" xfId="31494" xr:uid="{00000000-0005-0000-0000-0000D15D0000}"/>
    <cellStyle name="Normal 2 4 2 2 2 4 4 3 3" xfId="23348" xr:uid="{00000000-0005-0000-0000-0000D25D0000}"/>
    <cellStyle name="Normal 2 4 2 2 2 4 4 4" xfId="9899" xr:uid="{00000000-0005-0000-0000-0000D35D0000}"/>
    <cellStyle name="Normal 2 4 2 2 2 4 4 4 2" xfId="26195" xr:uid="{00000000-0005-0000-0000-0000D45D0000}"/>
    <cellStyle name="Normal 2 4 2 2 2 4 4 5" xfId="18049" xr:uid="{00000000-0005-0000-0000-0000D55D0000}"/>
    <cellStyle name="Normal 2 4 2 2 2 4 5" xfId="3138" xr:uid="{00000000-0005-0000-0000-0000D65D0000}"/>
    <cellStyle name="Normal 2 4 2 2 2 4 5 2" xfId="11284" xr:uid="{00000000-0005-0000-0000-0000D75D0000}"/>
    <cellStyle name="Normal 2 4 2 2 2 4 5 2 2" xfId="27580" xr:uid="{00000000-0005-0000-0000-0000D85D0000}"/>
    <cellStyle name="Normal 2 4 2 2 2 4 5 3" xfId="19434" xr:uid="{00000000-0005-0000-0000-0000D95D0000}"/>
    <cellStyle name="Normal 2 4 2 2 2 4 6" xfId="5642" xr:uid="{00000000-0005-0000-0000-0000DA5D0000}"/>
    <cellStyle name="Normal 2 4 2 2 2 4 6 2" xfId="13788" xr:uid="{00000000-0005-0000-0000-0000DB5D0000}"/>
    <cellStyle name="Normal 2 4 2 2 2 4 6 2 2" xfId="30084" xr:uid="{00000000-0005-0000-0000-0000DC5D0000}"/>
    <cellStyle name="Normal 2 4 2 2 2 4 6 3" xfId="21938" xr:uid="{00000000-0005-0000-0000-0000DD5D0000}"/>
    <cellStyle name="Normal 2 4 2 2 2 4 7" xfId="8489" xr:uid="{00000000-0005-0000-0000-0000DE5D0000}"/>
    <cellStyle name="Normal 2 4 2 2 2 4 7 2" xfId="24785" xr:uid="{00000000-0005-0000-0000-0000DF5D0000}"/>
    <cellStyle name="Normal 2 4 2 2 2 4 8" xfId="16639" xr:uid="{00000000-0005-0000-0000-0000E05D0000}"/>
    <cellStyle name="Normal 2 4 2 2 2 5" xfId="432" xr:uid="{00000000-0005-0000-0000-0000E15D0000}"/>
    <cellStyle name="Normal 2 4 2 2 2 5 2" xfId="1138" xr:uid="{00000000-0005-0000-0000-0000E25D0000}"/>
    <cellStyle name="Normal 2 4 2 2 2 5 2 2" xfId="2548" xr:uid="{00000000-0005-0000-0000-0000E35D0000}"/>
    <cellStyle name="Normal 2 4 2 2 2 5 2 2 2" xfId="5039" xr:uid="{00000000-0005-0000-0000-0000E45D0000}"/>
    <cellStyle name="Normal 2 4 2 2 2 5 2 2 2 2" xfId="13185" xr:uid="{00000000-0005-0000-0000-0000E55D0000}"/>
    <cellStyle name="Normal 2 4 2 2 2 5 2 2 2 2 2" xfId="29481" xr:uid="{00000000-0005-0000-0000-0000E65D0000}"/>
    <cellStyle name="Normal 2 4 2 2 2 5 2 2 2 3" xfId="21335" xr:uid="{00000000-0005-0000-0000-0000E75D0000}"/>
    <cellStyle name="Normal 2 4 2 2 2 5 2 2 3" xfId="7847" xr:uid="{00000000-0005-0000-0000-0000E85D0000}"/>
    <cellStyle name="Normal 2 4 2 2 2 5 2 2 3 2" xfId="15993" xr:uid="{00000000-0005-0000-0000-0000E95D0000}"/>
    <cellStyle name="Normal 2 4 2 2 2 5 2 2 3 2 2" xfId="32289" xr:uid="{00000000-0005-0000-0000-0000EA5D0000}"/>
    <cellStyle name="Normal 2 4 2 2 2 5 2 2 3 3" xfId="24143" xr:uid="{00000000-0005-0000-0000-0000EB5D0000}"/>
    <cellStyle name="Normal 2 4 2 2 2 5 2 2 4" xfId="10694" xr:uid="{00000000-0005-0000-0000-0000EC5D0000}"/>
    <cellStyle name="Normal 2 4 2 2 2 5 2 2 4 2" xfId="26990" xr:uid="{00000000-0005-0000-0000-0000ED5D0000}"/>
    <cellStyle name="Normal 2 4 2 2 2 5 2 2 5" xfId="18844" xr:uid="{00000000-0005-0000-0000-0000EE5D0000}"/>
    <cellStyle name="Normal 2 4 2 2 2 5 2 3" xfId="3821" xr:uid="{00000000-0005-0000-0000-0000EF5D0000}"/>
    <cellStyle name="Normal 2 4 2 2 2 5 2 3 2" xfId="11967" xr:uid="{00000000-0005-0000-0000-0000F05D0000}"/>
    <cellStyle name="Normal 2 4 2 2 2 5 2 3 2 2" xfId="28263" xr:uid="{00000000-0005-0000-0000-0000F15D0000}"/>
    <cellStyle name="Normal 2 4 2 2 2 5 2 3 3" xfId="20117" xr:uid="{00000000-0005-0000-0000-0000F25D0000}"/>
    <cellStyle name="Normal 2 4 2 2 2 5 2 4" xfId="6437" xr:uid="{00000000-0005-0000-0000-0000F35D0000}"/>
    <cellStyle name="Normal 2 4 2 2 2 5 2 4 2" xfId="14583" xr:uid="{00000000-0005-0000-0000-0000F45D0000}"/>
    <cellStyle name="Normal 2 4 2 2 2 5 2 4 2 2" xfId="30879" xr:uid="{00000000-0005-0000-0000-0000F55D0000}"/>
    <cellStyle name="Normal 2 4 2 2 2 5 2 4 3" xfId="22733" xr:uid="{00000000-0005-0000-0000-0000F65D0000}"/>
    <cellStyle name="Normal 2 4 2 2 2 5 2 5" xfId="9284" xr:uid="{00000000-0005-0000-0000-0000F75D0000}"/>
    <cellStyle name="Normal 2 4 2 2 2 5 2 5 2" xfId="25580" xr:uid="{00000000-0005-0000-0000-0000F85D0000}"/>
    <cellStyle name="Normal 2 4 2 2 2 5 2 6" xfId="17434" xr:uid="{00000000-0005-0000-0000-0000F95D0000}"/>
    <cellStyle name="Normal 2 4 2 2 2 5 3" xfId="1843" xr:uid="{00000000-0005-0000-0000-0000FA5D0000}"/>
    <cellStyle name="Normal 2 4 2 2 2 5 3 2" xfId="4430" xr:uid="{00000000-0005-0000-0000-0000FB5D0000}"/>
    <cellStyle name="Normal 2 4 2 2 2 5 3 2 2" xfId="12576" xr:uid="{00000000-0005-0000-0000-0000FC5D0000}"/>
    <cellStyle name="Normal 2 4 2 2 2 5 3 2 2 2" xfId="28872" xr:uid="{00000000-0005-0000-0000-0000FD5D0000}"/>
    <cellStyle name="Normal 2 4 2 2 2 5 3 2 3" xfId="20726" xr:uid="{00000000-0005-0000-0000-0000FE5D0000}"/>
    <cellStyle name="Normal 2 4 2 2 2 5 3 3" xfId="7142" xr:uid="{00000000-0005-0000-0000-0000FF5D0000}"/>
    <cellStyle name="Normal 2 4 2 2 2 5 3 3 2" xfId="15288" xr:uid="{00000000-0005-0000-0000-0000005E0000}"/>
    <cellStyle name="Normal 2 4 2 2 2 5 3 3 2 2" xfId="31584" xr:uid="{00000000-0005-0000-0000-0000015E0000}"/>
    <cellStyle name="Normal 2 4 2 2 2 5 3 3 3" xfId="23438" xr:uid="{00000000-0005-0000-0000-0000025E0000}"/>
    <cellStyle name="Normal 2 4 2 2 2 5 3 4" xfId="9989" xr:uid="{00000000-0005-0000-0000-0000035E0000}"/>
    <cellStyle name="Normal 2 4 2 2 2 5 3 4 2" xfId="26285" xr:uid="{00000000-0005-0000-0000-0000045E0000}"/>
    <cellStyle name="Normal 2 4 2 2 2 5 3 5" xfId="18139" xr:uid="{00000000-0005-0000-0000-0000055E0000}"/>
    <cellStyle name="Normal 2 4 2 2 2 5 4" xfId="3212" xr:uid="{00000000-0005-0000-0000-0000065E0000}"/>
    <cellStyle name="Normal 2 4 2 2 2 5 4 2" xfId="11358" xr:uid="{00000000-0005-0000-0000-0000075E0000}"/>
    <cellStyle name="Normal 2 4 2 2 2 5 4 2 2" xfId="27654" xr:uid="{00000000-0005-0000-0000-0000085E0000}"/>
    <cellStyle name="Normal 2 4 2 2 2 5 4 3" xfId="19508" xr:uid="{00000000-0005-0000-0000-0000095E0000}"/>
    <cellStyle name="Normal 2 4 2 2 2 5 5" xfId="5732" xr:uid="{00000000-0005-0000-0000-00000A5E0000}"/>
    <cellStyle name="Normal 2 4 2 2 2 5 5 2" xfId="13878" xr:uid="{00000000-0005-0000-0000-00000B5E0000}"/>
    <cellStyle name="Normal 2 4 2 2 2 5 5 2 2" xfId="30174" xr:uid="{00000000-0005-0000-0000-00000C5E0000}"/>
    <cellStyle name="Normal 2 4 2 2 2 5 5 3" xfId="22028" xr:uid="{00000000-0005-0000-0000-00000D5E0000}"/>
    <cellStyle name="Normal 2 4 2 2 2 5 6" xfId="8579" xr:uid="{00000000-0005-0000-0000-00000E5E0000}"/>
    <cellStyle name="Normal 2 4 2 2 2 5 6 2" xfId="24875" xr:uid="{00000000-0005-0000-0000-00000F5E0000}"/>
    <cellStyle name="Normal 2 4 2 2 2 5 7" xfId="16729" xr:uid="{00000000-0005-0000-0000-0000105E0000}"/>
    <cellStyle name="Normal 2 4 2 2 2 6" xfId="794" xr:uid="{00000000-0005-0000-0000-0000115E0000}"/>
    <cellStyle name="Normal 2 4 2 2 2 6 2" xfId="2204" xr:uid="{00000000-0005-0000-0000-0000125E0000}"/>
    <cellStyle name="Normal 2 4 2 2 2 6 2 2" xfId="4743" xr:uid="{00000000-0005-0000-0000-0000135E0000}"/>
    <cellStyle name="Normal 2 4 2 2 2 6 2 2 2" xfId="12889" xr:uid="{00000000-0005-0000-0000-0000145E0000}"/>
    <cellStyle name="Normal 2 4 2 2 2 6 2 2 2 2" xfId="29185" xr:uid="{00000000-0005-0000-0000-0000155E0000}"/>
    <cellStyle name="Normal 2 4 2 2 2 6 2 2 3" xfId="21039" xr:uid="{00000000-0005-0000-0000-0000165E0000}"/>
    <cellStyle name="Normal 2 4 2 2 2 6 2 3" xfId="7503" xr:uid="{00000000-0005-0000-0000-0000175E0000}"/>
    <cellStyle name="Normal 2 4 2 2 2 6 2 3 2" xfId="15649" xr:uid="{00000000-0005-0000-0000-0000185E0000}"/>
    <cellStyle name="Normal 2 4 2 2 2 6 2 3 2 2" xfId="31945" xr:uid="{00000000-0005-0000-0000-0000195E0000}"/>
    <cellStyle name="Normal 2 4 2 2 2 6 2 3 3" xfId="23799" xr:uid="{00000000-0005-0000-0000-00001A5E0000}"/>
    <cellStyle name="Normal 2 4 2 2 2 6 2 4" xfId="10350" xr:uid="{00000000-0005-0000-0000-00001B5E0000}"/>
    <cellStyle name="Normal 2 4 2 2 2 6 2 4 2" xfId="26646" xr:uid="{00000000-0005-0000-0000-00001C5E0000}"/>
    <cellStyle name="Normal 2 4 2 2 2 6 2 5" xfId="18500" xr:uid="{00000000-0005-0000-0000-00001D5E0000}"/>
    <cellStyle name="Normal 2 4 2 2 2 6 3" xfId="3525" xr:uid="{00000000-0005-0000-0000-00001E5E0000}"/>
    <cellStyle name="Normal 2 4 2 2 2 6 3 2" xfId="11671" xr:uid="{00000000-0005-0000-0000-00001F5E0000}"/>
    <cellStyle name="Normal 2 4 2 2 2 6 3 2 2" xfId="27967" xr:uid="{00000000-0005-0000-0000-0000205E0000}"/>
    <cellStyle name="Normal 2 4 2 2 2 6 3 3" xfId="19821" xr:uid="{00000000-0005-0000-0000-0000215E0000}"/>
    <cellStyle name="Normal 2 4 2 2 2 6 4" xfId="6093" xr:uid="{00000000-0005-0000-0000-0000225E0000}"/>
    <cellStyle name="Normal 2 4 2 2 2 6 4 2" xfId="14239" xr:uid="{00000000-0005-0000-0000-0000235E0000}"/>
    <cellStyle name="Normal 2 4 2 2 2 6 4 2 2" xfId="30535" xr:uid="{00000000-0005-0000-0000-0000245E0000}"/>
    <cellStyle name="Normal 2 4 2 2 2 6 4 3" xfId="22389" xr:uid="{00000000-0005-0000-0000-0000255E0000}"/>
    <cellStyle name="Normal 2 4 2 2 2 6 5" xfId="8940" xr:uid="{00000000-0005-0000-0000-0000265E0000}"/>
    <cellStyle name="Normal 2 4 2 2 2 6 5 2" xfId="25236" xr:uid="{00000000-0005-0000-0000-0000275E0000}"/>
    <cellStyle name="Normal 2 4 2 2 2 6 6" xfId="17090" xr:uid="{00000000-0005-0000-0000-0000285E0000}"/>
    <cellStyle name="Normal 2 4 2 2 2 7" xfId="1499" xr:uid="{00000000-0005-0000-0000-0000295E0000}"/>
    <cellStyle name="Normal 2 4 2 2 2 7 2" xfId="4134" xr:uid="{00000000-0005-0000-0000-00002A5E0000}"/>
    <cellStyle name="Normal 2 4 2 2 2 7 2 2" xfId="12280" xr:uid="{00000000-0005-0000-0000-00002B5E0000}"/>
    <cellStyle name="Normal 2 4 2 2 2 7 2 2 2" xfId="28576" xr:uid="{00000000-0005-0000-0000-00002C5E0000}"/>
    <cellStyle name="Normal 2 4 2 2 2 7 2 3" xfId="20430" xr:uid="{00000000-0005-0000-0000-00002D5E0000}"/>
    <cellStyle name="Normal 2 4 2 2 2 7 3" xfId="6798" xr:uid="{00000000-0005-0000-0000-00002E5E0000}"/>
    <cellStyle name="Normal 2 4 2 2 2 7 3 2" xfId="14944" xr:uid="{00000000-0005-0000-0000-00002F5E0000}"/>
    <cellStyle name="Normal 2 4 2 2 2 7 3 2 2" xfId="31240" xr:uid="{00000000-0005-0000-0000-0000305E0000}"/>
    <cellStyle name="Normal 2 4 2 2 2 7 3 3" xfId="23094" xr:uid="{00000000-0005-0000-0000-0000315E0000}"/>
    <cellStyle name="Normal 2 4 2 2 2 7 4" xfId="9645" xr:uid="{00000000-0005-0000-0000-0000325E0000}"/>
    <cellStyle name="Normal 2 4 2 2 2 7 4 2" xfId="25941" xr:uid="{00000000-0005-0000-0000-0000335E0000}"/>
    <cellStyle name="Normal 2 4 2 2 2 7 5" xfId="17795" xr:uid="{00000000-0005-0000-0000-0000345E0000}"/>
    <cellStyle name="Normal 2 4 2 2 2 8" xfId="2916" xr:uid="{00000000-0005-0000-0000-0000355E0000}"/>
    <cellStyle name="Normal 2 4 2 2 2 8 2" xfId="11062" xr:uid="{00000000-0005-0000-0000-0000365E0000}"/>
    <cellStyle name="Normal 2 4 2 2 2 8 2 2" xfId="27358" xr:uid="{00000000-0005-0000-0000-0000375E0000}"/>
    <cellStyle name="Normal 2 4 2 2 2 8 3" xfId="19212" xr:uid="{00000000-0005-0000-0000-0000385E0000}"/>
    <cellStyle name="Normal 2 4 2 2 2 9" xfId="5388" xr:uid="{00000000-0005-0000-0000-0000395E0000}"/>
    <cellStyle name="Normal 2 4 2 2 2 9 2" xfId="13534" xr:uid="{00000000-0005-0000-0000-00003A5E0000}"/>
    <cellStyle name="Normal 2 4 2 2 2 9 2 2" xfId="29830" xr:uid="{00000000-0005-0000-0000-00003B5E0000}"/>
    <cellStyle name="Normal 2 4 2 2 2 9 3" xfId="21684" xr:uid="{00000000-0005-0000-0000-00003C5E0000}"/>
    <cellStyle name="Normal 2 4 2 2 3" xfId="134" xr:uid="{00000000-0005-0000-0000-00003D5E0000}"/>
    <cellStyle name="Normal 2 4 2 2 3 2" xfId="478" xr:uid="{00000000-0005-0000-0000-00003E5E0000}"/>
    <cellStyle name="Normal 2 4 2 2 3 2 2" xfId="1184" xr:uid="{00000000-0005-0000-0000-00003F5E0000}"/>
    <cellStyle name="Normal 2 4 2 2 3 2 2 2" xfId="2594" xr:uid="{00000000-0005-0000-0000-0000405E0000}"/>
    <cellStyle name="Normal 2 4 2 2 3 2 2 2 2" xfId="5077" xr:uid="{00000000-0005-0000-0000-0000415E0000}"/>
    <cellStyle name="Normal 2 4 2 2 3 2 2 2 2 2" xfId="13223" xr:uid="{00000000-0005-0000-0000-0000425E0000}"/>
    <cellStyle name="Normal 2 4 2 2 3 2 2 2 2 2 2" xfId="29519" xr:uid="{00000000-0005-0000-0000-0000435E0000}"/>
    <cellStyle name="Normal 2 4 2 2 3 2 2 2 2 3" xfId="21373" xr:uid="{00000000-0005-0000-0000-0000445E0000}"/>
    <cellStyle name="Normal 2 4 2 2 3 2 2 2 3" xfId="7893" xr:uid="{00000000-0005-0000-0000-0000455E0000}"/>
    <cellStyle name="Normal 2 4 2 2 3 2 2 2 3 2" xfId="16039" xr:uid="{00000000-0005-0000-0000-0000465E0000}"/>
    <cellStyle name="Normal 2 4 2 2 3 2 2 2 3 2 2" xfId="32335" xr:uid="{00000000-0005-0000-0000-0000475E0000}"/>
    <cellStyle name="Normal 2 4 2 2 3 2 2 2 3 3" xfId="24189" xr:uid="{00000000-0005-0000-0000-0000485E0000}"/>
    <cellStyle name="Normal 2 4 2 2 3 2 2 2 4" xfId="10740" xr:uid="{00000000-0005-0000-0000-0000495E0000}"/>
    <cellStyle name="Normal 2 4 2 2 3 2 2 2 4 2" xfId="27036" xr:uid="{00000000-0005-0000-0000-00004A5E0000}"/>
    <cellStyle name="Normal 2 4 2 2 3 2 2 2 5" xfId="18890" xr:uid="{00000000-0005-0000-0000-00004B5E0000}"/>
    <cellStyle name="Normal 2 4 2 2 3 2 2 3" xfId="3859" xr:uid="{00000000-0005-0000-0000-00004C5E0000}"/>
    <cellStyle name="Normal 2 4 2 2 3 2 2 3 2" xfId="12005" xr:uid="{00000000-0005-0000-0000-00004D5E0000}"/>
    <cellStyle name="Normal 2 4 2 2 3 2 2 3 2 2" xfId="28301" xr:uid="{00000000-0005-0000-0000-00004E5E0000}"/>
    <cellStyle name="Normal 2 4 2 2 3 2 2 3 3" xfId="20155" xr:uid="{00000000-0005-0000-0000-00004F5E0000}"/>
    <cellStyle name="Normal 2 4 2 2 3 2 2 4" xfId="6483" xr:uid="{00000000-0005-0000-0000-0000505E0000}"/>
    <cellStyle name="Normal 2 4 2 2 3 2 2 4 2" xfId="14629" xr:uid="{00000000-0005-0000-0000-0000515E0000}"/>
    <cellStyle name="Normal 2 4 2 2 3 2 2 4 2 2" xfId="30925" xr:uid="{00000000-0005-0000-0000-0000525E0000}"/>
    <cellStyle name="Normal 2 4 2 2 3 2 2 4 3" xfId="22779" xr:uid="{00000000-0005-0000-0000-0000535E0000}"/>
    <cellStyle name="Normal 2 4 2 2 3 2 2 5" xfId="9330" xr:uid="{00000000-0005-0000-0000-0000545E0000}"/>
    <cellStyle name="Normal 2 4 2 2 3 2 2 5 2" xfId="25626" xr:uid="{00000000-0005-0000-0000-0000555E0000}"/>
    <cellStyle name="Normal 2 4 2 2 3 2 2 6" xfId="17480" xr:uid="{00000000-0005-0000-0000-0000565E0000}"/>
    <cellStyle name="Normal 2 4 2 2 3 2 3" xfId="1889" xr:uid="{00000000-0005-0000-0000-0000575E0000}"/>
    <cellStyle name="Normal 2 4 2 2 3 2 3 2" xfId="4468" xr:uid="{00000000-0005-0000-0000-0000585E0000}"/>
    <cellStyle name="Normal 2 4 2 2 3 2 3 2 2" xfId="12614" xr:uid="{00000000-0005-0000-0000-0000595E0000}"/>
    <cellStyle name="Normal 2 4 2 2 3 2 3 2 2 2" xfId="28910" xr:uid="{00000000-0005-0000-0000-00005A5E0000}"/>
    <cellStyle name="Normal 2 4 2 2 3 2 3 2 3" xfId="20764" xr:uid="{00000000-0005-0000-0000-00005B5E0000}"/>
    <cellStyle name="Normal 2 4 2 2 3 2 3 3" xfId="7188" xr:uid="{00000000-0005-0000-0000-00005C5E0000}"/>
    <cellStyle name="Normal 2 4 2 2 3 2 3 3 2" xfId="15334" xr:uid="{00000000-0005-0000-0000-00005D5E0000}"/>
    <cellStyle name="Normal 2 4 2 2 3 2 3 3 2 2" xfId="31630" xr:uid="{00000000-0005-0000-0000-00005E5E0000}"/>
    <cellStyle name="Normal 2 4 2 2 3 2 3 3 3" xfId="23484" xr:uid="{00000000-0005-0000-0000-00005F5E0000}"/>
    <cellStyle name="Normal 2 4 2 2 3 2 3 4" xfId="10035" xr:uid="{00000000-0005-0000-0000-0000605E0000}"/>
    <cellStyle name="Normal 2 4 2 2 3 2 3 4 2" xfId="26331" xr:uid="{00000000-0005-0000-0000-0000615E0000}"/>
    <cellStyle name="Normal 2 4 2 2 3 2 3 5" xfId="18185" xr:uid="{00000000-0005-0000-0000-0000625E0000}"/>
    <cellStyle name="Normal 2 4 2 2 3 2 4" xfId="3250" xr:uid="{00000000-0005-0000-0000-0000635E0000}"/>
    <cellStyle name="Normal 2 4 2 2 3 2 4 2" xfId="11396" xr:uid="{00000000-0005-0000-0000-0000645E0000}"/>
    <cellStyle name="Normal 2 4 2 2 3 2 4 2 2" xfId="27692" xr:uid="{00000000-0005-0000-0000-0000655E0000}"/>
    <cellStyle name="Normal 2 4 2 2 3 2 4 3" xfId="19546" xr:uid="{00000000-0005-0000-0000-0000665E0000}"/>
    <cellStyle name="Normal 2 4 2 2 3 2 5" xfId="5778" xr:uid="{00000000-0005-0000-0000-0000675E0000}"/>
    <cellStyle name="Normal 2 4 2 2 3 2 5 2" xfId="13924" xr:uid="{00000000-0005-0000-0000-0000685E0000}"/>
    <cellStyle name="Normal 2 4 2 2 3 2 5 2 2" xfId="30220" xr:uid="{00000000-0005-0000-0000-0000695E0000}"/>
    <cellStyle name="Normal 2 4 2 2 3 2 5 3" xfId="22074" xr:uid="{00000000-0005-0000-0000-00006A5E0000}"/>
    <cellStyle name="Normal 2 4 2 2 3 2 6" xfId="8625" xr:uid="{00000000-0005-0000-0000-00006B5E0000}"/>
    <cellStyle name="Normal 2 4 2 2 3 2 6 2" xfId="24921" xr:uid="{00000000-0005-0000-0000-00006C5E0000}"/>
    <cellStyle name="Normal 2 4 2 2 3 2 7" xfId="16775" xr:uid="{00000000-0005-0000-0000-00006D5E0000}"/>
    <cellStyle name="Normal 2 4 2 2 3 3" xfId="840" xr:uid="{00000000-0005-0000-0000-00006E5E0000}"/>
    <cellStyle name="Normal 2 4 2 2 3 3 2" xfId="2250" xr:uid="{00000000-0005-0000-0000-00006F5E0000}"/>
    <cellStyle name="Normal 2 4 2 2 3 3 2 2" xfId="4781" xr:uid="{00000000-0005-0000-0000-0000705E0000}"/>
    <cellStyle name="Normal 2 4 2 2 3 3 2 2 2" xfId="12927" xr:uid="{00000000-0005-0000-0000-0000715E0000}"/>
    <cellStyle name="Normal 2 4 2 2 3 3 2 2 2 2" xfId="29223" xr:uid="{00000000-0005-0000-0000-0000725E0000}"/>
    <cellStyle name="Normal 2 4 2 2 3 3 2 2 3" xfId="21077" xr:uid="{00000000-0005-0000-0000-0000735E0000}"/>
    <cellStyle name="Normal 2 4 2 2 3 3 2 3" xfId="7549" xr:uid="{00000000-0005-0000-0000-0000745E0000}"/>
    <cellStyle name="Normal 2 4 2 2 3 3 2 3 2" xfId="15695" xr:uid="{00000000-0005-0000-0000-0000755E0000}"/>
    <cellStyle name="Normal 2 4 2 2 3 3 2 3 2 2" xfId="31991" xr:uid="{00000000-0005-0000-0000-0000765E0000}"/>
    <cellStyle name="Normal 2 4 2 2 3 3 2 3 3" xfId="23845" xr:uid="{00000000-0005-0000-0000-0000775E0000}"/>
    <cellStyle name="Normal 2 4 2 2 3 3 2 4" xfId="10396" xr:uid="{00000000-0005-0000-0000-0000785E0000}"/>
    <cellStyle name="Normal 2 4 2 2 3 3 2 4 2" xfId="26692" xr:uid="{00000000-0005-0000-0000-0000795E0000}"/>
    <cellStyle name="Normal 2 4 2 2 3 3 2 5" xfId="18546" xr:uid="{00000000-0005-0000-0000-00007A5E0000}"/>
    <cellStyle name="Normal 2 4 2 2 3 3 3" xfId="3563" xr:uid="{00000000-0005-0000-0000-00007B5E0000}"/>
    <cellStyle name="Normal 2 4 2 2 3 3 3 2" xfId="11709" xr:uid="{00000000-0005-0000-0000-00007C5E0000}"/>
    <cellStyle name="Normal 2 4 2 2 3 3 3 2 2" xfId="28005" xr:uid="{00000000-0005-0000-0000-00007D5E0000}"/>
    <cellStyle name="Normal 2 4 2 2 3 3 3 3" xfId="19859" xr:uid="{00000000-0005-0000-0000-00007E5E0000}"/>
    <cellStyle name="Normal 2 4 2 2 3 3 4" xfId="6139" xr:uid="{00000000-0005-0000-0000-00007F5E0000}"/>
    <cellStyle name="Normal 2 4 2 2 3 3 4 2" xfId="14285" xr:uid="{00000000-0005-0000-0000-0000805E0000}"/>
    <cellStyle name="Normal 2 4 2 2 3 3 4 2 2" xfId="30581" xr:uid="{00000000-0005-0000-0000-0000815E0000}"/>
    <cellStyle name="Normal 2 4 2 2 3 3 4 3" xfId="22435" xr:uid="{00000000-0005-0000-0000-0000825E0000}"/>
    <cellStyle name="Normal 2 4 2 2 3 3 5" xfId="8986" xr:uid="{00000000-0005-0000-0000-0000835E0000}"/>
    <cellStyle name="Normal 2 4 2 2 3 3 5 2" xfId="25282" xr:uid="{00000000-0005-0000-0000-0000845E0000}"/>
    <cellStyle name="Normal 2 4 2 2 3 3 6" xfId="17136" xr:uid="{00000000-0005-0000-0000-0000855E0000}"/>
    <cellStyle name="Normal 2 4 2 2 3 4" xfId="1545" xr:uid="{00000000-0005-0000-0000-0000865E0000}"/>
    <cellStyle name="Normal 2 4 2 2 3 4 2" xfId="4172" xr:uid="{00000000-0005-0000-0000-0000875E0000}"/>
    <cellStyle name="Normal 2 4 2 2 3 4 2 2" xfId="12318" xr:uid="{00000000-0005-0000-0000-0000885E0000}"/>
    <cellStyle name="Normal 2 4 2 2 3 4 2 2 2" xfId="28614" xr:uid="{00000000-0005-0000-0000-0000895E0000}"/>
    <cellStyle name="Normal 2 4 2 2 3 4 2 3" xfId="20468" xr:uid="{00000000-0005-0000-0000-00008A5E0000}"/>
    <cellStyle name="Normal 2 4 2 2 3 4 3" xfId="6844" xr:uid="{00000000-0005-0000-0000-00008B5E0000}"/>
    <cellStyle name="Normal 2 4 2 2 3 4 3 2" xfId="14990" xr:uid="{00000000-0005-0000-0000-00008C5E0000}"/>
    <cellStyle name="Normal 2 4 2 2 3 4 3 2 2" xfId="31286" xr:uid="{00000000-0005-0000-0000-00008D5E0000}"/>
    <cellStyle name="Normal 2 4 2 2 3 4 3 3" xfId="23140" xr:uid="{00000000-0005-0000-0000-00008E5E0000}"/>
    <cellStyle name="Normal 2 4 2 2 3 4 4" xfId="9691" xr:uid="{00000000-0005-0000-0000-00008F5E0000}"/>
    <cellStyle name="Normal 2 4 2 2 3 4 4 2" xfId="25987" xr:uid="{00000000-0005-0000-0000-0000905E0000}"/>
    <cellStyle name="Normal 2 4 2 2 3 4 5" xfId="17841" xr:uid="{00000000-0005-0000-0000-0000915E0000}"/>
    <cellStyle name="Normal 2 4 2 2 3 5" xfId="2954" xr:uid="{00000000-0005-0000-0000-0000925E0000}"/>
    <cellStyle name="Normal 2 4 2 2 3 5 2" xfId="11100" xr:uid="{00000000-0005-0000-0000-0000935E0000}"/>
    <cellStyle name="Normal 2 4 2 2 3 5 2 2" xfId="27396" xr:uid="{00000000-0005-0000-0000-0000945E0000}"/>
    <cellStyle name="Normal 2 4 2 2 3 5 3" xfId="19250" xr:uid="{00000000-0005-0000-0000-0000955E0000}"/>
    <cellStyle name="Normal 2 4 2 2 3 6" xfId="5434" xr:uid="{00000000-0005-0000-0000-0000965E0000}"/>
    <cellStyle name="Normal 2 4 2 2 3 6 2" xfId="13580" xr:uid="{00000000-0005-0000-0000-0000975E0000}"/>
    <cellStyle name="Normal 2 4 2 2 3 6 2 2" xfId="29876" xr:uid="{00000000-0005-0000-0000-0000985E0000}"/>
    <cellStyle name="Normal 2 4 2 2 3 6 3" xfId="21730" xr:uid="{00000000-0005-0000-0000-0000995E0000}"/>
    <cellStyle name="Normal 2 4 2 2 3 7" xfId="8281" xr:uid="{00000000-0005-0000-0000-00009A5E0000}"/>
    <cellStyle name="Normal 2 4 2 2 3 7 2" xfId="24577" xr:uid="{00000000-0005-0000-0000-00009B5E0000}"/>
    <cellStyle name="Normal 2 4 2 2 3 8" xfId="16431" xr:uid="{00000000-0005-0000-0000-00009C5E0000}"/>
    <cellStyle name="Normal 2 4 2 2 4" xfId="217" xr:uid="{00000000-0005-0000-0000-00009D5E0000}"/>
    <cellStyle name="Normal 2 4 2 2 4 2" xfId="561" xr:uid="{00000000-0005-0000-0000-00009E5E0000}"/>
    <cellStyle name="Normal 2 4 2 2 4 2 2" xfId="1267" xr:uid="{00000000-0005-0000-0000-00009F5E0000}"/>
    <cellStyle name="Normal 2 4 2 2 4 2 2 2" xfId="2677" xr:uid="{00000000-0005-0000-0000-0000A05E0000}"/>
    <cellStyle name="Normal 2 4 2 2 4 2 2 2 2" xfId="5151" xr:uid="{00000000-0005-0000-0000-0000A15E0000}"/>
    <cellStyle name="Normal 2 4 2 2 4 2 2 2 2 2" xfId="13297" xr:uid="{00000000-0005-0000-0000-0000A25E0000}"/>
    <cellStyle name="Normal 2 4 2 2 4 2 2 2 2 2 2" xfId="29593" xr:uid="{00000000-0005-0000-0000-0000A35E0000}"/>
    <cellStyle name="Normal 2 4 2 2 4 2 2 2 2 3" xfId="21447" xr:uid="{00000000-0005-0000-0000-0000A45E0000}"/>
    <cellStyle name="Normal 2 4 2 2 4 2 2 2 3" xfId="7976" xr:uid="{00000000-0005-0000-0000-0000A55E0000}"/>
    <cellStyle name="Normal 2 4 2 2 4 2 2 2 3 2" xfId="16122" xr:uid="{00000000-0005-0000-0000-0000A65E0000}"/>
    <cellStyle name="Normal 2 4 2 2 4 2 2 2 3 2 2" xfId="32418" xr:uid="{00000000-0005-0000-0000-0000A75E0000}"/>
    <cellStyle name="Normal 2 4 2 2 4 2 2 2 3 3" xfId="24272" xr:uid="{00000000-0005-0000-0000-0000A85E0000}"/>
    <cellStyle name="Normal 2 4 2 2 4 2 2 2 4" xfId="10823" xr:uid="{00000000-0005-0000-0000-0000A95E0000}"/>
    <cellStyle name="Normal 2 4 2 2 4 2 2 2 4 2" xfId="27119" xr:uid="{00000000-0005-0000-0000-0000AA5E0000}"/>
    <cellStyle name="Normal 2 4 2 2 4 2 2 2 5" xfId="18973" xr:uid="{00000000-0005-0000-0000-0000AB5E0000}"/>
    <cellStyle name="Normal 2 4 2 2 4 2 2 3" xfId="3933" xr:uid="{00000000-0005-0000-0000-0000AC5E0000}"/>
    <cellStyle name="Normal 2 4 2 2 4 2 2 3 2" xfId="12079" xr:uid="{00000000-0005-0000-0000-0000AD5E0000}"/>
    <cellStyle name="Normal 2 4 2 2 4 2 2 3 2 2" xfId="28375" xr:uid="{00000000-0005-0000-0000-0000AE5E0000}"/>
    <cellStyle name="Normal 2 4 2 2 4 2 2 3 3" xfId="20229" xr:uid="{00000000-0005-0000-0000-0000AF5E0000}"/>
    <cellStyle name="Normal 2 4 2 2 4 2 2 4" xfId="6566" xr:uid="{00000000-0005-0000-0000-0000B05E0000}"/>
    <cellStyle name="Normal 2 4 2 2 4 2 2 4 2" xfId="14712" xr:uid="{00000000-0005-0000-0000-0000B15E0000}"/>
    <cellStyle name="Normal 2 4 2 2 4 2 2 4 2 2" xfId="31008" xr:uid="{00000000-0005-0000-0000-0000B25E0000}"/>
    <cellStyle name="Normal 2 4 2 2 4 2 2 4 3" xfId="22862" xr:uid="{00000000-0005-0000-0000-0000B35E0000}"/>
    <cellStyle name="Normal 2 4 2 2 4 2 2 5" xfId="9413" xr:uid="{00000000-0005-0000-0000-0000B45E0000}"/>
    <cellStyle name="Normal 2 4 2 2 4 2 2 5 2" xfId="25709" xr:uid="{00000000-0005-0000-0000-0000B55E0000}"/>
    <cellStyle name="Normal 2 4 2 2 4 2 2 6" xfId="17563" xr:uid="{00000000-0005-0000-0000-0000B65E0000}"/>
    <cellStyle name="Normal 2 4 2 2 4 2 3" xfId="1972" xr:uid="{00000000-0005-0000-0000-0000B75E0000}"/>
    <cellStyle name="Normal 2 4 2 2 4 2 3 2" xfId="4542" xr:uid="{00000000-0005-0000-0000-0000B85E0000}"/>
    <cellStyle name="Normal 2 4 2 2 4 2 3 2 2" xfId="12688" xr:uid="{00000000-0005-0000-0000-0000B95E0000}"/>
    <cellStyle name="Normal 2 4 2 2 4 2 3 2 2 2" xfId="28984" xr:uid="{00000000-0005-0000-0000-0000BA5E0000}"/>
    <cellStyle name="Normal 2 4 2 2 4 2 3 2 3" xfId="20838" xr:uid="{00000000-0005-0000-0000-0000BB5E0000}"/>
    <cellStyle name="Normal 2 4 2 2 4 2 3 3" xfId="7271" xr:uid="{00000000-0005-0000-0000-0000BC5E0000}"/>
    <cellStyle name="Normal 2 4 2 2 4 2 3 3 2" xfId="15417" xr:uid="{00000000-0005-0000-0000-0000BD5E0000}"/>
    <cellStyle name="Normal 2 4 2 2 4 2 3 3 2 2" xfId="31713" xr:uid="{00000000-0005-0000-0000-0000BE5E0000}"/>
    <cellStyle name="Normal 2 4 2 2 4 2 3 3 3" xfId="23567" xr:uid="{00000000-0005-0000-0000-0000BF5E0000}"/>
    <cellStyle name="Normal 2 4 2 2 4 2 3 4" xfId="10118" xr:uid="{00000000-0005-0000-0000-0000C05E0000}"/>
    <cellStyle name="Normal 2 4 2 2 4 2 3 4 2" xfId="26414" xr:uid="{00000000-0005-0000-0000-0000C15E0000}"/>
    <cellStyle name="Normal 2 4 2 2 4 2 3 5" xfId="18268" xr:uid="{00000000-0005-0000-0000-0000C25E0000}"/>
    <cellStyle name="Normal 2 4 2 2 4 2 4" xfId="3324" xr:uid="{00000000-0005-0000-0000-0000C35E0000}"/>
    <cellStyle name="Normal 2 4 2 2 4 2 4 2" xfId="11470" xr:uid="{00000000-0005-0000-0000-0000C45E0000}"/>
    <cellStyle name="Normal 2 4 2 2 4 2 4 2 2" xfId="27766" xr:uid="{00000000-0005-0000-0000-0000C55E0000}"/>
    <cellStyle name="Normal 2 4 2 2 4 2 4 3" xfId="19620" xr:uid="{00000000-0005-0000-0000-0000C65E0000}"/>
    <cellStyle name="Normal 2 4 2 2 4 2 5" xfId="5861" xr:uid="{00000000-0005-0000-0000-0000C75E0000}"/>
    <cellStyle name="Normal 2 4 2 2 4 2 5 2" xfId="14007" xr:uid="{00000000-0005-0000-0000-0000C85E0000}"/>
    <cellStyle name="Normal 2 4 2 2 4 2 5 2 2" xfId="30303" xr:uid="{00000000-0005-0000-0000-0000C95E0000}"/>
    <cellStyle name="Normal 2 4 2 2 4 2 5 3" xfId="22157" xr:uid="{00000000-0005-0000-0000-0000CA5E0000}"/>
    <cellStyle name="Normal 2 4 2 2 4 2 6" xfId="8708" xr:uid="{00000000-0005-0000-0000-0000CB5E0000}"/>
    <cellStyle name="Normal 2 4 2 2 4 2 6 2" xfId="25004" xr:uid="{00000000-0005-0000-0000-0000CC5E0000}"/>
    <cellStyle name="Normal 2 4 2 2 4 2 7" xfId="16858" xr:uid="{00000000-0005-0000-0000-0000CD5E0000}"/>
    <cellStyle name="Normal 2 4 2 2 4 3" xfId="923" xr:uid="{00000000-0005-0000-0000-0000CE5E0000}"/>
    <cellStyle name="Normal 2 4 2 2 4 3 2" xfId="2333" xr:uid="{00000000-0005-0000-0000-0000CF5E0000}"/>
    <cellStyle name="Normal 2 4 2 2 4 3 2 2" xfId="4855" xr:uid="{00000000-0005-0000-0000-0000D05E0000}"/>
    <cellStyle name="Normal 2 4 2 2 4 3 2 2 2" xfId="13001" xr:uid="{00000000-0005-0000-0000-0000D15E0000}"/>
    <cellStyle name="Normal 2 4 2 2 4 3 2 2 2 2" xfId="29297" xr:uid="{00000000-0005-0000-0000-0000D25E0000}"/>
    <cellStyle name="Normal 2 4 2 2 4 3 2 2 3" xfId="21151" xr:uid="{00000000-0005-0000-0000-0000D35E0000}"/>
    <cellStyle name="Normal 2 4 2 2 4 3 2 3" xfId="7632" xr:uid="{00000000-0005-0000-0000-0000D45E0000}"/>
    <cellStyle name="Normal 2 4 2 2 4 3 2 3 2" xfId="15778" xr:uid="{00000000-0005-0000-0000-0000D55E0000}"/>
    <cellStyle name="Normal 2 4 2 2 4 3 2 3 2 2" xfId="32074" xr:uid="{00000000-0005-0000-0000-0000D65E0000}"/>
    <cellStyle name="Normal 2 4 2 2 4 3 2 3 3" xfId="23928" xr:uid="{00000000-0005-0000-0000-0000D75E0000}"/>
    <cellStyle name="Normal 2 4 2 2 4 3 2 4" xfId="10479" xr:uid="{00000000-0005-0000-0000-0000D85E0000}"/>
    <cellStyle name="Normal 2 4 2 2 4 3 2 4 2" xfId="26775" xr:uid="{00000000-0005-0000-0000-0000D95E0000}"/>
    <cellStyle name="Normal 2 4 2 2 4 3 2 5" xfId="18629" xr:uid="{00000000-0005-0000-0000-0000DA5E0000}"/>
    <cellStyle name="Normal 2 4 2 2 4 3 3" xfId="3637" xr:uid="{00000000-0005-0000-0000-0000DB5E0000}"/>
    <cellStyle name="Normal 2 4 2 2 4 3 3 2" xfId="11783" xr:uid="{00000000-0005-0000-0000-0000DC5E0000}"/>
    <cellStyle name="Normal 2 4 2 2 4 3 3 2 2" xfId="28079" xr:uid="{00000000-0005-0000-0000-0000DD5E0000}"/>
    <cellStyle name="Normal 2 4 2 2 4 3 3 3" xfId="19933" xr:uid="{00000000-0005-0000-0000-0000DE5E0000}"/>
    <cellStyle name="Normal 2 4 2 2 4 3 4" xfId="6222" xr:uid="{00000000-0005-0000-0000-0000DF5E0000}"/>
    <cellStyle name="Normal 2 4 2 2 4 3 4 2" xfId="14368" xr:uid="{00000000-0005-0000-0000-0000E05E0000}"/>
    <cellStyle name="Normal 2 4 2 2 4 3 4 2 2" xfId="30664" xr:uid="{00000000-0005-0000-0000-0000E15E0000}"/>
    <cellStyle name="Normal 2 4 2 2 4 3 4 3" xfId="22518" xr:uid="{00000000-0005-0000-0000-0000E25E0000}"/>
    <cellStyle name="Normal 2 4 2 2 4 3 5" xfId="9069" xr:uid="{00000000-0005-0000-0000-0000E35E0000}"/>
    <cellStyle name="Normal 2 4 2 2 4 3 5 2" xfId="25365" xr:uid="{00000000-0005-0000-0000-0000E45E0000}"/>
    <cellStyle name="Normal 2 4 2 2 4 3 6" xfId="17219" xr:uid="{00000000-0005-0000-0000-0000E55E0000}"/>
    <cellStyle name="Normal 2 4 2 2 4 4" xfId="1628" xr:uid="{00000000-0005-0000-0000-0000E65E0000}"/>
    <cellStyle name="Normal 2 4 2 2 4 4 2" xfId="4246" xr:uid="{00000000-0005-0000-0000-0000E75E0000}"/>
    <cellStyle name="Normal 2 4 2 2 4 4 2 2" xfId="12392" xr:uid="{00000000-0005-0000-0000-0000E85E0000}"/>
    <cellStyle name="Normal 2 4 2 2 4 4 2 2 2" xfId="28688" xr:uid="{00000000-0005-0000-0000-0000E95E0000}"/>
    <cellStyle name="Normal 2 4 2 2 4 4 2 3" xfId="20542" xr:uid="{00000000-0005-0000-0000-0000EA5E0000}"/>
    <cellStyle name="Normal 2 4 2 2 4 4 3" xfId="6927" xr:uid="{00000000-0005-0000-0000-0000EB5E0000}"/>
    <cellStyle name="Normal 2 4 2 2 4 4 3 2" xfId="15073" xr:uid="{00000000-0005-0000-0000-0000EC5E0000}"/>
    <cellStyle name="Normal 2 4 2 2 4 4 3 2 2" xfId="31369" xr:uid="{00000000-0005-0000-0000-0000ED5E0000}"/>
    <cellStyle name="Normal 2 4 2 2 4 4 3 3" xfId="23223" xr:uid="{00000000-0005-0000-0000-0000EE5E0000}"/>
    <cellStyle name="Normal 2 4 2 2 4 4 4" xfId="9774" xr:uid="{00000000-0005-0000-0000-0000EF5E0000}"/>
    <cellStyle name="Normal 2 4 2 2 4 4 4 2" xfId="26070" xr:uid="{00000000-0005-0000-0000-0000F05E0000}"/>
    <cellStyle name="Normal 2 4 2 2 4 4 5" xfId="17924" xr:uid="{00000000-0005-0000-0000-0000F15E0000}"/>
    <cellStyle name="Normal 2 4 2 2 4 5" xfId="3028" xr:uid="{00000000-0005-0000-0000-0000F25E0000}"/>
    <cellStyle name="Normal 2 4 2 2 4 5 2" xfId="11174" xr:uid="{00000000-0005-0000-0000-0000F35E0000}"/>
    <cellStyle name="Normal 2 4 2 2 4 5 2 2" xfId="27470" xr:uid="{00000000-0005-0000-0000-0000F45E0000}"/>
    <cellStyle name="Normal 2 4 2 2 4 5 3" xfId="19324" xr:uid="{00000000-0005-0000-0000-0000F55E0000}"/>
    <cellStyle name="Normal 2 4 2 2 4 6" xfId="5517" xr:uid="{00000000-0005-0000-0000-0000F65E0000}"/>
    <cellStyle name="Normal 2 4 2 2 4 6 2" xfId="13663" xr:uid="{00000000-0005-0000-0000-0000F75E0000}"/>
    <cellStyle name="Normal 2 4 2 2 4 6 2 2" xfId="29959" xr:uid="{00000000-0005-0000-0000-0000F85E0000}"/>
    <cellStyle name="Normal 2 4 2 2 4 6 3" xfId="21813" xr:uid="{00000000-0005-0000-0000-0000F95E0000}"/>
    <cellStyle name="Normal 2 4 2 2 4 7" xfId="8364" xr:uid="{00000000-0005-0000-0000-0000FA5E0000}"/>
    <cellStyle name="Normal 2 4 2 2 4 7 2" xfId="24660" xr:uid="{00000000-0005-0000-0000-0000FB5E0000}"/>
    <cellStyle name="Normal 2 4 2 2 4 8" xfId="16514" xr:uid="{00000000-0005-0000-0000-0000FC5E0000}"/>
    <cellStyle name="Normal 2 4 2 2 5" xfId="298" xr:uid="{00000000-0005-0000-0000-0000FD5E0000}"/>
    <cellStyle name="Normal 2 4 2 2 5 2" xfId="642" xr:uid="{00000000-0005-0000-0000-0000FE5E0000}"/>
    <cellStyle name="Normal 2 4 2 2 5 2 2" xfId="1348" xr:uid="{00000000-0005-0000-0000-0000FF5E0000}"/>
    <cellStyle name="Normal 2 4 2 2 5 2 2 2" xfId="2758" xr:uid="{00000000-0005-0000-0000-0000005F0000}"/>
    <cellStyle name="Normal 2 4 2 2 5 2 2 2 2" xfId="5225" xr:uid="{00000000-0005-0000-0000-0000015F0000}"/>
    <cellStyle name="Normal 2 4 2 2 5 2 2 2 2 2" xfId="13371" xr:uid="{00000000-0005-0000-0000-0000025F0000}"/>
    <cellStyle name="Normal 2 4 2 2 5 2 2 2 2 2 2" xfId="29667" xr:uid="{00000000-0005-0000-0000-0000035F0000}"/>
    <cellStyle name="Normal 2 4 2 2 5 2 2 2 2 3" xfId="21521" xr:uid="{00000000-0005-0000-0000-0000045F0000}"/>
    <cellStyle name="Normal 2 4 2 2 5 2 2 2 3" xfId="8057" xr:uid="{00000000-0005-0000-0000-0000055F0000}"/>
    <cellStyle name="Normal 2 4 2 2 5 2 2 2 3 2" xfId="16203" xr:uid="{00000000-0005-0000-0000-0000065F0000}"/>
    <cellStyle name="Normal 2 4 2 2 5 2 2 2 3 2 2" xfId="32499" xr:uid="{00000000-0005-0000-0000-0000075F0000}"/>
    <cellStyle name="Normal 2 4 2 2 5 2 2 2 3 3" xfId="24353" xr:uid="{00000000-0005-0000-0000-0000085F0000}"/>
    <cellStyle name="Normal 2 4 2 2 5 2 2 2 4" xfId="10904" xr:uid="{00000000-0005-0000-0000-0000095F0000}"/>
    <cellStyle name="Normal 2 4 2 2 5 2 2 2 4 2" xfId="27200" xr:uid="{00000000-0005-0000-0000-00000A5F0000}"/>
    <cellStyle name="Normal 2 4 2 2 5 2 2 2 5" xfId="19054" xr:uid="{00000000-0005-0000-0000-00000B5F0000}"/>
    <cellStyle name="Normal 2 4 2 2 5 2 2 3" xfId="4007" xr:uid="{00000000-0005-0000-0000-00000C5F0000}"/>
    <cellStyle name="Normal 2 4 2 2 5 2 2 3 2" xfId="12153" xr:uid="{00000000-0005-0000-0000-00000D5F0000}"/>
    <cellStyle name="Normal 2 4 2 2 5 2 2 3 2 2" xfId="28449" xr:uid="{00000000-0005-0000-0000-00000E5F0000}"/>
    <cellStyle name="Normal 2 4 2 2 5 2 2 3 3" xfId="20303" xr:uid="{00000000-0005-0000-0000-00000F5F0000}"/>
    <cellStyle name="Normal 2 4 2 2 5 2 2 4" xfId="6647" xr:uid="{00000000-0005-0000-0000-0000105F0000}"/>
    <cellStyle name="Normal 2 4 2 2 5 2 2 4 2" xfId="14793" xr:uid="{00000000-0005-0000-0000-0000115F0000}"/>
    <cellStyle name="Normal 2 4 2 2 5 2 2 4 2 2" xfId="31089" xr:uid="{00000000-0005-0000-0000-0000125F0000}"/>
    <cellStyle name="Normal 2 4 2 2 5 2 2 4 3" xfId="22943" xr:uid="{00000000-0005-0000-0000-0000135F0000}"/>
    <cellStyle name="Normal 2 4 2 2 5 2 2 5" xfId="9494" xr:uid="{00000000-0005-0000-0000-0000145F0000}"/>
    <cellStyle name="Normal 2 4 2 2 5 2 2 5 2" xfId="25790" xr:uid="{00000000-0005-0000-0000-0000155F0000}"/>
    <cellStyle name="Normal 2 4 2 2 5 2 2 6" xfId="17644" xr:uid="{00000000-0005-0000-0000-0000165F0000}"/>
    <cellStyle name="Normal 2 4 2 2 5 2 3" xfId="2053" xr:uid="{00000000-0005-0000-0000-0000175F0000}"/>
    <cellStyle name="Normal 2 4 2 2 5 2 3 2" xfId="4616" xr:uid="{00000000-0005-0000-0000-0000185F0000}"/>
    <cellStyle name="Normal 2 4 2 2 5 2 3 2 2" xfId="12762" xr:uid="{00000000-0005-0000-0000-0000195F0000}"/>
    <cellStyle name="Normal 2 4 2 2 5 2 3 2 2 2" xfId="29058" xr:uid="{00000000-0005-0000-0000-00001A5F0000}"/>
    <cellStyle name="Normal 2 4 2 2 5 2 3 2 3" xfId="20912" xr:uid="{00000000-0005-0000-0000-00001B5F0000}"/>
    <cellStyle name="Normal 2 4 2 2 5 2 3 3" xfId="7352" xr:uid="{00000000-0005-0000-0000-00001C5F0000}"/>
    <cellStyle name="Normal 2 4 2 2 5 2 3 3 2" xfId="15498" xr:uid="{00000000-0005-0000-0000-00001D5F0000}"/>
    <cellStyle name="Normal 2 4 2 2 5 2 3 3 2 2" xfId="31794" xr:uid="{00000000-0005-0000-0000-00001E5F0000}"/>
    <cellStyle name="Normal 2 4 2 2 5 2 3 3 3" xfId="23648" xr:uid="{00000000-0005-0000-0000-00001F5F0000}"/>
    <cellStyle name="Normal 2 4 2 2 5 2 3 4" xfId="10199" xr:uid="{00000000-0005-0000-0000-0000205F0000}"/>
    <cellStyle name="Normal 2 4 2 2 5 2 3 4 2" xfId="26495" xr:uid="{00000000-0005-0000-0000-0000215F0000}"/>
    <cellStyle name="Normal 2 4 2 2 5 2 3 5" xfId="18349" xr:uid="{00000000-0005-0000-0000-0000225F0000}"/>
    <cellStyle name="Normal 2 4 2 2 5 2 4" xfId="3398" xr:uid="{00000000-0005-0000-0000-0000235F0000}"/>
    <cellStyle name="Normal 2 4 2 2 5 2 4 2" xfId="11544" xr:uid="{00000000-0005-0000-0000-0000245F0000}"/>
    <cellStyle name="Normal 2 4 2 2 5 2 4 2 2" xfId="27840" xr:uid="{00000000-0005-0000-0000-0000255F0000}"/>
    <cellStyle name="Normal 2 4 2 2 5 2 4 3" xfId="19694" xr:uid="{00000000-0005-0000-0000-0000265F0000}"/>
    <cellStyle name="Normal 2 4 2 2 5 2 5" xfId="5942" xr:uid="{00000000-0005-0000-0000-0000275F0000}"/>
    <cellStyle name="Normal 2 4 2 2 5 2 5 2" xfId="14088" xr:uid="{00000000-0005-0000-0000-0000285F0000}"/>
    <cellStyle name="Normal 2 4 2 2 5 2 5 2 2" xfId="30384" xr:uid="{00000000-0005-0000-0000-0000295F0000}"/>
    <cellStyle name="Normal 2 4 2 2 5 2 5 3" xfId="22238" xr:uid="{00000000-0005-0000-0000-00002A5F0000}"/>
    <cellStyle name="Normal 2 4 2 2 5 2 6" xfId="8789" xr:uid="{00000000-0005-0000-0000-00002B5F0000}"/>
    <cellStyle name="Normal 2 4 2 2 5 2 6 2" xfId="25085" xr:uid="{00000000-0005-0000-0000-00002C5F0000}"/>
    <cellStyle name="Normal 2 4 2 2 5 2 7" xfId="16939" xr:uid="{00000000-0005-0000-0000-00002D5F0000}"/>
    <cellStyle name="Normal 2 4 2 2 5 3" xfId="1004" xr:uid="{00000000-0005-0000-0000-00002E5F0000}"/>
    <cellStyle name="Normal 2 4 2 2 5 3 2" xfId="2414" xr:uid="{00000000-0005-0000-0000-00002F5F0000}"/>
    <cellStyle name="Normal 2 4 2 2 5 3 2 2" xfId="4929" xr:uid="{00000000-0005-0000-0000-0000305F0000}"/>
    <cellStyle name="Normal 2 4 2 2 5 3 2 2 2" xfId="13075" xr:uid="{00000000-0005-0000-0000-0000315F0000}"/>
    <cellStyle name="Normal 2 4 2 2 5 3 2 2 2 2" xfId="29371" xr:uid="{00000000-0005-0000-0000-0000325F0000}"/>
    <cellStyle name="Normal 2 4 2 2 5 3 2 2 3" xfId="21225" xr:uid="{00000000-0005-0000-0000-0000335F0000}"/>
    <cellStyle name="Normal 2 4 2 2 5 3 2 3" xfId="7713" xr:uid="{00000000-0005-0000-0000-0000345F0000}"/>
    <cellStyle name="Normal 2 4 2 2 5 3 2 3 2" xfId="15859" xr:uid="{00000000-0005-0000-0000-0000355F0000}"/>
    <cellStyle name="Normal 2 4 2 2 5 3 2 3 2 2" xfId="32155" xr:uid="{00000000-0005-0000-0000-0000365F0000}"/>
    <cellStyle name="Normal 2 4 2 2 5 3 2 3 3" xfId="24009" xr:uid="{00000000-0005-0000-0000-0000375F0000}"/>
    <cellStyle name="Normal 2 4 2 2 5 3 2 4" xfId="10560" xr:uid="{00000000-0005-0000-0000-0000385F0000}"/>
    <cellStyle name="Normal 2 4 2 2 5 3 2 4 2" xfId="26856" xr:uid="{00000000-0005-0000-0000-0000395F0000}"/>
    <cellStyle name="Normal 2 4 2 2 5 3 2 5" xfId="18710" xr:uid="{00000000-0005-0000-0000-00003A5F0000}"/>
    <cellStyle name="Normal 2 4 2 2 5 3 3" xfId="3711" xr:uid="{00000000-0005-0000-0000-00003B5F0000}"/>
    <cellStyle name="Normal 2 4 2 2 5 3 3 2" xfId="11857" xr:uid="{00000000-0005-0000-0000-00003C5F0000}"/>
    <cellStyle name="Normal 2 4 2 2 5 3 3 2 2" xfId="28153" xr:uid="{00000000-0005-0000-0000-00003D5F0000}"/>
    <cellStyle name="Normal 2 4 2 2 5 3 3 3" xfId="20007" xr:uid="{00000000-0005-0000-0000-00003E5F0000}"/>
    <cellStyle name="Normal 2 4 2 2 5 3 4" xfId="6303" xr:uid="{00000000-0005-0000-0000-00003F5F0000}"/>
    <cellStyle name="Normal 2 4 2 2 5 3 4 2" xfId="14449" xr:uid="{00000000-0005-0000-0000-0000405F0000}"/>
    <cellStyle name="Normal 2 4 2 2 5 3 4 2 2" xfId="30745" xr:uid="{00000000-0005-0000-0000-0000415F0000}"/>
    <cellStyle name="Normal 2 4 2 2 5 3 4 3" xfId="22599" xr:uid="{00000000-0005-0000-0000-0000425F0000}"/>
    <cellStyle name="Normal 2 4 2 2 5 3 5" xfId="9150" xr:uid="{00000000-0005-0000-0000-0000435F0000}"/>
    <cellStyle name="Normal 2 4 2 2 5 3 5 2" xfId="25446" xr:uid="{00000000-0005-0000-0000-0000445F0000}"/>
    <cellStyle name="Normal 2 4 2 2 5 3 6" xfId="17300" xr:uid="{00000000-0005-0000-0000-0000455F0000}"/>
    <cellStyle name="Normal 2 4 2 2 5 4" xfId="1709" xr:uid="{00000000-0005-0000-0000-0000465F0000}"/>
    <cellStyle name="Normal 2 4 2 2 5 4 2" xfId="4320" xr:uid="{00000000-0005-0000-0000-0000475F0000}"/>
    <cellStyle name="Normal 2 4 2 2 5 4 2 2" xfId="12466" xr:uid="{00000000-0005-0000-0000-0000485F0000}"/>
    <cellStyle name="Normal 2 4 2 2 5 4 2 2 2" xfId="28762" xr:uid="{00000000-0005-0000-0000-0000495F0000}"/>
    <cellStyle name="Normal 2 4 2 2 5 4 2 3" xfId="20616" xr:uid="{00000000-0005-0000-0000-00004A5F0000}"/>
    <cellStyle name="Normal 2 4 2 2 5 4 3" xfId="7008" xr:uid="{00000000-0005-0000-0000-00004B5F0000}"/>
    <cellStyle name="Normal 2 4 2 2 5 4 3 2" xfId="15154" xr:uid="{00000000-0005-0000-0000-00004C5F0000}"/>
    <cellStyle name="Normal 2 4 2 2 5 4 3 2 2" xfId="31450" xr:uid="{00000000-0005-0000-0000-00004D5F0000}"/>
    <cellStyle name="Normal 2 4 2 2 5 4 3 3" xfId="23304" xr:uid="{00000000-0005-0000-0000-00004E5F0000}"/>
    <cellStyle name="Normal 2 4 2 2 5 4 4" xfId="9855" xr:uid="{00000000-0005-0000-0000-00004F5F0000}"/>
    <cellStyle name="Normal 2 4 2 2 5 4 4 2" xfId="26151" xr:uid="{00000000-0005-0000-0000-0000505F0000}"/>
    <cellStyle name="Normal 2 4 2 2 5 4 5" xfId="18005" xr:uid="{00000000-0005-0000-0000-0000515F0000}"/>
    <cellStyle name="Normal 2 4 2 2 5 5" xfId="3102" xr:uid="{00000000-0005-0000-0000-0000525F0000}"/>
    <cellStyle name="Normal 2 4 2 2 5 5 2" xfId="11248" xr:uid="{00000000-0005-0000-0000-0000535F0000}"/>
    <cellStyle name="Normal 2 4 2 2 5 5 2 2" xfId="27544" xr:uid="{00000000-0005-0000-0000-0000545F0000}"/>
    <cellStyle name="Normal 2 4 2 2 5 5 3" xfId="19398" xr:uid="{00000000-0005-0000-0000-0000555F0000}"/>
    <cellStyle name="Normal 2 4 2 2 5 6" xfId="5598" xr:uid="{00000000-0005-0000-0000-0000565F0000}"/>
    <cellStyle name="Normal 2 4 2 2 5 6 2" xfId="13744" xr:uid="{00000000-0005-0000-0000-0000575F0000}"/>
    <cellStyle name="Normal 2 4 2 2 5 6 2 2" xfId="30040" xr:uid="{00000000-0005-0000-0000-0000585F0000}"/>
    <cellStyle name="Normal 2 4 2 2 5 6 3" xfId="21894" xr:uid="{00000000-0005-0000-0000-0000595F0000}"/>
    <cellStyle name="Normal 2 4 2 2 5 7" xfId="8445" xr:uid="{00000000-0005-0000-0000-00005A5F0000}"/>
    <cellStyle name="Normal 2 4 2 2 5 7 2" xfId="24741" xr:uid="{00000000-0005-0000-0000-00005B5F0000}"/>
    <cellStyle name="Normal 2 4 2 2 5 8" xfId="16595" xr:uid="{00000000-0005-0000-0000-00005C5F0000}"/>
    <cellStyle name="Normal 2 4 2 2 6" xfId="388" xr:uid="{00000000-0005-0000-0000-00005D5F0000}"/>
    <cellStyle name="Normal 2 4 2 2 6 2" xfId="1094" xr:uid="{00000000-0005-0000-0000-00005E5F0000}"/>
    <cellStyle name="Normal 2 4 2 2 6 2 2" xfId="2504" xr:uid="{00000000-0005-0000-0000-00005F5F0000}"/>
    <cellStyle name="Normal 2 4 2 2 6 2 2 2" xfId="5003" xr:uid="{00000000-0005-0000-0000-0000605F0000}"/>
    <cellStyle name="Normal 2 4 2 2 6 2 2 2 2" xfId="13149" xr:uid="{00000000-0005-0000-0000-0000615F0000}"/>
    <cellStyle name="Normal 2 4 2 2 6 2 2 2 2 2" xfId="29445" xr:uid="{00000000-0005-0000-0000-0000625F0000}"/>
    <cellStyle name="Normal 2 4 2 2 6 2 2 2 3" xfId="21299" xr:uid="{00000000-0005-0000-0000-0000635F0000}"/>
    <cellStyle name="Normal 2 4 2 2 6 2 2 3" xfId="7803" xr:uid="{00000000-0005-0000-0000-0000645F0000}"/>
    <cellStyle name="Normal 2 4 2 2 6 2 2 3 2" xfId="15949" xr:uid="{00000000-0005-0000-0000-0000655F0000}"/>
    <cellStyle name="Normal 2 4 2 2 6 2 2 3 2 2" xfId="32245" xr:uid="{00000000-0005-0000-0000-0000665F0000}"/>
    <cellStyle name="Normal 2 4 2 2 6 2 2 3 3" xfId="24099" xr:uid="{00000000-0005-0000-0000-0000675F0000}"/>
    <cellStyle name="Normal 2 4 2 2 6 2 2 4" xfId="10650" xr:uid="{00000000-0005-0000-0000-0000685F0000}"/>
    <cellStyle name="Normal 2 4 2 2 6 2 2 4 2" xfId="26946" xr:uid="{00000000-0005-0000-0000-0000695F0000}"/>
    <cellStyle name="Normal 2 4 2 2 6 2 2 5" xfId="18800" xr:uid="{00000000-0005-0000-0000-00006A5F0000}"/>
    <cellStyle name="Normal 2 4 2 2 6 2 3" xfId="3785" xr:uid="{00000000-0005-0000-0000-00006B5F0000}"/>
    <cellStyle name="Normal 2 4 2 2 6 2 3 2" xfId="11931" xr:uid="{00000000-0005-0000-0000-00006C5F0000}"/>
    <cellStyle name="Normal 2 4 2 2 6 2 3 2 2" xfId="28227" xr:uid="{00000000-0005-0000-0000-00006D5F0000}"/>
    <cellStyle name="Normal 2 4 2 2 6 2 3 3" xfId="20081" xr:uid="{00000000-0005-0000-0000-00006E5F0000}"/>
    <cellStyle name="Normal 2 4 2 2 6 2 4" xfId="6393" xr:uid="{00000000-0005-0000-0000-00006F5F0000}"/>
    <cellStyle name="Normal 2 4 2 2 6 2 4 2" xfId="14539" xr:uid="{00000000-0005-0000-0000-0000705F0000}"/>
    <cellStyle name="Normal 2 4 2 2 6 2 4 2 2" xfId="30835" xr:uid="{00000000-0005-0000-0000-0000715F0000}"/>
    <cellStyle name="Normal 2 4 2 2 6 2 4 3" xfId="22689" xr:uid="{00000000-0005-0000-0000-0000725F0000}"/>
    <cellStyle name="Normal 2 4 2 2 6 2 5" xfId="9240" xr:uid="{00000000-0005-0000-0000-0000735F0000}"/>
    <cellStyle name="Normal 2 4 2 2 6 2 5 2" xfId="25536" xr:uid="{00000000-0005-0000-0000-0000745F0000}"/>
    <cellStyle name="Normal 2 4 2 2 6 2 6" xfId="17390" xr:uid="{00000000-0005-0000-0000-0000755F0000}"/>
    <cellStyle name="Normal 2 4 2 2 6 3" xfId="1799" xr:uid="{00000000-0005-0000-0000-0000765F0000}"/>
    <cellStyle name="Normal 2 4 2 2 6 3 2" xfId="4394" xr:uid="{00000000-0005-0000-0000-0000775F0000}"/>
    <cellStyle name="Normal 2 4 2 2 6 3 2 2" xfId="12540" xr:uid="{00000000-0005-0000-0000-0000785F0000}"/>
    <cellStyle name="Normal 2 4 2 2 6 3 2 2 2" xfId="28836" xr:uid="{00000000-0005-0000-0000-0000795F0000}"/>
    <cellStyle name="Normal 2 4 2 2 6 3 2 3" xfId="20690" xr:uid="{00000000-0005-0000-0000-00007A5F0000}"/>
    <cellStyle name="Normal 2 4 2 2 6 3 3" xfId="7098" xr:uid="{00000000-0005-0000-0000-00007B5F0000}"/>
    <cellStyle name="Normal 2 4 2 2 6 3 3 2" xfId="15244" xr:uid="{00000000-0005-0000-0000-00007C5F0000}"/>
    <cellStyle name="Normal 2 4 2 2 6 3 3 2 2" xfId="31540" xr:uid="{00000000-0005-0000-0000-00007D5F0000}"/>
    <cellStyle name="Normal 2 4 2 2 6 3 3 3" xfId="23394" xr:uid="{00000000-0005-0000-0000-00007E5F0000}"/>
    <cellStyle name="Normal 2 4 2 2 6 3 4" xfId="9945" xr:uid="{00000000-0005-0000-0000-00007F5F0000}"/>
    <cellStyle name="Normal 2 4 2 2 6 3 4 2" xfId="26241" xr:uid="{00000000-0005-0000-0000-0000805F0000}"/>
    <cellStyle name="Normal 2 4 2 2 6 3 5" xfId="18095" xr:uid="{00000000-0005-0000-0000-0000815F0000}"/>
    <cellStyle name="Normal 2 4 2 2 6 4" xfId="3176" xr:uid="{00000000-0005-0000-0000-0000825F0000}"/>
    <cellStyle name="Normal 2 4 2 2 6 4 2" xfId="11322" xr:uid="{00000000-0005-0000-0000-0000835F0000}"/>
    <cellStyle name="Normal 2 4 2 2 6 4 2 2" xfId="27618" xr:uid="{00000000-0005-0000-0000-0000845F0000}"/>
    <cellStyle name="Normal 2 4 2 2 6 4 3" xfId="19472" xr:uid="{00000000-0005-0000-0000-0000855F0000}"/>
    <cellStyle name="Normal 2 4 2 2 6 5" xfId="5688" xr:uid="{00000000-0005-0000-0000-0000865F0000}"/>
    <cellStyle name="Normal 2 4 2 2 6 5 2" xfId="13834" xr:uid="{00000000-0005-0000-0000-0000875F0000}"/>
    <cellStyle name="Normal 2 4 2 2 6 5 2 2" xfId="30130" xr:uid="{00000000-0005-0000-0000-0000885F0000}"/>
    <cellStyle name="Normal 2 4 2 2 6 5 3" xfId="21984" xr:uid="{00000000-0005-0000-0000-0000895F0000}"/>
    <cellStyle name="Normal 2 4 2 2 6 6" xfId="8535" xr:uid="{00000000-0005-0000-0000-00008A5F0000}"/>
    <cellStyle name="Normal 2 4 2 2 6 6 2" xfId="24831" xr:uid="{00000000-0005-0000-0000-00008B5F0000}"/>
    <cellStyle name="Normal 2 4 2 2 6 7" xfId="16685" xr:uid="{00000000-0005-0000-0000-00008C5F0000}"/>
    <cellStyle name="Normal 2 4 2 2 7" xfId="750" xr:uid="{00000000-0005-0000-0000-00008D5F0000}"/>
    <cellStyle name="Normal 2 4 2 2 7 2" xfId="2160" xr:uid="{00000000-0005-0000-0000-00008E5F0000}"/>
    <cellStyle name="Normal 2 4 2 2 7 2 2" xfId="4707" xr:uid="{00000000-0005-0000-0000-00008F5F0000}"/>
    <cellStyle name="Normal 2 4 2 2 7 2 2 2" xfId="12853" xr:uid="{00000000-0005-0000-0000-0000905F0000}"/>
    <cellStyle name="Normal 2 4 2 2 7 2 2 2 2" xfId="29149" xr:uid="{00000000-0005-0000-0000-0000915F0000}"/>
    <cellStyle name="Normal 2 4 2 2 7 2 2 3" xfId="21003" xr:uid="{00000000-0005-0000-0000-0000925F0000}"/>
    <cellStyle name="Normal 2 4 2 2 7 2 3" xfId="7459" xr:uid="{00000000-0005-0000-0000-0000935F0000}"/>
    <cellStyle name="Normal 2 4 2 2 7 2 3 2" xfId="15605" xr:uid="{00000000-0005-0000-0000-0000945F0000}"/>
    <cellStyle name="Normal 2 4 2 2 7 2 3 2 2" xfId="31901" xr:uid="{00000000-0005-0000-0000-0000955F0000}"/>
    <cellStyle name="Normal 2 4 2 2 7 2 3 3" xfId="23755" xr:uid="{00000000-0005-0000-0000-0000965F0000}"/>
    <cellStyle name="Normal 2 4 2 2 7 2 4" xfId="10306" xr:uid="{00000000-0005-0000-0000-0000975F0000}"/>
    <cellStyle name="Normal 2 4 2 2 7 2 4 2" xfId="26602" xr:uid="{00000000-0005-0000-0000-0000985F0000}"/>
    <cellStyle name="Normal 2 4 2 2 7 2 5" xfId="18456" xr:uid="{00000000-0005-0000-0000-0000995F0000}"/>
    <cellStyle name="Normal 2 4 2 2 7 3" xfId="3489" xr:uid="{00000000-0005-0000-0000-00009A5F0000}"/>
    <cellStyle name="Normal 2 4 2 2 7 3 2" xfId="11635" xr:uid="{00000000-0005-0000-0000-00009B5F0000}"/>
    <cellStyle name="Normal 2 4 2 2 7 3 2 2" xfId="27931" xr:uid="{00000000-0005-0000-0000-00009C5F0000}"/>
    <cellStyle name="Normal 2 4 2 2 7 3 3" xfId="19785" xr:uid="{00000000-0005-0000-0000-00009D5F0000}"/>
    <cellStyle name="Normal 2 4 2 2 7 4" xfId="6049" xr:uid="{00000000-0005-0000-0000-00009E5F0000}"/>
    <cellStyle name="Normal 2 4 2 2 7 4 2" xfId="14195" xr:uid="{00000000-0005-0000-0000-00009F5F0000}"/>
    <cellStyle name="Normal 2 4 2 2 7 4 2 2" xfId="30491" xr:uid="{00000000-0005-0000-0000-0000A05F0000}"/>
    <cellStyle name="Normal 2 4 2 2 7 4 3" xfId="22345" xr:uid="{00000000-0005-0000-0000-0000A15F0000}"/>
    <cellStyle name="Normal 2 4 2 2 7 5" xfId="8896" xr:uid="{00000000-0005-0000-0000-0000A25F0000}"/>
    <cellStyle name="Normal 2 4 2 2 7 5 2" xfId="25192" xr:uid="{00000000-0005-0000-0000-0000A35F0000}"/>
    <cellStyle name="Normal 2 4 2 2 7 6" xfId="17046" xr:uid="{00000000-0005-0000-0000-0000A45F0000}"/>
    <cellStyle name="Normal 2 4 2 2 8" xfId="1455" xr:uid="{00000000-0005-0000-0000-0000A55F0000}"/>
    <cellStyle name="Normal 2 4 2 2 8 2" xfId="4098" xr:uid="{00000000-0005-0000-0000-0000A65F0000}"/>
    <cellStyle name="Normal 2 4 2 2 8 2 2" xfId="12244" xr:uid="{00000000-0005-0000-0000-0000A75F0000}"/>
    <cellStyle name="Normal 2 4 2 2 8 2 2 2" xfId="28540" xr:uid="{00000000-0005-0000-0000-0000A85F0000}"/>
    <cellStyle name="Normal 2 4 2 2 8 2 3" xfId="20394" xr:uid="{00000000-0005-0000-0000-0000A95F0000}"/>
    <cellStyle name="Normal 2 4 2 2 8 3" xfId="6754" xr:uid="{00000000-0005-0000-0000-0000AA5F0000}"/>
    <cellStyle name="Normal 2 4 2 2 8 3 2" xfId="14900" xr:uid="{00000000-0005-0000-0000-0000AB5F0000}"/>
    <cellStyle name="Normal 2 4 2 2 8 3 2 2" xfId="31196" xr:uid="{00000000-0005-0000-0000-0000AC5F0000}"/>
    <cellStyle name="Normal 2 4 2 2 8 3 3" xfId="23050" xr:uid="{00000000-0005-0000-0000-0000AD5F0000}"/>
    <cellStyle name="Normal 2 4 2 2 8 4" xfId="9601" xr:uid="{00000000-0005-0000-0000-0000AE5F0000}"/>
    <cellStyle name="Normal 2 4 2 2 8 4 2" xfId="25897" xr:uid="{00000000-0005-0000-0000-0000AF5F0000}"/>
    <cellStyle name="Normal 2 4 2 2 8 5" xfId="17751" xr:uid="{00000000-0005-0000-0000-0000B05F0000}"/>
    <cellStyle name="Normal 2 4 2 2 9" xfId="2880" xr:uid="{00000000-0005-0000-0000-0000B15F0000}"/>
    <cellStyle name="Normal 2 4 2 2 9 2" xfId="11026" xr:uid="{00000000-0005-0000-0000-0000B25F0000}"/>
    <cellStyle name="Normal 2 4 2 2 9 2 2" xfId="27322" xr:uid="{00000000-0005-0000-0000-0000B35F0000}"/>
    <cellStyle name="Normal 2 4 2 2 9 3" xfId="19176" xr:uid="{00000000-0005-0000-0000-0000B45F0000}"/>
    <cellStyle name="Normal 2 4 2 3" xfId="66" xr:uid="{00000000-0005-0000-0000-0000B55F0000}"/>
    <cellStyle name="Normal 2 4 2 3 10" xfId="8213" xr:uid="{00000000-0005-0000-0000-0000B65F0000}"/>
    <cellStyle name="Normal 2 4 2 3 10 2" xfId="24509" xr:uid="{00000000-0005-0000-0000-0000B75F0000}"/>
    <cellStyle name="Normal 2 4 2 3 11" xfId="16363" xr:uid="{00000000-0005-0000-0000-0000B85F0000}"/>
    <cellStyle name="Normal 2 4 2 3 2" xfId="156" xr:uid="{00000000-0005-0000-0000-0000B95F0000}"/>
    <cellStyle name="Normal 2 4 2 3 2 2" xfId="500" xr:uid="{00000000-0005-0000-0000-0000BA5F0000}"/>
    <cellStyle name="Normal 2 4 2 3 2 2 2" xfId="1206" xr:uid="{00000000-0005-0000-0000-0000BB5F0000}"/>
    <cellStyle name="Normal 2 4 2 3 2 2 2 2" xfId="2616" xr:uid="{00000000-0005-0000-0000-0000BC5F0000}"/>
    <cellStyle name="Normal 2 4 2 3 2 2 2 2 2" xfId="5095" xr:uid="{00000000-0005-0000-0000-0000BD5F0000}"/>
    <cellStyle name="Normal 2 4 2 3 2 2 2 2 2 2" xfId="13241" xr:uid="{00000000-0005-0000-0000-0000BE5F0000}"/>
    <cellStyle name="Normal 2 4 2 3 2 2 2 2 2 2 2" xfId="29537" xr:uid="{00000000-0005-0000-0000-0000BF5F0000}"/>
    <cellStyle name="Normal 2 4 2 3 2 2 2 2 2 3" xfId="21391" xr:uid="{00000000-0005-0000-0000-0000C05F0000}"/>
    <cellStyle name="Normal 2 4 2 3 2 2 2 2 3" xfId="7915" xr:uid="{00000000-0005-0000-0000-0000C15F0000}"/>
    <cellStyle name="Normal 2 4 2 3 2 2 2 2 3 2" xfId="16061" xr:uid="{00000000-0005-0000-0000-0000C25F0000}"/>
    <cellStyle name="Normal 2 4 2 3 2 2 2 2 3 2 2" xfId="32357" xr:uid="{00000000-0005-0000-0000-0000C35F0000}"/>
    <cellStyle name="Normal 2 4 2 3 2 2 2 2 3 3" xfId="24211" xr:uid="{00000000-0005-0000-0000-0000C45F0000}"/>
    <cellStyle name="Normal 2 4 2 3 2 2 2 2 4" xfId="10762" xr:uid="{00000000-0005-0000-0000-0000C55F0000}"/>
    <cellStyle name="Normal 2 4 2 3 2 2 2 2 4 2" xfId="27058" xr:uid="{00000000-0005-0000-0000-0000C65F0000}"/>
    <cellStyle name="Normal 2 4 2 3 2 2 2 2 5" xfId="18912" xr:uid="{00000000-0005-0000-0000-0000C75F0000}"/>
    <cellStyle name="Normal 2 4 2 3 2 2 2 3" xfId="3877" xr:uid="{00000000-0005-0000-0000-0000C85F0000}"/>
    <cellStyle name="Normal 2 4 2 3 2 2 2 3 2" xfId="12023" xr:uid="{00000000-0005-0000-0000-0000C95F0000}"/>
    <cellStyle name="Normal 2 4 2 3 2 2 2 3 2 2" xfId="28319" xr:uid="{00000000-0005-0000-0000-0000CA5F0000}"/>
    <cellStyle name="Normal 2 4 2 3 2 2 2 3 3" xfId="20173" xr:uid="{00000000-0005-0000-0000-0000CB5F0000}"/>
    <cellStyle name="Normal 2 4 2 3 2 2 2 4" xfId="6505" xr:uid="{00000000-0005-0000-0000-0000CC5F0000}"/>
    <cellStyle name="Normal 2 4 2 3 2 2 2 4 2" xfId="14651" xr:uid="{00000000-0005-0000-0000-0000CD5F0000}"/>
    <cellStyle name="Normal 2 4 2 3 2 2 2 4 2 2" xfId="30947" xr:uid="{00000000-0005-0000-0000-0000CE5F0000}"/>
    <cellStyle name="Normal 2 4 2 3 2 2 2 4 3" xfId="22801" xr:uid="{00000000-0005-0000-0000-0000CF5F0000}"/>
    <cellStyle name="Normal 2 4 2 3 2 2 2 5" xfId="9352" xr:uid="{00000000-0005-0000-0000-0000D05F0000}"/>
    <cellStyle name="Normal 2 4 2 3 2 2 2 5 2" xfId="25648" xr:uid="{00000000-0005-0000-0000-0000D15F0000}"/>
    <cellStyle name="Normal 2 4 2 3 2 2 2 6" xfId="17502" xr:uid="{00000000-0005-0000-0000-0000D25F0000}"/>
    <cellStyle name="Normal 2 4 2 3 2 2 3" xfId="1911" xr:uid="{00000000-0005-0000-0000-0000D35F0000}"/>
    <cellStyle name="Normal 2 4 2 3 2 2 3 2" xfId="4486" xr:uid="{00000000-0005-0000-0000-0000D45F0000}"/>
    <cellStyle name="Normal 2 4 2 3 2 2 3 2 2" xfId="12632" xr:uid="{00000000-0005-0000-0000-0000D55F0000}"/>
    <cellStyle name="Normal 2 4 2 3 2 2 3 2 2 2" xfId="28928" xr:uid="{00000000-0005-0000-0000-0000D65F0000}"/>
    <cellStyle name="Normal 2 4 2 3 2 2 3 2 3" xfId="20782" xr:uid="{00000000-0005-0000-0000-0000D75F0000}"/>
    <cellStyle name="Normal 2 4 2 3 2 2 3 3" xfId="7210" xr:uid="{00000000-0005-0000-0000-0000D85F0000}"/>
    <cellStyle name="Normal 2 4 2 3 2 2 3 3 2" xfId="15356" xr:uid="{00000000-0005-0000-0000-0000D95F0000}"/>
    <cellStyle name="Normal 2 4 2 3 2 2 3 3 2 2" xfId="31652" xr:uid="{00000000-0005-0000-0000-0000DA5F0000}"/>
    <cellStyle name="Normal 2 4 2 3 2 2 3 3 3" xfId="23506" xr:uid="{00000000-0005-0000-0000-0000DB5F0000}"/>
    <cellStyle name="Normal 2 4 2 3 2 2 3 4" xfId="10057" xr:uid="{00000000-0005-0000-0000-0000DC5F0000}"/>
    <cellStyle name="Normal 2 4 2 3 2 2 3 4 2" xfId="26353" xr:uid="{00000000-0005-0000-0000-0000DD5F0000}"/>
    <cellStyle name="Normal 2 4 2 3 2 2 3 5" xfId="18207" xr:uid="{00000000-0005-0000-0000-0000DE5F0000}"/>
    <cellStyle name="Normal 2 4 2 3 2 2 4" xfId="3268" xr:uid="{00000000-0005-0000-0000-0000DF5F0000}"/>
    <cellStyle name="Normal 2 4 2 3 2 2 4 2" xfId="11414" xr:uid="{00000000-0005-0000-0000-0000E05F0000}"/>
    <cellStyle name="Normal 2 4 2 3 2 2 4 2 2" xfId="27710" xr:uid="{00000000-0005-0000-0000-0000E15F0000}"/>
    <cellStyle name="Normal 2 4 2 3 2 2 4 3" xfId="19564" xr:uid="{00000000-0005-0000-0000-0000E25F0000}"/>
    <cellStyle name="Normal 2 4 2 3 2 2 5" xfId="5800" xr:uid="{00000000-0005-0000-0000-0000E35F0000}"/>
    <cellStyle name="Normal 2 4 2 3 2 2 5 2" xfId="13946" xr:uid="{00000000-0005-0000-0000-0000E45F0000}"/>
    <cellStyle name="Normal 2 4 2 3 2 2 5 2 2" xfId="30242" xr:uid="{00000000-0005-0000-0000-0000E55F0000}"/>
    <cellStyle name="Normal 2 4 2 3 2 2 5 3" xfId="22096" xr:uid="{00000000-0005-0000-0000-0000E65F0000}"/>
    <cellStyle name="Normal 2 4 2 3 2 2 6" xfId="8647" xr:uid="{00000000-0005-0000-0000-0000E75F0000}"/>
    <cellStyle name="Normal 2 4 2 3 2 2 6 2" xfId="24943" xr:uid="{00000000-0005-0000-0000-0000E85F0000}"/>
    <cellStyle name="Normal 2 4 2 3 2 2 7" xfId="16797" xr:uid="{00000000-0005-0000-0000-0000E95F0000}"/>
    <cellStyle name="Normal 2 4 2 3 2 3" xfId="862" xr:uid="{00000000-0005-0000-0000-0000EA5F0000}"/>
    <cellStyle name="Normal 2 4 2 3 2 3 2" xfId="2272" xr:uid="{00000000-0005-0000-0000-0000EB5F0000}"/>
    <cellStyle name="Normal 2 4 2 3 2 3 2 2" xfId="4799" xr:uid="{00000000-0005-0000-0000-0000EC5F0000}"/>
    <cellStyle name="Normal 2 4 2 3 2 3 2 2 2" xfId="12945" xr:uid="{00000000-0005-0000-0000-0000ED5F0000}"/>
    <cellStyle name="Normal 2 4 2 3 2 3 2 2 2 2" xfId="29241" xr:uid="{00000000-0005-0000-0000-0000EE5F0000}"/>
    <cellStyle name="Normal 2 4 2 3 2 3 2 2 3" xfId="21095" xr:uid="{00000000-0005-0000-0000-0000EF5F0000}"/>
    <cellStyle name="Normal 2 4 2 3 2 3 2 3" xfId="7571" xr:uid="{00000000-0005-0000-0000-0000F05F0000}"/>
    <cellStyle name="Normal 2 4 2 3 2 3 2 3 2" xfId="15717" xr:uid="{00000000-0005-0000-0000-0000F15F0000}"/>
    <cellStyle name="Normal 2 4 2 3 2 3 2 3 2 2" xfId="32013" xr:uid="{00000000-0005-0000-0000-0000F25F0000}"/>
    <cellStyle name="Normal 2 4 2 3 2 3 2 3 3" xfId="23867" xr:uid="{00000000-0005-0000-0000-0000F35F0000}"/>
    <cellStyle name="Normal 2 4 2 3 2 3 2 4" xfId="10418" xr:uid="{00000000-0005-0000-0000-0000F45F0000}"/>
    <cellStyle name="Normal 2 4 2 3 2 3 2 4 2" xfId="26714" xr:uid="{00000000-0005-0000-0000-0000F55F0000}"/>
    <cellStyle name="Normal 2 4 2 3 2 3 2 5" xfId="18568" xr:uid="{00000000-0005-0000-0000-0000F65F0000}"/>
    <cellStyle name="Normal 2 4 2 3 2 3 3" xfId="3581" xr:uid="{00000000-0005-0000-0000-0000F75F0000}"/>
    <cellStyle name="Normal 2 4 2 3 2 3 3 2" xfId="11727" xr:uid="{00000000-0005-0000-0000-0000F85F0000}"/>
    <cellStyle name="Normal 2 4 2 3 2 3 3 2 2" xfId="28023" xr:uid="{00000000-0005-0000-0000-0000F95F0000}"/>
    <cellStyle name="Normal 2 4 2 3 2 3 3 3" xfId="19877" xr:uid="{00000000-0005-0000-0000-0000FA5F0000}"/>
    <cellStyle name="Normal 2 4 2 3 2 3 4" xfId="6161" xr:uid="{00000000-0005-0000-0000-0000FB5F0000}"/>
    <cellStyle name="Normal 2 4 2 3 2 3 4 2" xfId="14307" xr:uid="{00000000-0005-0000-0000-0000FC5F0000}"/>
    <cellStyle name="Normal 2 4 2 3 2 3 4 2 2" xfId="30603" xr:uid="{00000000-0005-0000-0000-0000FD5F0000}"/>
    <cellStyle name="Normal 2 4 2 3 2 3 4 3" xfId="22457" xr:uid="{00000000-0005-0000-0000-0000FE5F0000}"/>
    <cellStyle name="Normal 2 4 2 3 2 3 5" xfId="9008" xr:uid="{00000000-0005-0000-0000-0000FF5F0000}"/>
    <cellStyle name="Normal 2 4 2 3 2 3 5 2" xfId="25304" xr:uid="{00000000-0005-0000-0000-000000600000}"/>
    <cellStyle name="Normal 2 4 2 3 2 3 6" xfId="17158" xr:uid="{00000000-0005-0000-0000-000001600000}"/>
    <cellStyle name="Normal 2 4 2 3 2 4" xfId="1567" xr:uid="{00000000-0005-0000-0000-000002600000}"/>
    <cellStyle name="Normal 2 4 2 3 2 4 2" xfId="4190" xr:uid="{00000000-0005-0000-0000-000003600000}"/>
    <cellStyle name="Normal 2 4 2 3 2 4 2 2" xfId="12336" xr:uid="{00000000-0005-0000-0000-000004600000}"/>
    <cellStyle name="Normal 2 4 2 3 2 4 2 2 2" xfId="28632" xr:uid="{00000000-0005-0000-0000-000005600000}"/>
    <cellStyle name="Normal 2 4 2 3 2 4 2 3" xfId="20486" xr:uid="{00000000-0005-0000-0000-000006600000}"/>
    <cellStyle name="Normal 2 4 2 3 2 4 3" xfId="6866" xr:uid="{00000000-0005-0000-0000-000007600000}"/>
    <cellStyle name="Normal 2 4 2 3 2 4 3 2" xfId="15012" xr:uid="{00000000-0005-0000-0000-000008600000}"/>
    <cellStyle name="Normal 2 4 2 3 2 4 3 2 2" xfId="31308" xr:uid="{00000000-0005-0000-0000-000009600000}"/>
    <cellStyle name="Normal 2 4 2 3 2 4 3 3" xfId="23162" xr:uid="{00000000-0005-0000-0000-00000A600000}"/>
    <cellStyle name="Normal 2 4 2 3 2 4 4" xfId="9713" xr:uid="{00000000-0005-0000-0000-00000B600000}"/>
    <cellStyle name="Normal 2 4 2 3 2 4 4 2" xfId="26009" xr:uid="{00000000-0005-0000-0000-00000C600000}"/>
    <cellStyle name="Normal 2 4 2 3 2 4 5" xfId="17863" xr:uid="{00000000-0005-0000-0000-00000D600000}"/>
    <cellStyle name="Normal 2 4 2 3 2 5" xfId="2972" xr:uid="{00000000-0005-0000-0000-00000E600000}"/>
    <cellStyle name="Normal 2 4 2 3 2 5 2" xfId="11118" xr:uid="{00000000-0005-0000-0000-00000F600000}"/>
    <cellStyle name="Normal 2 4 2 3 2 5 2 2" xfId="27414" xr:uid="{00000000-0005-0000-0000-000010600000}"/>
    <cellStyle name="Normal 2 4 2 3 2 5 3" xfId="19268" xr:uid="{00000000-0005-0000-0000-000011600000}"/>
    <cellStyle name="Normal 2 4 2 3 2 6" xfId="5456" xr:uid="{00000000-0005-0000-0000-000012600000}"/>
    <cellStyle name="Normal 2 4 2 3 2 6 2" xfId="13602" xr:uid="{00000000-0005-0000-0000-000013600000}"/>
    <cellStyle name="Normal 2 4 2 3 2 6 2 2" xfId="29898" xr:uid="{00000000-0005-0000-0000-000014600000}"/>
    <cellStyle name="Normal 2 4 2 3 2 6 3" xfId="21752" xr:uid="{00000000-0005-0000-0000-000015600000}"/>
    <cellStyle name="Normal 2 4 2 3 2 7" xfId="8303" xr:uid="{00000000-0005-0000-0000-000016600000}"/>
    <cellStyle name="Normal 2 4 2 3 2 7 2" xfId="24599" xr:uid="{00000000-0005-0000-0000-000017600000}"/>
    <cellStyle name="Normal 2 4 2 3 2 8" xfId="16453" xr:uid="{00000000-0005-0000-0000-000018600000}"/>
    <cellStyle name="Normal 2 4 2 3 3" xfId="235" xr:uid="{00000000-0005-0000-0000-000019600000}"/>
    <cellStyle name="Normal 2 4 2 3 3 2" xfId="579" xr:uid="{00000000-0005-0000-0000-00001A600000}"/>
    <cellStyle name="Normal 2 4 2 3 3 2 2" xfId="1285" xr:uid="{00000000-0005-0000-0000-00001B600000}"/>
    <cellStyle name="Normal 2 4 2 3 3 2 2 2" xfId="2695" xr:uid="{00000000-0005-0000-0000-00001C600000}"/>
    <cellStyle name="Normal 2 4 2 3 3 2 2 2 2" xfId="5169" xr:uid="{00000000-0005-0000-0000-00001D600000}"/>
    <cellStyle name="Normal 2 4 2 3 3 2 2 2 2 2" xfId="13315" xr:uid="{00000000-0005-0000-0000-00001E600000}"/>
    <cellStyle name="Normal 2 4 2 3 3 2 2 2 2 2 2" xfId="29611" xr:uid="{00000000-0005-0000-0000-00001F600000}"/>
    <cellStyle name="Normal 2 4 2 3 3 2 2 2 2 3" xfId="21465" xr:uid="{00000000-0005-0000-0000-000020600000}"/>
    <cellStyle name="Normal 2 4 2 3 3 2 2 2 3" xfId="7994" xr:uid="{00000000-0005-0000-0000-000021600000}"/>
    <cellStyle name="Normal 2 4 2 3 3 2 2 2 3 2" xfId="16140" xr:uid="{00000000-0005-0000-0000-000022600000}"/>
    <cellStyle name="Normal 2 4 2 3 3 2 2 2 3 2 2" xfId="32436" xr:uid="{00000000-0005-0000-0000-000023600000}"/>
    <cellStyle name="Normal 2 4 2 3 3 2 2 2 3 3" xfId="24290" xr:uid="{00000000-0005-0000-0000-000024600000}"/>
    <cellStyle name="Normal 2 4 2 3 3 2 2 2 4" xfId="10841" xr:uid="{00000000-0005-0000-0000-000025600000}"/>
    <cellStyle name="Normal 2 4 2 3 3 2 2 2 4 2" xfId="27137" xr:uid="{00000000-0005-0000-0000-000026600000}"/>
    <cellStyle name="Normal 2 4 2 3 3 2 2 2 5" xfId="18991" xr:uid="{00000000-0005-0000-0000-000027600000}"/>
    <cellStyle name="Normal 2 4 2 3 3 2 2 3" xfId="3951" xr:uid="{00000000-0005-0000-0000-000028600000}"/>
    <cellStyle name="Normal 2 4 2 3 3 2 2 3 2" xfId="12097" xr:uid="{00000000-0005-0000-0000-000029600000}"/>
    <cellStyle name="Normal 2 4 2 3 3 2 2 3 2 2" xfId="28393" xr:uid="{00000000-0005-0000-0000-00002A600000}"/>
    <cellStyle name="Normal 2 4 2 3 3 2 2 3 3" xfId="20247" xr:uid="{00000000-0005-0000-0000-00002B600000}"/>
    <cellStyle name="Normal 2 4 2 3 3 2 2 4" xfId="6584" xr:uid="{00000000-0005-0000-0000-00002C600000}"/>
    <cellStyle name="Normal 2 4 2 3 3 2 2 4 2" xfId="14730" xr:uid="{00000000-0005-0000-0000-00002D600000}"/>
    <cellStyle name="Normal 2 4 2 3 3 2 2 4 2 2" xfId="31026" xr:uid="{00000000-0005-0000-0000-00002E600000}"/>
    <cellStyle name="Normal 2 4 2 3 3 2 2 4 3" xfId="22880" xr:uid="{00000000-0005-0000-0000-00002F600000}"/>
    <cellStyle name="Normal 2 4 2 3 3 2 2 5" xfId="9431" xr:uid="{00000000-0005-0000-0000-000030600000}"/>
    <cellStyle name="Normal 2 4 2 3 3 2 2 5 2" xfId="25727" xr:uid="{00000000-0005-0000-0000-000031600000}"/>
    <cellStyle name="Normal 2 4 2 3 3 2 2 6" xfId="17581" xr:uid="{00000000-0005-0000-0000-000032600000}"/>
    <cellStyle name="Normal 2 4 2 3 3 2 3" xfId="1990" xr:uid="{00000000-0005-0000-0000-000033600000}"/>
    <cellStyle name="Normal 2 4 2 3 3 2 3 2" xfId="4560" xr:uid="{00000000-0005-0000-0000-000034600000}"/>
    <cellStyle name="Normal 2 4 2 3 3 2 3 2 2" xfId="12706" xr:uid="{00000000-0005-0000-0000-000035600000}"/>
    <cellStyle name="Normal 2 4 2 3 3 2 3 2 2 2" xfId="29002" xr:uid="{00000000-0005-0000-0000-000036600000}"/>
    <cellStyle name="Normal 2 4 2 3 3 2 3 2 3" xfId="20856" xr:uid="{00000000-0005-0000-0000-000037600000}"/>
    <cellStyle name="Normal 2 4 2 3 3 2 3 3" xfId="7289" xr:uid="{00000000-0005-0000-0000-000038600000}"/>
    <cellStyle name="Normal 2 4 2 3 3 2 3 3 2" xfId="15435" xr:uid="{00000000-0005-0000-0000-000039600000}"/>
    <cellStyle name="Normal 2 4 2 3 3 2 3 3 2 2" xfId="31731" xr:uid="{00000000-0005-0000-0000-00003A600000}"/>
    <cellStyle name="Normal 2 4 2 3 3 2 3 3 3" xfId="23585" xr:uid="{00000000-0005-0000-0000-00003B600000}"/>
    <cellStyle name="Normal 2 4 2 3 3 2 3 4" xfId="10136" xr:uid="{00000000-0005-0000-0000-00003C600000}"/>
    <cellStyle name="Normal 2 4 2 3 3 2 3 4 2" xfId="26432" xr:uid="{00000000-0005-0000-0000-00003D600000}"/>
    <cellStyle name="Normal 2 4 2 3 3 2 3 5" xfId="18286" xr:uid="{00000000-0005-0000-0000-00003E600000}"/>
    <cellStyle name="Normal 2 4 2 3 3 2 4" xfId="3342" xr:uid="{00000000-0005-0000-0000-00003F600000}"/>
    <cellStyle name="Normal 2 4 2 3 3 2 4 2" xfId="11488" xr:uid="{00000000-0005-0000-0000-000040600000}"/>
    <cellStyle name="Normal 2 4 2 3 3 2 4 2 2" xfId="27784" xr:uid="{00000000-0005-0000-0000-000041600000}"/>
    <cellStyle name="Normal 2 4 2 3 3 2 4 3" xfId="19638" xr:uid="{00000000-0005-0000-0000-000042600000}"/>
    <cellStyle name="Normal 2 4 2 3 3 2 5" xfId="5879" xr:uid="{00000000-0005-0000-0000-000043600000}"/>
    <cellStyle name="Normal 2 4 2 3 3 2 5 2" xfId="14025" xr:uid="{00000000-0005-0000-0000-000044600000}"/>
    <cellStyle name="Normal 2 4 2 3 3 2 5 2 2" xfId="30321" xr:uid="{00000000-0005-0000-0000-000045600000}"/>
    <cellStyle name="Normal 2 4 2 3 3 2 5 3" xfId="22175" xr:uid="{00000000-0005-0000-0000-000046600000}"/>
    <cellStyle name="Normal 2 4 2 3 3 2 6" xfId="8726" xr:uid="{00000000-0005-0000-0000-000047600000}"/>
    <cellStyle name="Normal 2 4 2 3 3 2 6 2" xfId="25022" xr:uid="{00000000-0005-0000-0000-000048600000}"/>
    <cellStyle name="Normal 2 4 2 3 3 2 7" xfId="16876" xr:uid="{00000000-0005-0000-0000-000049600000}"/>
    <cellStyle name="Normal 2 4 2 3 3 3" xfId="941" xr:uid="{00000000-0005-0000-0000-00004A600000}"/>
    <cellStyle name="Normal 2 4 2 3 3 3 2" xfId="2351" xr:uid="{00000000-0005-0000-0000-00004B600000}"/>
    <cellStyle name="Normal 2 4 2 3 3 3 2 2" xfId="4873" xr:uid="{00000000-0005-0000-0000-00004C600000}"/>
    <cellStyle name="Normal 2 4 2 3 3 3 2 2 2" xfId="13019" xr:uid="{00000000-0005-0000-0000-00004D600000}"/>
    <cellStyle name="Normal 2 4 2 3 3 3 2 2 2 2" xfId="29315" xr:uid="{00000000-0005-0000-0000-00004E600000}"/>
    <cellStyle name="Normal 2 4 2 3 3 3 2 2 3" xfId="21169" xr:uid="{00000000-0005-0000-0000-00004F600000}"/>
    <cellStyle name="Normal 2 4 2 3 3 3 2 3" xfId="7650" xr:uid="{00000000-0005-0000-0000-000050600000}"/>
    <cellStyle name="Normal 2 4 2 3 3 3 2 3 2" xfId="15796" xr:uid="{00000000-0005-0000-0000-000051600000}"/>
    <cellStyle name="Normal 2 4 2 3 3 3 2 3 2 2" xfId="32092" xr:uid="{00000000-0005-0000-0000-000052600000}"/>
    <cellStyle name="Normal 2 4 2 3 3 3 2 3 3" xfId="23946" xr:uid="{00000000-0005-0000-0000-000053600000}"/>
    <cellStyle name="Normal 2 4 2 3 3 3 2 4" xfId="10497" xr:uid="{00000000-0005-0000-0000-000054600000}"/>
    <cellStyle name="Normal 2 4 2 3 3 3 2 4 2" xfId="26793" xr:uid="{00000000-0005-0000-0000-000055600000}"/>
    <cellStyle name="Normal 2 4 2 3 3 3 2 5" xfId="18647" xr:uid="{00000000-0005-0000-0000-000056600000}"/>
    <cellStyle name="Normal 2 4 2 3 3 3 3" xfId="3655" xr:uid="{00000000-0005-0000-0000-000057600000}"/>
    <cellStyle name="Normal 2 4 2 3 3 3 3 2" xfId="11801" xr:uid="{00000000-0005-0000-0000-000058600000}"/>
    <cellStyle name="Normal 2 4 2 3 3 3 3 2 2" xfId="28097" xr:uid="{00000000-0005-0000-0000-000059600000}"/>
    <cellStyle name="Normal 2 4 2 3 3 3 3 3" xfId="19951" xr:uid="{00000000-0005-0000-0000-00005A600000}"/>
    <cellStyle name="Normal 2 4 2 3 3 3 4" xfId="6240" xr:uid="{00000000-0005-0000-0000-00005B600000}"/>
    <cellStyle name="Normal 2 4 2 3 3 3 4 2" xfId="14386" xr:uid="{00000000-0005-0000-0000-00005C600000}"/>
    <cellStyle name="Normal 2 4 2 3 3 3 4 2 2" xfId="30682" xr:uid="{00000000-0005-0000-0000-00005D600000}"/>
    <cellStyle name="Normal 2 4 2 3 3 3 4 3" xfId="22536" xr:uid="{00000000-0005-0000-0000-00005E600000}"/>
    <cellStyle name="Normal 2 4 2 3 3 3 5" xfId="9087" xr:uid="{00000000-0005-0000-0000-00005F600000}"/>
    <cellStyle name="Normal 2 4 2 3 3 3 5 2" xfId="25383" xr:uid="{00000000-0005-0000-0000-000060600000}"/>
    <cellStyle name="Normal 2 4 2 3 3 3 6" xfId="17237" xr:uid="{00000000-0005-0000-0000-000061600000}"/>
    <cellStyle name="Normal 2 4 2 3 3 4" xfId="1646" xr:uid="{00000000-0005-0000-0000-000062600000}"/>
    <cellStyle name="Normal 2 4 2 3 3 4 2" xfId="4264" xr:uid="{00000000-0005-0000-0000-000063600000}"/>
    <cellStyle name="Normal 2 4 2 3 3 4 2 2" xfId="12410" xr:uid="{00000000-0005-0000-0000-000064600000}"/>
    <cellStyle name="Normal 2 4 2 3 3 4 2 2 2" xfId="28706" xr:uid="{00000000-0005-0000-0000-000065600000}"/>
    <cellStyle name="Normal 2 4 2 3 3 4 2 3" xfId="20560" xr:uid="{00000000-0005-0000-0000-000066600000}"/>
    <cellStyle name="Normal 2 4 2 3 3 4 3" xfId="6945" xr:uid="{00000000-0005-0000-0000-000067600000}"/>
    <cellStyle name="Normal 2 4 2 3 3 4 3 2" xfId="15091" xr:uid="{00000000-0005-0000-0000-000068600000}"/>
    <cellStyle name="Normal 2 4 2 3 3 4 3 2 2" xfId="31387" xr:uid="{00000000-0005-0000-0000-000069600000}"/>
    <cellStyle name="Normal 2 4 2 3 3 4 3 3" xfId="23241" xr:uid="{00000000-0005-0000-0000-00006A600000}"/>
    <cellStyle name="Normal 2 4 2 3 3 4 4" xfId="9792" xr:uid="{00000000-0005-0000-0000-00006B600000}"/>
    <cellStyle name="Normal 2 4 2 3 3 4 4 2" xfId="26088" xr:uid="{00000000-0005-0000-0000-00006C600000}"/>
    <cellStyle name="Normal 2 4 2 3 3 4 5" xfId="17942" xr:uid="{00000000-0005-0000-0000-00006D600000}"/>
    <cellStyle name="Normal 2 4 2 3 3 5" xfId="3046" xr:uid="{00000000-0005-0000-0000-00006E600000}"/>
    <cellStyle name="Normal 2 4 2 3 3 5 2" xfId="11192" xr:uid="{00000000-0005-0000-0000-00006F600000}"/>
    <cellStyle name="Normal 2 4 2 3 3 5 2 2" xfId="27488" xr:uid="{00000000-0005-0000-0000-000070600000}"/>
    <cellStyle name="Normal 2 4 2 3 3 5 3" xfId="19342" xr:uid="{00000000-0005-0000-0000-000071600000}"/>
    <cellStyle name="Normal 2 4 2 3 3 6" xfId="5535" xr:uid="{00000000-0005-0000-0000-000072600000}"/>
    <cellStyle name="Normal 2 4 2 3 3 6 2" xfId="13681" xr:uid="{00000000-0005-0000-0000-000073600000}"/>
    <cellStyle name="Normal 2 4 2 3 3 6 2 2" xfId="29977" xr:uid="{00000000-0005-0000-0000-000074600000}"/>
    <cellStyle name="Normal 2 4 2 3 3 6 3" xfId="21831" xr:uid="{00000000-0005-0000-0000-000075600000}"/>
    <cellStyle name="Normal 2 4 2 3 3 7" xfId="8382" xr:uid="{00000000-0005-0000-0000-000076600000}"/>
    <cellStyle name="Normal 2 4 2 3 3 7 2" xfId="24678" xr:uid="{00000000-0005-0000-0000-000077600000}"/>
    <cellStyle name="Normal 2 4 2 3 3 8" xfId="16532" xr:uid="{00000000-0005-0000-0000-000078600000}"/>
    <cellStyle name="Normal 2 4 2 3 4" xfId="320" xr:uid="{00000000-0005-0000-0000-000079600000}"/>
    <cellStyle name="Normal 2 4 2 3 4 2" xfId="664" xr:uid="{00000000-0005-0000-0000-00007A600000}"/>
    <cellStyle name="Normal 2 4 2 3 4 2 2" xfId="1370" xr:uid="{00000000-0005-0000-0000-00007B600000}"/>
    <cellStyle name="Normal 2 4 2 3 4 2 2 2" xfId="2780" xr:uid="{00000000-0005-0000-0000-00007C600000}"/>
    <cellStyle name="Normal 2 4 2 3 4 2 2 2 2" xfId="5243" xr:uid="{00000000-0005-0000-0000-00007D600000}"/>
    <cellStyle name="Normal 2 4 2 3 4 2 2 2 2 2" xfId="13389" xr:uid="{00000000-0005-0000-0000-00007E600000}"/>
    <cellStyle name="Normal 2 4 2 3 4 2 2 2 2 2 2" xfId="29685" xr:uid="{00000000-0005-0000-0000-00007F600000}"/>
    <cellStyle name="Normal 2 4 2 3 4 2 2 2 2 3" xfId="21539" xr:uid="{00000000-0005-0000-0000-000080600000}"/>
    <cellStyle name="Normal 2 4 2 3 4 2 2 2 3" xfId="8079" xr:uid="{00000000-0005-0000-0000-000081600000}"/>
    <cellStyle name="Normal 2 4 2 3 4 2 2 2 3 2" xfId="16225" xr:uid="{00000000-0005-0000-0000-000082600000}"/>
    <cellStyle name="Normal 2 4 2 3 4 2 2 2 3 2 2" xfId="32521" xr:uid="{00000000-0005-0000-0000-000083600000}"/>
    <cellStyle name="Normal 2 4 2 3 4 2 2 2 3 3" xfId="24375" xr:uid="{00000000-0005-0000-0000-000084600000}"/>
    <cellStyle name="Normal 2 4 2 3 4 2 2 2 4" xfId="10926" xr:uid="{00000000-0005-0000-0000-000085600000}"/>
    <cellStyle name="Normal 2 4 2 3 4 2 2 2 4 2" xfId="27222" xr:uid="{00000000-0005-0000-0000-000086600000}"/>
    <cellStyle name="Normal 2 4 2 3 4 2 2 2 5" xfId="19076" xr:uid="{00000000-0005-0000-0000-000087600000}"/>
    <cellStyle name="Normal 2 4 2 3 4 2 2 3" xfId="4025" xr:uid="{00000000-0005-0000-0000-000088600000}"/>
    <cellStyle name="Normal 2 4 2 3 4 2 2 3 2" xfId="12171" xr:uid="{00000000-0005-0000-0000-000089600000}"/>
    <cellStyle name="Normal 2 4 2 3 4 2 2 3 2 2" xfId="28467" xr:uid="{00000000-0005-0000-0000-00008A600000}"/>
    <cellStyle name="Normal 2 4 2 3 4 2 2 3 3" xfId="20321" xr:uid="{00000000-0005-0000-0000-00008B600000}"/>
    <cellStyle name="Normal 2 4 2 3 4 2 2 4" xfId="6669" xr:uid="{00000000-0005-0000-0000-00008C600000}"/>
    <cellStyle name="Normal 2 4 2 3 4 2 2 4 2" xfId="14815" xr:uid="{00000000-0005-0000-0000-00008D600000}"/>
    <cellStyle name="Normal 2 4 2 3 4 2 2 4 2 2" xfId="31111" xr:uid="{00000000-0005-0000-0000-00008E600000}"/>
    <cellStyle name="Normal 2 4 2 3 4 2 2 4 3" xfId="22965" xr:uid="{00000000-0005-0000-0000-00008F600000}"/>
    <cellStyle name="Normal 2 4 2 3 4 2 2 5" xfId="9516" xr:uid="{00000000-0005-0000-0000-000090600000}"/>
    <cellStyle name="Normal 2 4 2 3 4 2 2 5 2" xfId="25812" xr:uid="{00000000-0005-0000-0000-000091600000}"/>
    <cellStyle name="Normal 2 4 2 3 4 2 2 6" xfId="17666" xr:uid="{00000000-0005-0000-0000-000092600000}"/>
    <cellStyle name="Normal 2 4 2 3 4 2 3" xfId="2075" xr:uid="{00000000-0005-0000-0000-000093600000}"/>
    <cellStyle name="Normal 2 4 2 3 4 2 3 2" xfId="4634" xr:uid="{00000000-0005-0000-0000-000094600000}"/>
    <cellStyle name="Normal 2 4 2 3 4 2 3 2 2" xfId="12780" xr:uid="{00000000-0005-0000-0000-000095600000}"/>
    <cellStyle name="Normal 2 4 2 3 4 2 3 2 2 2" xfId="29076" xr:uid="{00000000-0005-0000-0000-000096600000}"/>
    <cellStyle name="Normal 2 4 2 3 4 2 3 2 3" xfId="20930" xr:uid="{00000000-0005-0000-0000-000097600000}"/>
    <cellStyle name="Normal 2 4 2 3 4 2 3 3" xfId="7374" xr:uid="{00000000-0005-0000-0000-000098600000}"/>
    <cellStyle name="Normal 2 4 2 3 4 2 3 3 2" xfId="15520" xr:uid="{00000000-0005-0000-0000-000099600000}"/>
    <cellStyle name="Normal 2 4 2 3 4 2 3 3 2 2" xfId="31816" xr:uid="{00000000-0005-0000-0000-00009A600000}"/>
    <cellStyle name="Normal 2 4 2 3 4 2 3 3 3" xfId="23670" xr:uid="{00000000-0005-0000-0000-00009B600000}"/>
    <cellStyle name="Normal 2 4 2 3 4 2 3 4" xfId="10221" xr:uid="{00000000-0005-0000-0000-00009C600000}"/>
    <cellStyle name="Normal 2 4 2 3 4 2 3 4 2" xfId="26517" xr:uid="{00000000-0005-0000-0000-00009D600000}"/>
    <cellStyle name="Normal 2 4 2 3 4 2 3 5" xfId="18371" xr:uid="{00000000-0005-0000-0000-00009E600000}"/>
    <cellStyle name="Normal 2 4 2 3 4 2 4" xfId="3416" xr:uid="{00000000-0005-0000-0000-00009F600000}"/>
    <cellStyle name="Normal 2 4 2 3 4 2 4 2" xfId="11562" xr:uid="{00000000-0005-0000-0000-0000A0600000}"/>
    <cellStyle name="Normal 2 4 2 3 4 2 4 2 2" xfId="27858" xr:uid="{00000000-0005-0000-0000-0000A1600000}"/>
    <cellStyle name="Normal 2 4 2 3 4 2 4 3" xfId="19712" xr:uid="{00000000-0005-0000-0000-0000A2600000}"/>
    <cellStyle name="Normal 2 4 2 3 4 2 5" xfId="5964" xr:uid="{00000000-0005-0000-0000-0000A3600000}"/>
    <cellStyle name="Normal 2 4 2 3 4 2 5 2" xfId="14110" xr:uid="{00000000-0005-0000-0000-0000A4600000}"/>
    <cellStyle name="Normal 2 4 2 3 4 2 5 2 2" xfId="30406" xr:uid="{00000000-0005-0000-0000-0000A5600000}"/>
    <cellStyle name="Normal 2 4 2 3 4 2 5 3" xfId="22260" xr:uid="{00000000-0005-0000-0000-0000A6600000}"/>
    <cellStyle name="Normal 2 4 2 3 4 2 6" xfId="8811" xr:uid="{00000000-0005-0000-0000-0000A7600000}"/>
    <cellStyle name="Normal 2 4 2 3 4 2 6 2" xfId="25107" xr:uid="{00000000-0005-0000-0000-0000A8600000}"/>
    <cellStyle name="Normal 2 4 2 3 4 2 7" xfId="16961" xr:uid="{00000000-0005-0000-0000-0000A9600000}"/>
    <cellStyle name="Normal 2 4 2 3 4 3" xfId="1026" xr:uid="{00000000-0005-0000-0000-0000AA600000}"/>
    <cellStyle name="Normal 2 4 2 3 4 3 2" xfId="2436" xr:uid="{00000000-0005-0000-0000-0000AB600000}"/>
    <cellStyle name="Normal 2 4 2 3 4 3 2 2" xfId="4947" xr:uid="{00000000-0005-0000-0000-0000AC600000}"/>
    <cellStyle name="Normal 2 4 2 3 4 3 2 2 2" xfId="13093" xr:uid="{00000000-0005-0000-0000-0000AD600000}"/>
    <cellStyle name="Normal 2 4 2 3 4 3 2 2 2 2" xfId="29389" xr:uid="{00000000-0005-0000-0000-0000AE600000}"/>
    <cellStyle name="Normal 2 4 2 3 4 3 2 2 3" xfId="21243" xr:uid="{00000000-0005-0000-0000-0000AF600000}"/>
    <cellStyle name="Normal 2 4 2 3 4 3 2 3" xfId="7735" xr:uid="{00000000-0005-0000-0000-0000B0600000}"/>
    <cellStyle name="Normal 2 4 2 3 4 3 2 3 2" xfId="15881" xr:uid="{00000000-0005-0000-0000-0000B1600000}"/>
    <cellStyle name="Normal 2 4 2 3 4 3 2 3 2 2" xfId="32177" xr:uid="{00000000-0005-0000-0000-0000B2600000}"/>
    <cellStyle name="Normal 2 4 2 3 4 3 2 3 3" xfId="24031" xr:uid="{00000000-0005-0000-0000-0000B3600000}"/>
    <cellStyle name="Normal 2 4 2 3 4 3 2 4" xfId="10582" xr:uid="{00000000-0005-0000-0000-0000B4600000}"/>
    <cellStyle name="Normal 2 4 2 3 4 3 2 4 2" xfId="26878" xr:uid="{00000000-0005-0000-0000-0000B5600000}"/>
    <cellStyle name="Normal 2 4 2 3 4 3 2 5" xfId="18732" xr:uid="{00000000-0005-0000-0000-0000B6600000}"/>
    <cellStyle name="Normal 2 4 2 3 4 3 3" xfId="3729" xr:uid="{00000000-0005-0000-0000-0000B7600000}"/>
    <cellStyle name="Normal 2 4 2 3 4 3 3 2" xfId="11875" xr:uid="{00000000-0005-0000-0000-0000B8600000}"/>
    <cellStyle name="Normal 2 4 2 3 4 3 3 2 2" xfId="28171" xr:uid="{00000000-0005-0000-0000-0000B9600000}"/>
    <cellStyle name="Normal 2 4 2 3 4 3 3 3" xfId="20025" xr:uid="{00000000-0005-0000-0000-0000BA600000}"/>
    <cellStyle name="Normal 2 4 2 3 4 3 4" xfId="6325" xr:uid="{00000000-0005-0000-0000-0000BB600000}"/>
    <cellStyle name="Normal 2 4 2 3 4 3 4 2" xfId="14471" xr:uid="{00000000-0005-0000-0000-0000BC600000}"/>
    <cellStyle name="Normal 2 4 2 3 4 3 4 2 2" xfId="30767" xr:uid="{00000000-0005-0000-0000-0000BD600000}"/>
    <cellStyle name="Normal 2 4 2 3 4 3 4 3" xfId="22621" xr:uid="{00000000-0005-0000-0000-0000BE600000}"/>
    <cellStyle name="Normal 2 4 2 3 4 3 5" xfId="9172" xr:uid="{00000000-0005-0000-0000-0000BF600000}"/>
    <cellStyle name="Normal 2 4 2 3 4 3 5 2" xfId="25468" xr:uid="{00000000-0005-0000-0000-0000C0600000}"/>
    <cellStyle name="Normal 2 4 2 3 4 3 6" xfId="17322" xr:uid="{00000000-0005-0000-0000-0000C1600000}"/>
    <cellStyle name="Normal 2 4 2 3 4 4" xfId="1731" xr:uid="{00000000-0005-0000-0000-0000C2600000}"/>
    <cellStyle name="Normal 2 4 2 3 4 4 2" xfId="4338" xr:uid="{00000000-0005-0000-0000-0000C3600000}"/>
    <cellStyle name="Normal 2 4 2 3 4 4 2 2" xfId="12484" xr:uid="{00000000-0005-0000-0000-0000C4600000}"/>
    <cellStyle name="Normal 2 4 2 3 4 4 2 2 2" xfId="28780" xr:uid="{00000000-0005-0000-0000-0000C5600000}"/>
    <cellStyle name="Normal 2 4 2 3 4 4 2 3" xfId="20634" xr:uid="{00000000-0005-0000-0000-0000C6600000}"/>
    <cellStyle name="Normal 2 4 2 3 4 4 3" xfId="7030" xr:uid="{00000000-0005-0000-0000-0000C7600000}"/>
    <cellStyle name="Normal 2 4 2 3 4 4 3 2" xfId="15176" xr:uid="{00000000-0005-0000-0000-0000C8600000}"/>
    <cellStyle name="Normal 2 4 2 3 4 4 3 2 2" xfId="31472" xr:uid="{00000000-0005-0000-0000-0000C9600000}"/>
    <cellStyle name="Normal 2 4 2 3 4 4 3 3" xfId="23326" xr:uid="{00000000-0005-0000-0000-0000CA600000}"/>
    <cellStyle name="Normal 2 4 2 3 4 4 4" xfId="9877" xr:uid="{00000000-0005-0000-0000-0000CB600000}"/>
    <cellStyle name="Normal 2 4 2 3 4 4 4 2" xfId="26173" xr:uid="{00000000-0005-0000-0000-0000CC600000}"/>
    <cellStyle name="Normal 2 4 2 3 4 4 5" xfId="18027" xr:uid="{00000000-0005-0000-0000-0000CD600000}"/>
    <cellStyle name="Normal 2 4 2 3 4 5" xfId="3120" xr:uid="{00000000-0005-0000-0000-0000CE600000}"/>
    <cellStyle name="Normal 2 4 2 3 4 5 2" xfId="11266" xr:uid="{00000000-0005-0000-0000-0000CF600000}"/>
    <cellStyle name="Normal 2 4 2 3 4 5 2 2" xfId="27562" xr:uid="{00000000-0005-0000-0000-0000D0600000}"/>
    <cellStyle name="Normal 2 4 2 3 4 5 3" xfId="19416" xr:uid="{00000000-0005-0000-0000-0000D1600000}"/>
    <cellStyle name="Normal 2 4 2 3 4 6" xfId="5620" xr:uid="{00000000-0005-0000-0000-0000D2600000}"/>
    <cellStyle name="Normal 2 4 2 3 4 6 2" xfId="13766" xr:uid="{00000000-0005-0000-0000-0000D3600000}"/>
    <cellStyle name="Normal 2 4 2 3 4 6 2 2" xfId="30062" xr:uid="{00000000-0005-0000-0000-0000D4600000}"/>
    <cellStyle name="Normal 2 4 2 3 4 6 3" xfId="21916" xr:uid="{00000000-0005-0000-0000-0000D5600000}"/>
    <cellStyle name="Normal 2 4 2 3 4 7" xfId="8467" xr:uid="{00000000-0005-0000-0000-0000D6600000}"/>
    <cellStyle name="Normal 2 4 2 3 4 7 2" xfId="24763" xr:uid="{00000000-0005-0000-0000-0000D7600000}"/>
    <cellStyle name="Normal 2 4 2 3 4 8" xfId="16617" xr:uid="{00000000-0005-0000-0000-0000D8600000}"/>
    <cellStyle name="Normal 2 4 2 3 5" xfId="410" xr:uid="{00000000-0005-0000-0000-0000D9600000}"/>
    <cellStyle name="Normal 2 4 2 3 5 2" xfId="1116" xr:uid="{00000000-0005-0000-0000-0000DA600000}"/>
    <cellStyle name="Normal 2 4 2 3 5 2 2" xfId="2526" xr:uid="{00000000-0005-0000-0000-0000DB600000}"/>
    <cellStyle name="Normal 2 4 2 3 5 2 2 2" xfId="5021" xr:uid="{00000000-0005-0000-0000-0000DC600000}"/>
    <cellStyle name="Normal 2 4 2 3 5 2 2 2 2" xfId="13167" xr:uid="{00000000-0005-0000-0000-0000DD600000}"/>
    <cellStyle name="Normal 2 4 2 3 5 2 2 2 2 2" xfId="29463" xr:uid="{00000000-0005-0000-0000-0000DE600000}"/>
    <cellStyle name="Normal 2 4 2 3 5 2 2 2 3" xfId="21317" xr:uid="{00000000-0005-0000-0000-0000DF600000}"/>
    <cellStyle name="Normal 2 4 2 3 5 2 2 3" xfId="7825" xr:uid="{00000000-0005-0000-0000-0000E0600000}"/>
    <cellStyle name="Normal 2 4 2 3 5 2 2 3 2" xfId="15971" xr:uid="{00000000-0005-0000-0000-0000E1600000}"/>
    <cellStyle name="Normal 2 4 2 3 5 2 2 3 2 2" xfId="32267" xr:uid="{00000000-0005-0000-0000-0000E2600000}"/>
    <cellStyle name="Normal 2 4 2 3 5 2 2 3 3" xfId="24121" xr:uid="{00000000-0005-0000-0000-0000E3600000}"/>
    <cellStyle name="Normal 2 4 2 3 5 2 2 4" xfId="10672" xr:uid="{00000000-0005-0000-0000-0000E4600000}"/>
    <cellStyle name="Normal 2 4 2 3 5 2 2 4 2" xfId="26968" xr:uid="{00000000-0005-0000-0000-0000E5600000}"/>
    <cellStyle name="Normal 2 4 2 3 5 2 2 5" xfId="18822" xr:uid="{00000000-0005-0000-0000-0000E6600000}"/>
    <cellStyle name="Normal 2 4 2 3 5 2 3" xfId="3803" xr:uid="{00000000-0005-0000-0000-0000E7600000}"/>
    <cellStyle name="Normal 2 4 2 3 5 2 3 2" xfId="11949" xr:uid="{00000000-0005-0000-0000-0000E8600000}"/>
    <cellStyle name="Normal 2 4 2 3 5 2 3 2 2" xfId="28245" xr:uid="{00000000-0005-0000-0000-0000E9600000}"/>
    <cellStyle name="Normal 2 4 2 3 5 2 3 3" xfId="20099" xr:uid="{00000000-0005-0000-0000-0000EA600000}"/>
    <cellStyle name="Normal 2 4 2 3 5 2 4" xfId="6415" xr:uid="{00000000-0005-0000-0000-0000EB600000}"/>
    <cellStyle name="Normal 2 4 2 3 5 2 4 2" xfId="14561" xr:uid="{00000000-0005-0000-0000-0000EC600000}"/>
    <cellStyle name="Normal 2 4 2 3 5 2 4 2 2" xfId="30857" xr:uid="{00000000-0005-0000-0000-0000ED600000}"/>
    <cellStyle name="Normal 2 4 2 3 5 2 4 3" xfId="22711" xr:uid="{00000000-0005-0000-0000-0000EE600000}"/>
    <cellStyle name="Normal 2 4 2 3 5 2 5" xfId="9262" xr:uid="{00000000-0005-0000-0000-0000EF600000}"/>
    <cellStyle name="Normal 2 4 2 3 5 2 5 2" xfId="25558" xr:uid="{00000000-0005-0000-0000-0000F0600000}"/>
    <cellStyle name="Normal 2 4 2 3 5 2 6" xfId="17412" xr:uid="{00000000-0005-0000-0000-0000F1600000}"/>
    <cellStyle name="Normal 2 4 2 3 5 3" xfId="1821" xr:uid="{00000000-0005-0000-0000-0000F2600000}"/>
    <cellStyle name="Normal 2 4 2 3 5 3 2" xfId="4412" xr:uid="{00000000-0005-0000-0000-0000F3600000}"/>
    <cellStyle name="Normal 2 4 2 3 5 3 2 2" xfId="12558" xr:uid="{00000000-0005-0000-0000-0000F4600000}"/>
    <cellStyle name="Normal 2 4 2 3 5 3 2 2 2" xfId="28854" xr:uid="{00000000-0005-0000-0000-0000F5600000}"/>
    <cellStyle name="Normal 2 4 2 3 5 3 2 3" xfId="20708" xr:uid="{00000000-0005-0000-0000-0000F6600000}"/>
    <cellStyle name="Normal 2 4 2 3 5 3 3" xfId="7120" xr:uid="{00000000-0005-0000-0000-0000F7600000}"/>
    <cellStyle name="Normal 2 4 2 3 5 3 3 2" xfId="15266" xr:uid="{00000000-0005-0000-0000-0000F8600000}"/>
    <cellStyle name="Normal 2 4 2 3 5 3 3 2 2" xfId="31562" xr:uid="{00000000-0005-0000-0000-0000F9600000}"/>
    <cellStyle name="Normal 2 4 2 3 5 3 3 3" xfId="23416" xr:uid="{00000000-0005-0000-0000-0000FA600000}"/>
    <cellStyle name="Normal 2 4 2 3 5 3 4" xfId="9967" xr:uid="{00000000-0005-0000-0000-0000FB600000}"/>
    <cellStyle name="Normal 2 4 2 3 5 3 4 2" xfId="26263" xr:uid="{00000000-0005-0000-0000-0000FC600000}"/>
    <cellStyle name="Normal 2 4 2 3 5 3 5" xfId="18117" xr:uid="{00000000-0005-0000-0000-0000FD600000}"/>
    <cellStyle name="Normal 2 4 2 3 5 4" xfId="3194" xr:uid="{00000000-0005-0000-0000-0000FE600000}"/>
    <cellStyle name="Normal 2 4 2 3 5 4 2" xfId="11340" xr:uid="{00000000-0005-0000-0000-0000FF600000}"/>
    <cellStyle name="Normal 2 4 2 3 5 4 2 2" xfId="27636" xr:uid="{00000000-0005-0000-0000-000000610000}"/>
    <cellStyle name="Normal 2 4 2 3 5 4 3" xfId="19490" xr:uid="{00000000-0005-0000-0000-000001610000}"/>
    <cellStyle name="Normal 2 4 2 3 5 5" xfId="5710" xr:uid="{00000000-0005-0000-0000-000002610000}"/>
    <cellStyle name="Normal 2 4 2 3 5 5 2" xfId="13856" xr:uid="{00000000-0005-0000-0000-000003610000}"/>
    <cellStyle name="Normal 2 4 2 3 5 5 2 2" xfId="30152" xr:uid="{00000000-0005-0000-0000-000004610000}"/>
    <cellStyle name="Normal 2 4 2 3 5 5 3" xfId="22006" xr:uid="{00000000-0005-0000-0000-000005610000}"/>
    <cellStyle name="Normal 2 4 2 3 5 6" xfId="8557" xr:uid="{00000000-0005-0000-0000-000006610000}"/>
    <cellStyle name="Normal 2 4 2 3 5 6 2" xfId="24853" xr:uid="{00000000-0005-0000-0000-000007610000}"/>
    <cellStyle name="Normal 2 4 2 3 5 7" xfId="16707" xr:uid="{00000000-0005-0000-0000-000008610000}"/>
    <cellStyle name="Normal 2 4 2 3 6" xfId="772" xr:uid="{00000000-0005-0000-0000-000009610000}"/>
    <cellStyle name="Normal 2 4 2 3 6 2" xfId="2182" xr:uid="{00000000-0005-0000-0000-00000A610000}"/>
    <cellStyle name="Normal 2 4 2 3 6 2 2" xfId="4725" xr:uid="{00000000-0005-0000-0000-00000B610000}"/>
    <cellStyle name="Normal 2 4 2 3 6 2 2 2" xfId="12871" xr:uid="{00000000-0005-0000-0000-00000C610000}"/>
    <cellStyle name="Normal 2 4 2 3 6 2 2 2 2" xfId="29167" xr:uid="{00000000-0005-0000-0000-00000D610000}"/>
    <cellStyle name="Normal 2 4 2 3 6 2 2 3" xfId="21021" xr:uid="{00000000-0005-0000-0000-00000E610000}"/>
    <cellStyle name="Normal 2 4 2 3 6 2 3" xfId="7481" xr:uid="{00000000-0005-0000-0000-00000F610000}"/>
    <cellStyle name="Normal 2 4 2 3 6 2 3 2" xfId="15627" xr:uid="{00000000-0005-0000-0000-000010610000}"/>
    <cellStyle name="Normal 2 4 2 3 6 2 3 2 2" xfId="31923" xr:uid="{00000000-0005-0000-0000-000011610000}"/>
    <cellStyle name="Normal 2 4 2 3 6 2 3 3" xfId="23777" xr:uid="{00000000-0005-0000-0000-000012610000}"/>
    <cellStyle name="Normal 2 4 2 3 6 2 4" xfId="10328" xr:uid="{00000000-0005-0000-0000-000013610000}"/>
    <cellStyle name="Normal 2 4 2 3 6 2 4 2" xfId="26624" xr:uid="{00000000-0005-0000-0000-000014610000}"/>
    <cellStyle name="Normal 2 4 2 3 6 2 5" xfId="18478" xr:uid="{00000000-0005-0000-0000-000015610000}"/>
    <cellStyle name="Normal 2 4 2 3 6 3" xfId="3507" xr:uid="{00000000-0005-0000-0000-000016610000}"/>
    <cellStyle name="Normal 2 4 2 3 6 3 2" xfId="11653" xr:uid="{00000000-0005-0000-0000-000017610000}"/>
    <cellStyle name="Normal 2 4 2 3 6 3 2 2" xfId="27949" xr:uid="{00000000-0005-0000-0000-000018610000}"/>
    <cellStyle name="Normal 2 4 2 3 6 3 3" xfId="19803" xr:uid="{00000000-0005-0000-0000-000019610000}"/>
    <cellStyle name="Normal 2 4 2 3 6 4" xfId="6071" xr:uid="{00000000-0005-0000-0000-00001A610000}"/>
    <cellStyle name="Normal 2 4 2 3 6 4 2" xfId="14217" xr:uid="{00000000-0005-0000-0000-00001B610000}"/>
    <cellStyle name="Normal 2 4 2 3 6 4 2 2" xfId="30513" xr:uid="{00000000-0005-0000-0000-00001C610000}"/>
    <cellStyle name="Normal 2 4 2 3 6 4 3" xfId="22367" xr:uid="{00000000-0005-0000-0000-00001D610000}"/>
    <cellStyle name="Normal 2 4 2 3 6 5" xfId="8918" xr:uid="{00000000-0005-0000-0000-00001E610000}"/>
    <cellStyle name="Normal 2 4 2 3 6 5 2" xfId="25214" xr:uid="{00000000-0005-0000-0000-00001F610000}"/>
    <cellStyle name="Normal 2 4 2 3 6 6" xfId="17068" xr:uid="{00000000-0005-0000-0000-000020610000}"/>
    <cellStyle name="Normal 2 4 2 3 7" xfId="1477" xr:uid="{00000000-0005-0000-0000-000021610000}"/>
    <cellStyle name="Normal 2 4 2 3 7 2" xfId="4116" xr:uid="{00000000-0005-0000-0000-000022610000}"/>
    <cellStyle name="Normal 2 4 2 3 7 2 2" xfId="12262" xr:uid="{00000000-0005-0000-0000-000023610000}"/>
    <cellStyle name="Normal 2 4 2 3 7 2 2 2" xfId="28558" xr:uid="{00000000-0005-0000-0000-000024610000}"/>
    <cellStyle name="Normal 2 4 2 3 7 2 3" xfId="20412" xr:uid="{00000000-0005-0000-0000-000025610000}"/>
    <cellStyle name="Normal 2 4 2 3 7 3" xfId="6776" xr:uid="{00000000-0005-0000-0000-000026610000}"/>
    <cellStyle name="Normal 2 4 2 3 7 3 2" xfId="14922" xr:uid="{00000000-0005-0000-0000-000027610000}"/>
    <cellStyle name="Normal 2 4 2 3 7 3 2 2" xfId="31218" xr:uid="{00000000-0005-0000-0000-000028610000}"/>
    <cellStyle name="Normal 2 4 2 3 7 3 3" xfId="23072" xr:uid="{00000000-0005-0000-0000-000029610000}"/>
    <cellStyle name="Normal 2 4 2 3 7 4" xfId="9623" xr:uid="{00000000-0005-0000-0000-00002A610000}"/>
    <cellStyle name="Normal 2 4 2 3 7 4 2" xfId="25919" xr:uid="{00000000-0005-0000-0000-00002B610000}"/>
    <cellStyle name="Normal 2 4 2 3 7 5" xfId="17773" xr:uid="{00000000-0005-0000-0000-00002C610000}"/>
    <cellStyle name="Normal 2 4 2 3 8" xfId="2898" xr:uid="{00000000-0005-0000-0000-00002D610000}"/>
    <cellStyle name="Normal 2 4 2 3 8 2" xfId="11044" xr:uid="{00000000-0005-0000-0000-00002E610000}"/>
    <cellStyle name="Normal 2 4 2 3 8 2 2" xfId="27340" xr:uid="{00000000-0005-0000-0000-00002F610000}"/>
    <cellStyle name="Normal 2 4 2 3 8 3" xfId="19194" xr:uid="{00000000-0005-0000-0000-000030610000}"/>
    <cellStyle name="Normal 2 4 2 3 9" xfId="5366" xr:uid="{00000000-0005-0000-0000-000031610000}"/>
    <cellStyle name="Normal 2 4 2 3 9 2" xfId="13512" xr:uid="{00000000-0005-0000-0000-000032610000}"/>
    <cellStyle name="Normal 2 4 2 3 9 2 2" xfId="29808" xr:uid="{00000000-0005-0000-0000-000033610000}"/>
    <cellStyle name="Normal 2 4 2 3 9 3" xfId="21662" xr:uid="{00000000-0005-0000-0000-000034610000}"/>
    <cellStyle name="Normal 2 4 2 4" xfId="112" xr:uid="{00000000-0005-0000-0000-000035610000}"/>
    <cellStyle name="Normal 2 4 2 4 2" xfId="456" xr:uid="{00000000-0005-0000-0000-000036610000}"/>
    <cellStyle name="Normal 2 4 2 4 2 2" xfId="1162" xr:uid="{00000000-0005-0000-0000-000037610000}"/>
    <cellStyle name="Normal 2 4 2 4 2 2 2" xfId="2572" xr:uid="{00000000-0005-0000-0000-000038610000}"/>
    <cellStyle name="Normal 2 4 2 4 2 2 2 2" xfId="5059" xr:uid="{00000000-0005-0000-0000-000039610000}"/>
    <cellStyle name="Normal 2 4 2 4 2 2 2 2 2" xfId="13205" xr:uid="{00000000-0005-0000-0000-00003A610000}"/>
    <cellStyle name="Normal 2 4 2 4 2 2 2 2 2 2" xfId="29501" xr:uid="{00000000-0005-0000-0000-00003B610000}"/>
    <cellStyle name="Normal 2 4 2 4 2 2 2 2 3" xfId="21355" xr:uid="{00000000-0005-0000-0000-00003C610000}"/>
    <cellStyle name="Normal 2 4 2 4 2 2 2 3" xfId="7871" xr:uid="{00000000-0005-0000-0000-00003D610000}"/>
    <cellStyle name="Normal 2 4 2 4 2 2 2 3 2" xfId="16017" xr:uid="{00000000-0005-0000-0000-00003E610000}"/>
    <cellStyle name="Normal 2 4 2 4 2 2 2 3 2 2" xfId="32313" xr:uid="{00000000-0005-0000-0000-00003F610000}"/>
    <cellStyle name="Normal 2 4 2 4 2 2 2 3 3" xfId="24167" xr:uid="{00000000-0005-0000-0000-000040610000}"/>
    <cellStyle name="Normal 2 4 2 4 2 2 2 4" xfId="10718" xr:uid="{00000000-0005-0000-0000-000041610000}"/>
    <cellStyle name="Normal 2 4 2 4 2 2 2 4 2" xfId="27014" xr:uid="{00000000-0005-0000-0000-000042610000}"/>
    <cellStyle name="Normal 2 4 2 4 2 2 2 5" xfId="18868" xr:uid="{00000000-0005-0000-0000-000043610000}"/>
    <cellStyle name="Normal 2 4 2 4 2 2 3" xfId="3841" xr:uid="{00000000-0005-0000-0000-000044610000}"/>
    <cellStyle name="Normal 2 4 2 4 2 2 3 2" xfId="11987" xr:uid="{00000000-0005-0000-0000-000045610000}"/>
    <cellStyle name="Normal 2 4 2 4 2 2 3 2 2" xfId="28283" xr:uid="{00000000-0005-0000-0000-000046610000}"/>
    <cellStyle name="Normal 2 4 2 4 2 2 3 3" xfId="20137" xr:uid="{00000000-0005-0000-0000-000047610000}"/>
    <cellStyle name="Normal 2 4 2 4 2 2 4" xfId="6461" xr:uid="{00000000-0005-0000-0000-000048610000}"/>
    <cellStyle name="Normal 2 4 2 4 2 2 4 2" xfId="14607" xr:uid="{00000000-0005-0000-0000-000049610000}"/>
    <cellStyle name="Normal 2 4 2 4 2 2 4 2 2" xfId="30903" xr:uid="{00000000-0005-0000-0000-00004A610000}"/>
    <cellStyle name="Normal 2 4 2 4 2 2 4 3" xfId="22757" xr:uid="{00000000-0005-0000-0000-00004B610000}"/>
    <cellStyle name="Normal 2 4 2 4 2 2 5" xfId="9308" xr:uid="{00000000-0005-0000-0000-00004C610000}"/>
    <cellStyle name="Normal 2 4 2 4 2 2 5 2" xfId="25604" xr:uid="{00000000-0005-0000-0000-00004D610000}"/>
    <cellStyle name="Normal 2 4 2 4 2 2 6" xfId="17458" xr:uid="{00000000-0005-0000-0000-00004E610000}"/>
    <cellStyle name="Normal 2 4 2 4 2 3" xfId="1867" xr:uid="{00000000-0005-0000-0000-00004F610000}"/>
    <cellStyle name="Normal 2 4 2 4 2 3 2" xfId="4450" xr:uid="{00000000-0005-0000-0000-000050610000}"/>
    <cellStyle name="Normal 2 4 2 4 2 3 2 2" xfId="12596" xr:uid="{00000000-0005-0000-0000-000051610000}"/>
    <cellStyle name="Normal 2 4 2 4 2 3 2 2 2" xfId="28892" xr:uid="{00000000-0005-0000-0000-000052610000}"/>
    <cellStyle name="Normal 2 4 2 4 2 3 2 3" xfId="20746" xr:uid="{00000000-0005-0000-0000-000053610000}"/>
    <cellStyle name="Normal 2 4 2 4 2 3 3" xfId="7166" xr:uid="{00000000-0005-0000-0000-000054610000}"/>
    <cellStyle name="Normal 2 4 2 4 2 3 3 2" xfId="15312" xr:uid="{00000000-0005-0000-0000-000055610000}"/>
    <cellStyle name="Normal 2 4 2 4 2 3 3 2 2" xfId="31608" xr:uid="{00000000-0005-0000-0000-000056610000}"/>
    <cellStyle name="Normal 2 4 2 4 2 3 3 3" xfId="23462" xr:uid="{00000000-0005-0000-0000-000057610000}"/>
    <cellStyle name="Normal 2 4 2 4 2 3 4" xfId="10013" xr:uid="{00000000-0005-0000-0000-000058610000}"/>
    <cellStyle name="Normal 2 4 2 4 2 3 4 2" xfId="26309" xr:uid="{00000000-0005-0000-0000-000059610000}"/>
    <cellStyle name="Normal 2 4 2 4 2 3 5" xfId="18163" xr:uid="{00000000-0005-0000-0000-00005A610000}"/>
    <cellStyle name="Normal 2 4 2 4 2 4" xfId="3232" xr:uid="{00000000-0005-0000-0000-00005B610000}"/>
    <cellStyle name="Normal 2 4 2 4 2 4 2" xfId="11378" xr:uid="{00000000-0005-0000-0000-00005C610000}"/>
    <cellStyle name="Normal 2 4 2 4 2 4 2 2" xfId="27674" xr:uid="{00000000-0005-0000-0000-00005D610000}"/>
    <cellStyle name="Normal 2 4 2 4 2 4 3" xfId="19528" xr:uid="{00000000-0005-0000-0000-00005E610000}"/>
    <cellStyle name="Normal 2 4 2 4 2 5" xfId="5756" xr:uid="{00000000-0005-0000-0000-00005F610000}"/>
    <cellStyle name="Normal 2 4 2 4 2 5 2" xfId="13902" xr:uid="{00000000-0005-0000-0000-000060610000}"/>
    <cellStyle name="Normal 2 4 2 4 2 5 2 2" xfId="30198" xr:uid="{00000000-0005-0000-0000-000061610000}"/>
    <cellStyle name="Normal 2 4 2 4 2 5 3" xfId="22052" xr:uid="{00000000-0005-0000-0000-000062610000}"/>
    <cellStyle name="Normal 2 4 2 4 2 6" xfId="8603" xr:uid="{00000000-0005-0000-0000-000063610000}"/>
    <cellStyle name="Normal 2 4 2 4 2 6 2" xfId="24899" xr:uid="{00000000-0005-0000-0000-000064610000}"/>
    <cellStyle name="Normal 2 4 2 4 2 7" xfId="16753" xr:uid="{00000000-0005-0000-0000-000065610000}"/>
    <cellStyle name="Normal 2 4 2 4 3" xfId="818" xr:uid="{00000000-0005-0000-0000-000066610000}"/>
    <cellStyle name="Normal 2 4 2 4 3 2" xfId="2228" xr:uid="{00000000-0005-0000-0000-000067610000}"/>
    <cellStyle name="Normal 2 4 2 4 3 2 2" xfId="4763" xr:uid="{00000000-0005-0000-0000-000068610000}"/>
    <cellStyle name="Normal 2 4 2 4 3 2 2 2" xfId="12909" xr:uid="{00000000-0005-0000-0000-000069610000}"/>
    <cellStyle name="Normal 2 4 2 4 3 2 2 2 2" xfId="29205" xr:uid="{00000000-0005-0000-0000-00006A610000}"/>
    <cellStyle name="Normal 2 4 2 4 3 2 2 3" xfId="21059" xr:uid="{00000000-0005-0000-0000-00006B610000}"/>
    <cellStyle name="Normal 2 4 2 4 3 2 3" xfId="7527" xr:uid="{00000000-0005-0000-0000-00006C610000}"/>
    <cellStyle name="Normal 2 4 2 4 3 2 3 2" xfId="15673" xr:uid="{00000000-0005-0000-0000-00006D610000}"/>
    <cellStyle name="Normal 2 4 2 4 3 2 3 2 2" xfId="31969" xr:uid="{00000000-0005-0000-0000-00006E610000}"/>
    <cellStyle name="Normal 2 4 2 4 3 2 3 3" xfId="23823" xr:uid="{00000000-0005-0000-0000-00006F610000}"/>
    <cellStyle name="Normal 2 4 2 4 3 2 4" xfId="10374" xr:uid="{00000000-0005-0000-0000-000070610000}"/>
    <cellStyle name="Normal 2 4 2 4 3 2 4 2" xfId="26670" xr:uid="{00000000-0005-0000-0000-000071610000}"/>
    <cellStyle name="Normal 2 4 2 4 3 2 5" xfId="18524" xr:uid="{00000000-0005-0000-0000-000072610000}"/>
    <cellStyle name="Normal 2 4 2 4 3 3" xfId="3545" xr:uid="{00000000-0005-0000-0000-000073610000}"/>
    <cellStyle name="Normal 2 4 2 4 3 3 2" xfId="11691" xr:uid="{00000000-0005-0000-0000-000074610000}"/>
    <cellStyle name="Normal 2 4 2 4 3 3 2 2" xfId="27987" xr:uid="{00000000-0005-0000-0000-000075610000}"/>
    <cellStyle name="Normal 2 4 2 4 3 3 3" xfId="19841" xr:uid="{00000000-0005-0000-0000-000076610000}"/>
    <cellStyle name="Normal 2 4 2 4 3 4" xfId="6117" xr:uid="{00000000-0005-0000-0000-000077610000}"/>
    <cellStyle name="Normal 2 4 2 4 3 4 2" xfId="14263" xr:uid="{00000000-0005-0000-0000-000078610000}"/>
    <cellStyle name="Normal 2 4 2 4 3 4 2 2" xfId="30559" xr:uid="{00000000-0005-0000-0000-000079610000}"/>
    <cellStyle name="Normal 2 4 2 4 3 4 3" xfId="22413" xr:uid="{00000000-0005-0000-0000-00007A610000}"/>
    <cellStyle name="Normal 2 4 2 4 3 5" xfId="8964" xr:uid="{00000000-0005-0000-0000-00007B610000}"/>
    <cellStyle name="Normal 2 4 2 4 3 5 2" xfId="25260" xr:uid="{00000000-0005-0000-0000-00007C610000}"/>
    <cellStyle name="Normal 2 4 2 4 3 6" xfId="17114" xr:uid="{00000000-0005-0000-0000-00007D610000}"/>
    <cellStyle name="Normal 2 4 2 4 4" xfId="1523" xr:uid="{00000000-0005-0000-0000-00007E610000}"/>
    <cellStyle name="Normal 2 4 2 4 4 2" xfId="4154" xr:uid="{00000000-0005-0000-0000-00007F610000}"/>
    <cellStyle name="Normal 2 4 2 4 4 2 2" xfId="12300" xr:uid="{00000000-0005-0000-0000-000080610000}"/>
    <cellStyle name="Normal 2 4 2 4 4 2 2 2" xfId="28596" xr:uid="{00000000-0005-0000-0000-000081610000}"/>
    <cellStyle name="Normal 2 4 2 4 4 2 3" xfId="20450" xr:uid="{00000000-0005-0000-0000-000082610000}"/>
    <cellStyle name="Normal 2 4 2 4 4 3" xfId="6822" xr:uid="{00000000-0005-0000-0000-000083610000}"/>
    <cellStyle name="Normal 2 4 2 4 4 3 2" xfId="14968" xr:uid="{00000000-0005-0000-0000-000084610000}"/>
    <cellStyle name="Normal 2 4 2 4 4 3 2 2" xfId="31264" xr:uid="{00000000-0005-0000-0000-000085610000}"/>
    <cellStyle name="Normal 2 4 2 4 4 3 3" xfId="23118" xr:uid="{00000000-0005-0000-0000-000086610000}"/>
    <cellStyle name="Normal 2 4 2 4 4 4" xfId="9669" xr:uid="{00000000-0005-0000-0000-000087610000}"/>
    <cellStyle name="Normal 2 4 2 4 4 4 2" xfId="25965" xr:uid="{00000000-0005-0000-0000-000088610000}"/>
    <cellStyle name="Normal 2 4 2 4 4 5" xfId="17819" xr:uid="{00000000-0005-0000-0000-000089610000}"/>
    <cellStyle name="Normal 2 4 2 4 5" xfId="2936" xr:uid="{00000000-0005-0000-0000-00008A610000}"/>
    <cellStyle name="Normal 2 4 2 4 5 2" xfId="11082" xr:uid="{00000000-0005-0000-0000-00008B610000}"/>
    <cellStyle name="Normal 2 4 2 4 5 2 2" xfId="27378" xr:uid="{00000000-0005-0000-0000-00008C610000}"/>
    <cellStyle name="Normal 2 4 2 4 5 3" xfId="19232" xr:uid="{00000000-0005-0000-0000-00008D610000}"/>
    <cellStyle name="Normal 2 4 2 4 6" xfId="5412" xr:uid="{00000000-0005-0000-0000-00008E610000}"/>
    <cellStyle name="Normal 2 4 2 4 6 2" xfId="13558" xr:uid="{00000000-0005-0000-0000-00008F610000}"/>
    <cellStyle name="Normal 2 4 2 4 6 2 2" xfId="29854" xr:uid="{00000000-0005-0000-0000-000090610000}"/>
    <cellStyle name="Normal 2 4 2 4 6 3" xfId="21708" xr:uid="{00000000-0005-0000-0000-000091610000}"/>
    <cellStyle name="Normal 2 4 2 4 7" xfId="8259" xr:uid="{00000000-0005-0000-0000-000092610000}"/>
    <cellStyle name="Normal 2 4 2 4 7 2" xfId="24555" xr:uid="{00000000-0005-0000-0000-000093610000}"/>
    <cellStyle name="Normal 2 4 2 4 8" xfId="16409" xr:uid="{00000000-0005-0000-0000-000094610000}"/>
    <cellStyle name="Normal 2 4 2 5" xfId="199" xr:uid="{00000000-0005-0000-0000-000095610000}"/>
    <cellStyle name="Normal 2 4 2 5 2" xfId="543" xr:uid="{00000000-0005-0000-0000-000096610000}"/>
    <cellStyle name="Normal 2 4 2 5 2 2" xfId="1249" xr:uid="{00000000-0005-0000-0000-000097610000}"/>
    <cellStyle name="Normal 2 4 2 5 2 2 2" xfId="2659" xr:uid="{00000000-0005-0000-0000-000098610000}"/>
    <cellStyle name="Normal 2 4 2 5 2 2 2 2" xfId="5133" xr:uid="{00000000-0005-0000-0000-000099610000}"/>
    <cellStyle name="Normal 2 4 2 5 2 2 2 2 2" xfId="13279" xr:uid="{00000000-0005-0000-0000-00009A610000}"/>
    <cellStyle name="Normal 2 4 2 5 2 2 2 2 2 2" xfId="29575" xr:uid="{00000000-0005-0000-0000-00009B610000}"/>
    <cellStyle name="Normal 2 4 2 5 2 2 2 2 3" xfId="21429" xr:uid="{00000000-0005-0000-0000-00009C610000}"/>
    <cellStyle name="Normal 2 4 2 5 2 2 2 3" xfId="7958" xr:uid="{00000000-0005-0000-0000-00009D610000}"/>
    <cellStyle name="Normal 2 4 2 5 2 2 2 3 2" xfId="16104" xr:uid="{00000000-0005-0000-0000-00009E610000}"/>
    <cellStyle name="Normal 2 4 2 5 2 2 2 3 2 2" xfId="32400" xr:uid="{00000000-0005-0000-0000-00009F610000}"/>
    <cellStyle name="Normal 2 4 2 5 2 2 2 3 3" xfId="24254" xr:uid="{00000000-0005-0000-0000-0000A0610000}"/>
    <cellStyle name="Normal 2 4 2 5 2 2 2 4" xfId="10805" xr:uid="{00000000-0005-0000-0000-0000A1610000}"/>
    <cellStyle name="Normal 2 4 2 5 2 2 2 4 2" xfId="27101" xr:uid="{00000000-0005-0000-0000-0000A2610000}"/>
    <cellStyle name="Normal 2 4 2 5 2 2 2 5" xfId="18955" xr:uid="{00000000-0005-0000-0000-0000A3610000}"/>
    <cellStyle name="Normal 2 4 2 5 2 2 3" xfId="3915" xr:uid="{00000000-0005-0000-0000-0000A4610000}"/>
    <cellStyle name="Normal 2 4 2 5 2 2 3 2" xfId="12061" xr:uid="{00000000-0005-0000-0000-0000A5610000}"/>
    <cellStyle name="Normal 2 4 2 5 2 2 3 2 2" xfId="28357" xr:uid="{00000000-0005-0000-0000-0000A6610000}"/>
    <cellStyle name="Normal 2 4 2 5 2 2 3 3" xfId="20211" xr:uid="{00000000-0005-0000-0000-0000A7610000}"/>
    <cellStyle name="Normal 2 4 2 5 2 2 4" xfId="6548" xr:uid="{00000000-0005-0000-0000-0000A8610000}"/>
    <cellStyle name="Normal 2 4 2 5 2 2 4 2" xfId="14694" xr:uid="{00000000-0005-0000-0000-0000A9610000}"/>
    <cellStyle name="Normal 2 4 2 5 2 2 4 2 2" xfId="30990" xr:uid="{00000000-0005-0000-0000-0000AA610000}"/>
    <cellStyle name="Normal 2 4 2 5 2 2 4 3" xfId="22844" xr:uid="{00000000-0005-0000-0000-0000AB610000}"/>
    <cellStyle name="Normal 2 4 2 5 2 2 5" xfId="9395" xr:uid="{00000000-0005-0000-0000-0000AC610000}"/>
    <cellStyle name="Normal 2 4 2 5 2 2 5 2" xfId="25691" xr:uid="{00000000-0005-0000-0000-0000AD610000}"/>
    <cellStyle name="Normal 2 4 2 5 2 2 6" xfId="17545" xr:uid="{00000000-0005-0000-0000-0000AE610000}"/>
    <cellStyle name="Normal 2 4 2 5 2 3" xfId="1954" xr:uid="{00000000-0005-0000-0000-0000AF610000}"/>
    <cellStyle name="Normal 2 4 2 5 2 3 2" xfId="4524" xr:uid="{00000000-0005-0000-0000-0000B0610000}"/>
    <cellStyle name="Normal 2 4 2 5 2 3 2 2" xfId="12670" xr:uid="{00000000-0005-0000-0000-0000B1610000}"/>
    <cellStyle name="Normal 2 4 2 5 2 3 2 2 2" xfId="28966" xr:uid="{00000000-0005-0000-0000-0000B2610000}"/>
    <cellStyle name="Normal 2 4 2 5 2 3 2 3" xfId="20820" xr:uid="{00000000-0005-0000-0000-0000B3610000}"/>
    <cellStyle name="Normal 2 4 2 5 2 3 3" xfId="7253" xr:uid="{00000000-0005-0000-0000-0000B4610000}"/>
    <cellStyle name="Normal 2 4 2 5 2 3 3 2" xfId="15399" xr:uid="{00000000-0005-0000-0000-0000B5610000}"/>
    <cellStyle name="Normal 2 4 2 5 2 3 3 2 2" xfId="31695" xr:uid="{00000000-0005-0000-0000-0000B6610000}"/>
    <cellStyle name="Normal 2 4 2 5 2 3 3 3" xfId="23549" xr:uid="{00000000-0005-0000-0000-0000B7610000}"/>
    <cellStyle name="Normal 2 4 2 5 2 3 4" xfId="10100" xr:uid="{00000000-0005-0000-0000-0000B8610000}"/>
    <cellStyle name="Normal 2 4 2 5 2 3 4 2" xfId="26396" xr:uid="{00000000-0005-0000-0000-0000B9610000}"/>
    <cellStyle name="Normal 2 4 2 5 2 3 5" xfId="18250" xr:uid="{00000000-0005-0000-0000-0000BA610000}"/>
    <cellStyle name="Normal 2 4 2 5 2 4" xfId="3306" xr:uid="{00000000-0005-0000-0000-0000BB610000}"/>
    <cellStyle name="Normal 2 4 2 5 2 4 2" xfId="11452" xr:uid="{00000000-0005-0000-0000-0000BC610000}"/>
    <cellStyle name="Normal 2 4 2 5 2 4 2 2" xfId="27748" xr:uid="{00000000-0005-0000-0000-0000BD610000}"/>
    <cellStyle name="Normal 2 4 2 5 2 4 3" xfId="19602" xr:uid="{00000000-0005-0000-0000-0000BE610000}"/>
    <cellStyle name="Normal 2 4 2 5 2 5" xfId="5843" xr:uid="{00000000-0005-0000-0000-0000BF610000}"/>
    <cellStyle name="Normal 2 4 2 5 2 5 2" xfId="13989" xr:uid="{00000000-0005-0000-0000-0000C0610000}"/>
    <cellStyle name="Normal 2 4 2 5 2 5 2 2" xfId="30285" xr:uid="{00000000-0005-0000-0000-0000C1610000}"/>
    <cellStyle name="Normal 2 4 2 5 2 5 3" xfId="22139" xr:uid="{00000000-0005-0000-0000-0000C2610000}"/>
    <cellStyle name="Normal 2 4 2 5 2 6" xfId="8690" xr:uid="{00000000-0005-0000-0000-0000C3610000}"/>
    <cellStyle name="Normal 2 4 2 5 2 6 2" xfId="24986" xr:uid="{00000000-0005-0000-0000-0000C4610000}"/>
    <cellStyle name="Normal 2 4 2 5 2 7" xfId="16840" xr:uid="{00000000-0005-0000-0000-0000C5610000}"/>
    <cellStyle name="Normal 2 4 2 5 3" xfId="905" xr:uid="{00000000-0005-0000-0000-0000C6610000}"/>
    <cellStyle name="Normal 2 4 2 5 3 2" xfId="2315" xr:uid="{00000000-0005-0000-0000-0000C7610000}"/>
    <cellStyle name="Normal 2 4 2 5 3 2 2" xfId="4837" xr:uid="{00000000-0005-0000-0000-0000C8610000}"/>
    <cellStyle name="Normal 2 4 2 5 3 2 2 2" xfId="12983" xr:uid="{00000000-0005-0000-0000-0000C9610000}"/>
    <cellStyle name="Normal 2 4 2 5 3 2 2 2 2" xfId="29279" xr:uid="{00000000-0005-0000-0000-0000CA610000}"/>
    <cellStyle name="Normal 2 4 2 5 3 2 2 3" xfId="21133" xr:uid="{00000000-0005-0000-0000-0000CB610000}"/>
    <cellStyle name="Normal 2 4 2 5 3 2 3" xfId="7614" xr:uid="{00000000-0005-0000-0000-0000CC610000}"/>
    <cellStyle name="Normal 2 4 2 5 3 2 3 2" xfId="15760" xr:uid="{00000000-0005-0000-0000-0000CD610000}"/>
    <cellStyle name="Normal 2 4 2 5 3 2 3 2 2" xfId="32056" xr:uid="{00000000-0005-0000-0000-0000CE610000}"/>
    <cellStyle name="Normal 2 4 2 5 3 2 3 3" xfId="23910" xr:uid="{00000000-0005-0000-0000-0000CF610000}"/>
    <cellStyle name="Normal 2 4 2 5 3 2 4" xfId="10461" xr:uid="{00000000-0005-0000-0000-0000D0610000}"/>
    <cellStyle name="Normal 2 4 2 5 3 2 4 2" xfId="26757" xr:uid="{00000000-0005-0000-0000-0000D1610000}"/>
    <cellStyle name="Normal 2 4 2 5 3 2 5" xfId="18611" xr:uid="{00000000-0005-0000-0000-0000D2610000}"/>
    <cellStyle name="Normal 2 4 2 5 3 3" xfId="3619" xr:uid="{00000000-0005-0000-0000-0000D3610000}"/>
    <cellStyle name="Normal 2 4 2 5 3 3 2" xfId="11765" xr:uid="{00000000-0005-0000-0000-0000D4610000}"/>
    <cellStyle name="Normal 2 4 2 5 3 3 2 2" xfId="28061" xr:uid="{00000000-0005-0000-0000-0000D5610000}"/>
    <cellStyle name="Normal 2 4 2 5 3 3 3" xfId="19915" xr:uid="{00000000-0005-0000-0000-0000D6610000}"/>
    <cellStyle name="Normal 2 4 2 5 3 4" xfId="6204" xr:uid="{00000000-0005-0000-0000-0000D7610000}"/>
    <cellStyle name="Normal 2 4 2 5 3 4 2" xfId="14350" xr:uid="{00000000-0005-0000-0000-0000D8610000}"/>
    <cellStyle name="Normal 2 4 2 5 3 4 2 2" xfId="30646" xr:uid="{00000000-0005-0000-0000-0000D9610000}"/>
    <cellStyle name="Normal 2 4 2 5 3 4 3" xfId="22500" xr:uid="{00000000-0005-0000-0000-0000DA610000}"/>
    <cellStyle name="Normal 2 4 2 5 3 5" xfId="9051" xr:uid="{00000000-0005-0000-0000-0000DB610000}"/>
    <cellStyle name="Normal 2 4 2 5 3 5 2" xfId="25347" xr:uid="{00000000-0005-0000-0000-0000DC610000}"/>
    <cellStyle name="Normal 2 4 2 5 3 6" xfId="17201" xr:uid="{00000000-0005-0000-0000-0000DD610000}"/>
    <cellStyle name="Normal 2 4 2 5 4" xfId="1610" xr:uid="{00000000-0005-0000-0000-0000DE610000}"/>
    <cellStyle name="Normal 2 4 2 5 4 2" xfId="4228" xr:uid="{00000000-0005-0000-0000-0000DF610000}"/>
    <cellStyle name="Normal 2 4 2 5 4 2 2" xfId="12374" xr:uid="{00000000-0005-0000-0000-0000E0610000}"/>
    <cellStyle name="Normal 2 4 2 5 4 2 2 2" xfId="28670" xr:uid="{00000000-0005-0000-0000-0000E1610000}"/>
    <cellStyle name="Normal 2 4 2 5 4 2 3" xfId="20524" xr:uid="{00000000-0005-0000-0000-0000E2610000}"/>
    <cellStyle name="Normal 2 4 2 5 4 3" xfId="6909" xr:uid="{00000000-0005-0000-0000-0000E3610000}"/>
    <cellStyle name="Normal 2 4 2 5 4 3 2" xfId="15055" xr:uid="{00000000-0005-0000-0000-0000E4610000}"/>
    <cellStyle name="Normal 2 4 2 5 4 3 2 2" xfId="31351" xr:uid="{00000000-0005-0000-0000-0000E5610000}"/>
    <cellStyle name="Normal 2 4 2 5 4 3 3" xfId="23205" xr:uid="{00000000-0005-0000-0000-0000E6610000}"/>
    <cellStyle name="Normal 2 4 2 5 4 4" xfId="9756" xr:uid="{00000000-0005-0000-0000-0000E7610000}"/>
    <cellStyle name="Normal 2 4 2 5 4 4 2" xfId="26052" xr:uid="{00000000-0005-0000-0000-0000E8610000}"/>
    <cellStyle name="Normal 2 4 2 5 4 5" xfId="17906" xr:uid="{00000000-0005-0000-0000-0000E9610000}"/>
    <cellStyle name="Normal 2 4 2 5 5" xfId="3010" xr:uid="{00000000-0005-0000-0000-0000EA610000}"/>
    <cellStyle name="Normal 2 4 2 5 5 2" xfId="11156" xr:uid="{00000000-0005-0000-0000-0000EB610000}"/>
    <cellStyle name="Normal 2 4 2 5 5 2 2" xfId="27452" xr:uid="{00000000-0005-0000-0000-0000EC610000}"/>
    <cellStyle name="Normal 2 4 2 5 5 3" xfId="19306" xr:uid="{00000000-0005-0000-0000-0000ED610000}"/>
    <cellStyle name="Normal 2 4 2 5 6" xfId="5499" xr:uid="{00000000-0005-0000-0000-0000EE610000}"/>
    <cellStyle name="Normal 2 4 2 5 6 2" xfId="13645" xr:uid="{00000000-0005-0000-0000-0000EF610000}"/>
    <cellStyle name="Normal 2 4 2 5 6 2 2" xfId="29941" xr:uid="{00000000-0005-0000-0000-0000F0610000}"/>
    <cellStyle name="Normal 2 4 2 5 6 3" xfId="21795" xr:uid="{00000000-0005-0000-0000-0000F1610000}"/>
    <cellStyle name="Normal 2 4 2 5 7" xfId="8346" xr:uid="{00000000-0005-0000-0000-0000F2610000}"/>
    <cellStyle name="Normal 2 4 2 5 7 2" xfId="24642" xr:uid="{00000000-0005-0000-0000-0000F3610000}"/>
    <cellStyle name="Normal 2 4 2 5 8" xfId="16496" xr:uid="{00000000-0005-0000-0000-0000F4610000}"/>
    <cellStyle name="Normal 2 4 2 6" xfId="276" xr:uid="{00000000-0005-0000-0000-0000F5610000}"/>
    <cellStyle name="Normal 2 4 2 6 2" xfId="620" xr:uid="{00000000-0005-0000-0000-0000F6610000}"/>
    <cellStyle name="Normal 2 4 2 6 2 2" xfId="1326" xr:uid="{00000000-0005-0000-0000-0000F7610000}"/>
    <cellStyle name="Normal 2 4 2 6 2 2 2" xfId="2736" xr:uid="{00000000-0005-0000-0000-0000F8610000}"/>
    <cellStyle name="Normal 2 4 2 6 2 2 2 2" xfId="5207" xr:uid="{00000000-0005-0000-0000-0000F9610000}"/>
    <cellStyle name="Normal 2 4 2 6 2 2 2 2 2" xfId="13353" xr:uid="{00000000-0005-0000-0000-0000FA610000}"/>
    <cellStyle name="Normal 2 4 2 6 2 2 2 2 2 2" xfId="29649" xr:uid="{00000000-0005-0000-0000-0000FB610000}"/>
    <cellStyle name="Normal 2 4 2 6 2 2 2 2 3" xfId="21503" xr:uid="{00000000-0005-0000-0000-0000FC610000}"/>
    <cellStyle name="Normal 2 4 2 6 2 2 2 3" xfId="8035" xr:uid="{00000000-0005-0000-0000-0000FD610000}"/>
    <cellStyle name="Normal 2 4 2 6 2 2 2 3 2" xfId="16181" xr:uid="{00000000-0005-0000-0000-0000FE610000}"/>
    <cellStyle name="Normal 2 4 2 6 2 2 2 3 2 2" xfId="32477" xr:uid="{00000000-0005-0000-0000-0000FF610000}"/>
    <cellStyle name="Normal 2 4 2 6 2 2 2 3 3" xfId="24331" xr:uid="{00000000-0005-0000-0000-000000620000}"/>
    <cellStyle name="Normal 2 4 2 6 2 2 2 4" xfId="10882" xr:uid="{00000000-0005-0000-0000-000001620000}"/>
    <cellStyle name="Normal 2 4 2 6 2 2 2 4 2" xfId="27178" xr:uid="{00000000-0005-0000-0000-000002620000}"/>
    <cellStyle name="Normal 2 4 2 6 2 2 2 5" xfId="19032" xr:uid="{00000000-0005-0000-0000-000003620000}"/>
    <cellStyle name="Normal 2 4 2 6 2 2 3" xfId="3989" xr:uid="{00000000-0005-0000-0000-000004620000}"/>
    <cellStyle name="Normal 2 4 2 6 2 2 3 2" xfId="12135" xr:uid="{00000000-0005-0000-0000-000005620000}"/>
    <cellStyle name="Normal 2 4 2 6 2 2 3 2 2" xfId="28431" xr:uid="{00000000-0005-0000-0000-000006620000}"/>
    <cellStyle name="Normal 2 4 2 6 2 2 3 3" xfId="20285" xr:uid="{00000000-0005-0000-0000-000007620000}"/>
    <cellStyle name="Normal 2 4 2 6 2 2 4" xfId="6625" xr:uid="{00000000-0005-0000-0000-000008620000}"/>
    <cellStyle name="Normal 2 4 2 6 2 2 4 2" xfId="14771" xr:uid="{00000000-0005-0000-0000-000009620000}"/>
    <cellStyle name="Normal 2 4 2 6 2 2 4 2 2" xfId="31067" xr:uid="{00000000-0005-0000-0000-00000A620000}"/>
    <cellStyle name="Normal 2 4 2 6 2 2 4 3" xfId="22921" xr:uid="{00000000-0005-0000-0000-00000B620000}"/>
    <cellStyle name="Normal 2 4 2 6 2 2 5" xfId="9472" xr:uid="{00000000-0005-0000-0000-00000C620000}"/>
    <cellStyle name="Normal 2 4 2 6 2 2 5 2" xfId="25768" xr:uid="{00000000-0005-0000-0000-00000D620000}"/>
    <cellStyle name="Normal 2 4 2 6 2 2 6" xfId="17622" xr:uid="{00000000-0005-0000-0000-00000E620000}"/>
    <cellStyle name="Normal 2 4 2 6 2 3" xfId="2031" xr:uid="{00000000-0005-0000-0000-00000F620000}"/>
    <cellStyle name="Normal 2 4 2 6 2 3 2" xfId="4598" xr:uid="{00000000-0005-0000-0000-000010620000}"/>
    <cellStyle name="Normal 2 4 2 6 2 3 2 2" xfId="12744" xr:uid="{00000000-0005-0000-0000-000011620000}"/>
    <cellStyle name="Normal 2 4 2 6 2 3 2 2 2" xfId="29040" xr:uid="{00000000-0005-0000-0000-000012620000}"/>
    <cellStyle name="Normal 2 4 2 6 2 3 2 3" xfId="20894" xr:uid="{00000000-0005-0000-0000-000013620000}"/>
    <cellStyle name="Normal 2 4 2 6 2 3 3" xfId="7330" xr:uid="{00000000-0005-0000-0000-000014620000}"/>
    <cellStyle name="Normal 2 4 2 6 2 3 3 2" xfId="15476" xr:uid="{00000000-0005-0000-0000-000015620000}"/>
    <cellStyle name="Normal 2 4 2 6 2 3 3 2 2" xfId="31772" xr:uid="{00000000-0005-0000-0000-000016620000}"/>
    <cellStyle name="Normal 2 4 2 6 2 3 3 3" xfId="23626" xr:uid="{00000000-0005-0000-0000-000017620000}"/>
    <cellStyle name="Normal 2 4 2 6 2 3 4" xfId="10177" xr:uid="{00000000-0005-0000-0000-000018620000}"/>
    <cellStyle name="Normal 2 4 2 6 2 3 4 2" xfId="26473" xr:uid="{00000000-0005-0000-0000-000019620000}"/>
    <cellStyle name="Normal 2 4 2 6 2 3 5" xfId="18327" xr:uid="{00000000-0005-0000-0000-00001A620000}"/>
    <cellStyle name="Normal 2 4 2 6 2 4" xfId="3380" xr:uid="{00000000-0005-0000-0000-00001B620000}"/>
    <cellStyle name="Normal 2 4 2 6 2 4 2" xfId="11526" xr:uid="{00000000-0005-0000-0000-00001C620000}"/>
    <cellStyle name="Normal 2 4 2 6 2 4 2 2" xfId="27822" xr:uid="{00000000-0005-0000-0000-00001D620000}"/>
    <cellStyle name="Normal 2 4 2 6 2 4 3" xfId="19676" xr:uid="{00000000-0005-0000-0000-00001E620000}"/>
    <cellStyle name="Normal 2 4 2 6 2 5" xfId="5920" xr:uid="{00000000-0005-0000-0000-00001F620000}"/>
    <cellStyle name="Normal 2 4 2 6 2 5 2" xfId="14066" xr:uid="{00000000-0005-0000-0000-000020620000}"/>
    <cellStyle name="Normal 2 4 2 6 2 5 2 2" xfId="30362" xr:uid="{00000000-0005-0000-0000-000021620000}"/>
    <cellStyle name="Normal 2 4 2 6 2 5 3" xfId="22216" xr:uid="{00000000-0005-0000-0000-000022620000}"/>
    <cellStyle name="Normal 2 4 2 6 2 6" xfId="8767" xr:uid="{00000000-0005-0000-0000-000023620000}"/>
    <cellStyle name="Normal 2 4 2 6 2 6 2" xfId="25063" xr:uid="{00000000-0005-0000-0000-000024620000}"/>
    <cellStyle name="Normal 2 4 2 6 2 7" xfId="16917" xr:uid="{00000000-0005-0000-0000-000025620000}"/>
    <cellStyle name="Normal 2 4 2 6 3" xfId="982" xr:uid="{00000000-0005-0000-0000-000026620000}"/>
    <cellStyle name="Normal 2 4 2 6 3 2" xfId="2392" xr:uid="{00000000-0005-0000-0000-000027620000}"/>
    <cellStyle name="Normal 2 4 2 6 3 2 2" xfId="4911" xr:uid="{00000000-0005-0000-0000-000028620000}"/>
    <cellStyle name="Normal 2 4 2 6 3 2 2 2" xfId="13057" xr:uid="{00000000-0005-0000-0000-000029620000}"/>
    <cellStyle name="Normal 2 4 2 6 3 2 2 2 2" xfId="29353" xr:uid="{00000000-0005-0000-0000-00002A620000}"/>
    <cellStyle name="Normal 2 4 2 6 3 2 2 3" xfId="21207" xr:uid="{00000000-0005-0000-0000-00002B620000}"/>
    <cellStyle name="Normal 2 4 2 6 3 2 3" xfId="7691" xr:uid="{00000000-0005-0000-0000-00002C620000}"/>
    <cellStyle name="Normal 2 4 2 6 3 2 3 2" xfId="15837" xr:uid="{00000000-0005-0000-0000-00002D620000}"/>
    <cellStyle name="Normal 2 4 2 6 3 2 3 2 2" xfId="32133" xr:uid="{00000000-0005-0000-0000-00002E620000}"/>
    <cellStyle name="Normal 2 4 2 6 3 2 3 3" xfId="23987" xr:uid="{00000000-0005-0000-0000-00002F620000}"/>
    <cellStyle name="Normal 2 4 2 6 3 2 4" xfId="10538" xr:uid="{00000000-0005-0000-0000-000030620000}"/>
    <cellStyle name="Normal 2 4 2 6 3 2 4 2" xfId="26834" xr:uid="{00000000-0005-0000-0000-000031620000}"/>
    <cellStyle name="Normal 2 4 2 6 3 2 5" xfId="18688" xr:uid="{00000000-0005-0000-0000-000032620000}"/>
    <cellStyle name="Normal 2 4 2 6 3 3" xfId="3693" xr:uid="{00000000-0005-0000-0000-000033620000}"/>
    <cellStyle name="Normal 2 4 2 6 3 3 2" xfId="11839" xr:uid="{00000000-0005-0000-0000-000034620000}"/>
    <cellStyle name="Normal 2 4 2 6 3 3 2 2" xfId="28135" xr:uid="{00000000-0005-0000-0000-000035620000}"/>
    <cellStyle name="Normal 2 4 2 6 3 3 3" xfId="19989" xr:uid="{00000000-0005-0000-0000-000036620000}"/>
    <cellStyle name="Normal 2 4 2 6 3 4" xfId="6281" xr:uid="{00000000-0005-0000-0000-000037620000}"/>
    <cellStyle name="Normal 2 4 2 6 3 4 2" xfId="14427" xr:uid="{00000000-0005-0000-0000-000038620000}"/>
    <cellStyle name="Normal 2 4 2 6 3 4 2 2" xfId="30723" xr:uid="{00000000-0005-0000-0000-000039620000}"/>
    <cellStyle name="Normal 2 4 2 6 3 4 3" xfId="22577" xr:uid="{00000000-0005-0000-0000-00003A620000}"/>
    <cellStyle name="Normal 2 4 2 6 3 5" xfId="9128" xr:uid="{00000000-0005-0000-0000-00003B620000}"/>
    <cellStyle name="Normal 2 4 2 6 3 5 2" xfId="25424" xr:uid="{00000000-0005-0000-0000-00003C620000}"/>
    <cellStyle name="Normal 2 4 2 6 3 6" xfId="17278" xr:uid="{00000000-0005-0000-0000-00003D620000}"/>
    <cellStyle name="Normal 2 4 2 6 4" xfId="1687" xr:uid="{00000000-0005-0000-0000-00003E620000}"/>
    <cellStyle name="Normal 2 4 2 6 4 2" xfId="4302" xr:uid="{00000000-0005-0000-0000-00003F620000}"/>
    <cellStyle name="Normal 2 4 2 6 4 2 2" xfId="12448" xr:uid="{00000000-0005-0000-0000-000040620000}"/>
    <cellStyle name="Normal 2 4 2 6 4 2 2 2" xfId="28744" xr:uid="{00000000-0005-0000-0000-000041620000}"/>
    <cellStyle name="Normal 2 4 2 6 4 2 3" xfId="20598" xr:uid="{00000000-0005-0000-0000-000042620000}"/>
    <cellStyle name="Normal 2 4 2 6 4 3" xfId="6986" xr:uid="{00000000-0005-0000-0000-000043620000}"/>
    <cellStyle name="Normal 2 4 2 6 4 3 2" xfId="15132" xr:uid="{00000000-0005-0000-0000-000044620000}"/>
    <cellStyle name="Normal 2 4 2 6 4 3 2 2" xfId="31428" xr:uid="{00000000-0005-0000-0000-000045620000}"/>
    <cellStyle name="Normal 2 4 2 6 4 3 3" xfId="23282" xr:uid="{00000000-0005-0000-0000-000046620000}"/>
    <cellStyle name="Normal 2 4 2 6 4 4" xfId="9833" xr:uid="{00000000-0005-0000-0000-000047620000}"/>
    <cellStyle name="Normal 2 4 2 6 4 4 2" xfId="26129" xr:uid="{00000000-0005-0000-0000-000048620000}"/>
    <cellStyle name="Normal 2 4 2 6 4 5" xfId="17983" xr:uid="{00000000-0005-0000-0000-000049620000}"/>
    <cellStyle name="Normal 2 4 2 6 5" xfId="3084" xr:uid="{00000000-0005-0000-0000-00004A620000}"/>
    <cellStyle name="Normal 2 4 2 6 5 2" xfId="11230" xr:uid="{00000000-0005-0000-0000-00004B620000}"/>
    <cellStyle name="Normal 2 4 2 6 5 2 2" xfId="27526" xr:uid="{00000000-0005-0000-0000-00004C620000}"/>
    <cellStyle name="Normal 2 4 2 6 5 3" xfId="19380" xr:uid="{00000000-0005-0000-0000-00004D620000}"/>
    <cellStyle name="Normal 2 4 2 6 6" xfId="5576" xr:uid="{00000000-0005-0000-0000-00004E620000}"/>
    <cellStyle name="Normal 2 4 2 6 6 2" xfId="13722" xr:uid="{00000000-0005-0000-0000-00004F620000}"/>
    <cellStyle name="Normal 2 4 2 6 6 2 2" xfId="30018" xr:uid="{00000000-0005-0000-0000-000050620000}"/>
    <cellStyle name="Normal 2 4 2 6 6 3" xfId="21872" xr:uid="{00000000-0005-0000-0000-000051620000}"/>
    <cellStyle name="Normal 2 4 2 6 7" xfId="8423" xr:uid="{00000000-0005-0000-0000-000052620000}"/>
    <cellStyle name="Normal 2 4 2 6 7 2" xfId="24719" xr:uid="{00000000-0005-0000-0000-000053620000}"/>
    <cellStyle name="Normal 2 4 2 6 8" xfId="16573" xr:uid="{00000000-0005-0000-0000-000054620000}"/>
    <cellStyle name="Normal 2 4 2 7" xfId="366" xr:uid="{00000000-0005-0000-0000-000055620000}"/>
    <cellStyle name="Normal 2 4 2 7 2" xfId="1072" xr:uid="{00000000-0005-0000-0000-000056620000}"/>
    <cellStyle name="Normal 2 4 2 7 2 2" xfId="2482" xr:uid="{00000000-0005-0000-0000-000057620000}"/>
    <cellStyle name="Normal 2 4 2 7 2 2 2" xfId="4985" xr:uid="{00000000-0005-0000-0000-000058620000}"/>
    <cellStyle name="Normal 2 4 2 7 2 2 2 2" xfId="13131" xr:uid="{00000000-0005-0000-0000-000059620000}"/>
    <cellStyle name="Normal 2 4 2 7 2 2 2 2 2" xfId="29427" xr:uid="{00000000-0005-0000-0000-00005A620000}"/>
    <cellStyle name="Normal 2 4 2 7 2 2 2 3" xfId="21281" xr:uid="{00000000-0005-0000-0000-00005B620000}"/>
    <cellStyle name="Normal 2 4 2 7 2 2 3" xfId="7781" xr:uid="{00000000-0005-0000-0000-00005C620000}"/>
    <cellStyle name="Normal 2 4 2 7 2 2 3 2" xfId="15927" xr:uid="{00000000-0005-0000-0000-00005D620000}"/>
    <cellStyle name="Normal 2 4 2 7 2 2 3 2 2" xfId="32223" xr:uid="{00000000-0005-0000-0000-00005E620000}"/>
    <cellStyle name="Normal 2 4 2 7 2 2 3 3" xfId="24077" xr:uid="{00000000-0005-0000-0000-00005F620000}"/>
    <cellStyle name="Normal 2 4 2 7 2 2 4" xfId="10628" xr:uid="{00000000-0005-0000-0000-000060620000}"/>
    <cellStyle name="Normal 2 4 2 7 2 2 4 2" xfId="26924" xr:uid="{00000000-0005-0000-0000-000061620000}"/>
    <cellStyle name="Normal 2 4 2 7 2 2 5" xfId="18778" xr:uid="{00000000-0005-0000-0000-000062620000}"/>
    <cellStyle name="Normal 2 4 2 7 2 3" xfId="3767" xr:uid="{00000000-0005-0000-0000-000063620000}"/>
    <cellStyle name="Normal 2 4 2 7 2 3 2" xfId="11913" xr:uid="{00000000-0005-0000-0000-000064620000}"/>
    <cellStyle name="Normal 2 4 2 7 2 3 2 2" xfId="28209" xr:uid="{00000000-0005-0000-0000-000065620000}"/>
    <cellStyle name="Normal 2 4 2 7 2 3 3" xfId="20063" xr:uid="{00000000-0005-0000-0000-000066620000}"/>
    <cellStyle name="Normal 2 4 2 7 2 4" xfId="6371" xr:uid="{00000000-0005-0000-0000-000067620000}"/>
    <cellStyle name="Normal 2 4 2 7 2 4 2" xfId="14517" xr:uid="{00000000-0005-0000-0000-000068620000}"/>
    <cellStyle name="Normal 2 4 2 7 2 4 2 2" xfId="30813" xr:uid="{00000000-0005-0000-0000-000069620000}"/>
    <cellStyle name="Normal 2 4 2 7 2 4 3" xfId="22667" xr:uid="{00000000-0005-0000-0000-00006A620000}"/>
    <cellStyle name="Normal 2 4 2 7 2 5" xfId="9218" xr:uid="{00000000-0005-0000-0000-00006B620000}"/>
    <cellStyle name="Normal 2 4 2 7 2 5 2" xfId="25514" xr:uid="{00000000-0005-0000-0000-00006C620000}"/>
    <cellStyle name="Normal 2 4 2 7 2 6" xfId="17368" xr:uid="{00000000-0005-0000-0000-00006D620000}"/>
    <cellStyle name="Normal 2 4 2 7 3" xfId="1777" xr:uid="{00000000-0005-0000-0000-00006E620000}"/>
    <cellStyle name="Normal 2 4 2 7 3 2" xfId="4376" xr:uid="{00000000-0005-0000-0000-00006F620000}"/>
    <cellStyle name="Normal 2 4 2 7 3 2 2" xfId="12522" xr:uid="{00000000-0005-0000-0000-000070620000}"/>
    <cellStyle name="Normal 2 4 2 7 3 2 2 2" xfId="28818" xr:uid="{00000000-0005-0000-0000-000071620000}"/>
    <cellStyle name="Normal 2 4 2 7 3 2 3" xfId="20672" xr:uid="{00000000-0005-0000-0000-000072620000}"/>
    <cellStyle name="Normal 2 4 2 7 3 3" xfId="7076" xr:uid="{00000000-0005-0000-0000-000073620000}"/>
    <cellStyle name="Normal 2 4 2 7 3 3 2" xfId="15222" xr:uid="{00000000-0005-0000-0000-000074620000}"/>
    <cellStyle name="Normal 2 4 2 7 3 3 2 2" xfId="31518" xr:uid="{00000000-0005-0000-0000-000075620000}"/>
    <cellStyle name="Normal 2 4 2 7 3 3 3" xfId="23372" xr:uid="{00000000-0005-0000-0000-000076620000}"/>
    <cellStyle name="Normal 2 4 2 7 3 4" xfId="9923" xr:uid="{00000000-0005-0000-0000-000077620000}"/>
    <cellStyle name="Normal 2 4 2 7 3 4 2" xfId="26219" xr:uid="{00000000-0005-0000-0000-000078620000}"/>
    <cellStyle name="Normal 2 4 2 7 3 5" xfId="18073" xr:uid="{00000000-0005-0000-0000-000079620000}"/>
    <cellStyle name="Normal 2 4 2 7 4" xfId="3158" xr:uid="{00000000-0005-0000-0000-00007A620000}"/>
    <cellStyle name="Normal 2 4 2 7 4 2" xfId="11304" xr:uid="{00000000-0005-0000-0000-00007B620000}"/>
    <cellStyle name="Normal 2 4 2 7 4 2 2" xfId="27600" xr:uid="{00000000-0005-0000-0000-00007C620000}"/>
    <cellStyle name="Normal 2 4 2 7 4 3" xfId="19454" xr:uid="{00000000-0005-0000-0000-00007D620000}"/>
    <cellStyle name="Normal 2 4 2 7 5" xfId="5666" xr:uid="{00000000-0005-0000-0000-00007E620000}"/>
    <cellStyle name="Normal 2 4 2 7 5 2" xfId="13812" xr:uid="{00000000-0005-0000-0000-00007F620000}"/>
    <cellStyle name="Normal 2 4 2 7 5 2 2" xfId="30108" xr:uid="{00000000-0005-0000-0000-000080620000}"/>
    <cellStyle name="Normal 2 4 2 7 5 3" xfId="21962" xr:uid="{00000000-0005-0000-0000-000081620000}"/>
    <cellStyle name="Normal 2 4 2 7 6" xfId="8513" xr:uid="{00000000-0005-0000-0000-000082620000}"/>
    <cellStyle name="Normal 2 4 2 7 6 2" xfId="24809" xr:uid="{00000000-0005-0000-0000-000083620000}"/>
    <cellStyle name="Normal 2 4 2 7 7" xfId="16663" xr:uid="{00000000-0005-0000-0000-000084620000}"/>
    <cellStyle name="Normal 2 4 2 8" xfId="728" xr:uid="{00000000-0005-0000-0000-000085620000}"/>
    <cellStyle name="Normal 2 4 2 8 2" xfId="2138" xr:uid="{00000000-0005-0000-0000-000086620000}"/>
    <cellStyle name="Normal 2 4 2 8 2 2" xfId="4689" xr:uid="{00000000-0005-0000-0000-000087620000}"/>
    <cellStyle name="Normal 2 4 2 8 2 2 2" xfId="12835" xr:uid="{00000000-0005-0000-0000-000088620000}"/>
    <cellStyle name="Normal 2 4 2 8 2 2 2 2" xfId="29131" xr:uid="{00000000-0005-0000-0000-000089620000}"/>
    <cellStyle name="Normal 2 4 2 8 2 2 3" xfId="20985" xr:uid="{00000000-0005-0000-0000-00008A620000}"/>
    <cellStyle name="Normal 2 4 2 8 2 3" xfId="7437" xr:uid="{00000000-0005-0000-0000-00008B620000}"/>
    <cellStyle name="Normal 2 4 2 8 2 3 2" xfId="15583" xr:uid="{00000000-0005-0000-0000-00008C620000}"/>
    <cellStyle name="Normal 2 4 2 8 2 3 2 2" xfId="31879" xr:uid="{00000000-0005-0000-0000-00008D620000}"/>
    <cellStyle name="Normal 2 4 2 8 2 3 3" xfId="23733" xr:uid="{00000000-0005-0000-0000-00008E620000}"/>
    <cellStyle name="Normal 2 4 2 8 2 4" xfId="10284" xr:uid="{00000000-0005-0000-0000-00008F620000}"/>
    <cellStyle name="Normal 2 4 2 8 2 4 2" xfId="26580" xr:uid="{00000000-0005-0000-0000-000090620000}"/>
    <cellStyle name="Normal 2 4 2 8 2 5" xfId="18434" xr:uid="{00000000-0005-0000-0000-000091620000}"/>
    <cellStyle name="Normal 2 4 2 8 3" xfId="3471" xr:uid="{00000000-0005-0000-0000-000092620000}"/>
    <cellStyle name="Normal 2 4 2 8 3 2" xfId="11617" xr:uid="{00000000-0005-0000-0000-000093620000}"/>
    <cellStyle name="Normal 2 4 2 8 3 2 2" xfId="27913" xr:uid="{00000000-0005-0000-0000-000094620000}"/>
    <cellStyle name="Normal 2 4 2 8 3 3" xfId="19767" xr:uid="{00000000-0005-0000-0000-000095620000}"/>
    <cellStyle name="Normal 2 4 2 8 4" xfId="6027" xr:uid="{00000000-0005-0000-0000-000096620000}"/>
    <cellStyle name="Normal 2 4 2 8 4 2" xfId="14173" xr:uid="{00000000-0005-0000-0000-000097620000}"/>
    <cellStyle name="Normal 2 4 2 8 4 2 2" xfId="30469" xr:uid="{00000000-0005-0000-0000-000098620000}"/>
    <cellStyle name="Normal 2 4 2 8 4 3" xfId="22323" xr:uid="{00000000-0005-0000-0000-000099620000}"/>
    <cellStyle name="Normal 2 4 2 8 5" xfId="8874" xr:uid="{00000000-0005-0000-0000-00009A620000}"/>
    <cellStyle name="Normal 2 4 2 8 5 2" xfId="25170" xr:uid="{00000000-0005-0000-0000-00009B620000}"/>
    <cellStyle name="Normal 2 4 2 8 6" xfId="17024" xr:uid="{00000000-0005-0000-0000-00009C620000}"/>
    <cellStyle name="Normal 2 4 2 9" xfId="1433" xr:uid="{00000000-0005-0000-0000-00009D620000}"/>
    <cellStyle name="Normal 2 4 2 9 2" xfId="4080" xr:uid="{00000000-0005-0000-0000-00009E620000}"/>
    <cellStyle name="Normal 2 4 2 9 2 2" xfId="12226" xr:uid="{00000000-0005-0000-0000-00009F620000}"/>
    <cellStyle name="Normal 2 4 2 9 2 2 2" xfId="28522" xr:uid="{00000000-0005-0000-0000-0000A0620000}"/>
    <cellStyle name="Normal 2 4 2 9 2 3" xfId="20376" xr:uid="{00000000-0005-0000-0000-0000A1620000}"/>
    <cellStyle name="Normal 2 4 2 9 3" xfId="6732" xr:uid="{00000000-0005-0000-0000-0000A2620000}"/>
    <cellStyle name="Normal 2 4 2 9 3 2" xfId="14878" xr:uid="{00000000-0005-0000-0000-0000A3620000}"/>
    <cellStyle name="Normal 2 4 2 9 3 2 2" xfId="31174" xr:uid="{00000000-0005-0000-0000-0000A4620000}"/>
    <cellStyle name="Normal 2 4 2 9 3 3" xfId="23028" xr:uid="{00000000-0005-0000-0000-0000A5620000}"/>
    <cellStyle name="Normal 2 4 2 9 4" xfId="9579" xr:uid="{00000000-0005-0000-0000-0000A6620000}"/>
    <cellStyle name="Normal 2 4 2 9 4 2" xfId="25875" xr:uid="{00000000-0005-0000-0000-0000A7620000}"/>
    <cellStyle name="Normal 2 4 2 9 5" xfId="17729" xr:uid="{00000000-0005-0000-0000-0000A8620000}"/>
    <cellStyle name="Normal 2 4 3" xfId="33" xr:uid="{00000000-0005-0000-0000-0000A9620000}"/>
    <cellStyle name="Normal 2 4 3 10" xfId="5333" xr:uid="{00000000-0005-0000-0000-0000AA620000}"/>
    <cellStyle name="Normal 2 4 3 10 2" xfId="13479" xr:uid="{00000000-0005-0000-0000-0000AB620000}"/>
    <cellStyle name="Normal 2 4 3 10 2 2" xfId="29775" xr:uid="{00000000-0005-0000-0000-0000AC620000}"/>
    <cellStyle name="Normal 2 4 3 10 3" xfId="21629" xr:uid="{00000000-0005-0000-0000-0000AD620000}"/>
    <cellStyle name="Normal 2 4 3 11" xfId="8180" xr:uid="{00000000-0005-0000-0000-0000AE620000}"/>
    <cellStyle name="Normal 2 4 3 11 2" xfId="24476" xr:uid="{00000000-0005-0000-0000-0000AF620000}"/>
    <cellStyle name="Normal 2 4 3 12" xfId="16330" xr:uid="{00000000-0005-0000-0000-0000B0620000}"/>
    <cellStyle name="Normal 2 4 3 2" xfId="77" xr:uid="{00000000-0005-0000-0000-0000B1620000}"/>
    <cellStyle name="Normal 2 4 3 2 10" xfId="8224" xr:uid="{00000000-0005-0000-0000-0000B2620000}"/>
    <cellStyle name="Normal 2 4 3 2 10 2" xfId="24520" xr:uid="{00000000-0005-0000-0000-0000B3620000}"/>
    <cellStyle name="Normal 2 4 3 2 11" xfId="16374" xr:uid="{00000000-0005-0000-0000-0000B4620000}"/>
    <cellStyle name="Normal 2 4 3 2 2" xfId="167" xr:uid="{00000000-0005-0000-0000-0000B5620000}"/>
    <cellStyle name="Normal 2 4 3 2 2 2" xfId="511" xr:uid="{00000000-0005-0000-0000-0000B6620000}"/>
    <cellStyle name="Normal 2 4 3 2 2 2 2" xfId="1217" xr:uid="{00000000-0005-0000-0000-0000B7620000}"/>
    <cellStyle name="Normal 2 4 3 2 2 2 2 2" xfId="2627" xr:uid="{00000000-0005-0000-0000-0000B8620000}"/>
    <cellStyle name="Normal 2 4 3 2 2 2 2 2 2" xfId="5104" xr:uid="{00000000-0005-0000-0000-0000B9620000}"/>
    <cellStyle name="Normal 2 4 3 2 2 2 2 2 2 2" xfId="13250" xr:uid="{00000000-0005-0000-0000-0000BA620000}"/>
    <cellStyle name="Normal 2 4 3 2 2 2 2 2 2 2 2" xfId="29546" xr:uid="{00000000-0005-0000-0000-0000BB620000}"/>
    <cellStyle name="Normal 2 4 3 2 2 2 2 2 2 3" xfId="21400" xr:uid="{00000000-0005-0000-0000-0000BC620000}"/>
    <cellStyle name="Normal 2 4 3 2 2 2 2 2 3" xfId="7926" xr:uid="{00000000-0005-0000-0000-0000BD620000}"/>
    <cellStyle name="Normal 2 4 3 2 2 2 2 2 3 2" xfId="16072" xr:uid="{00000000-0005-0000-0000-0000BE620000}"/>
    <cellStyle name="Normal 2 4 3 2 2 2 2 2 3 2 2" xfId="32368" xr:uid="{00000000-0005-0000-0000-0000BF620000}"/>
    <cellStyle name="Normal 2 4 3 2 2 2 2 2 3 3" xfId="24222" xr:uid="{00000000-0005-0000-0000-0000C0620000}"/>
    <cellStyle name="Normal 2 4 3 2 2 2 2 2 4" xfId="10773" xr:uid="{00000000-0005-0000-0000-0000C1620000}"/>
    <cellStyle name="Normal 2 4 3 2 2 2 2 2 4 2" xfId="27069" xr:uid="{00000000-0005-0000-0000-0000C2620000}"/>
    <cellStyle name="Normal 2 4 3 2 2 2 2 2 5" xfId="18923" xr:uid="{00000000-0005-0000-0000-0000C3620000}"/>
    <cellStyle name="Normal 2 4 3 2 2 2 2 3" xfId="3886" xr:uid="{00000000-0005-0000-0000-0000C4620000}"/>
    <cellStyle name="Normal 2 4 3 2 2 2 2 3 2" xfId="12032" xr:uid="{00000000-0005-0000-0000-0000C5620000}"/>
    <cellStyle name="Normal 2 4 3 2 2 2 2 3 2 2" xfId="28328" xr:uid="{00000000-0005-0000-0000-0000C6620000}"/>
    <cellStyle name="Normal 2 4 3 2 2 2 2 3 3" xfId="20182" xr:uid="{00000000-0005-0000-0000-0000C7620000}"/>
    <cellStyle name="Normal 2 4 3 2 2 2 2 4" xfId="6516" xr:uid="{00000000-0005-0000-0000-0000C8620000}"/>
    <cellStyle name="Normal 2 4 3 2 2 2 2 4 2" xfId="14662" xr:uid="{00000000-0005-0000-0000-0000C9620000}"/>
    <cellStyle name="Normal 2 4 3 2 2 2 2 4 2 2" xfId="30958" xr:uid="{00000000-0005-0000-0000-0000CA620000}"/>
    <cellStyle name="Normal 2 4 3 2 2 2 2 4 3" xfId="22812" xr:uid="{00000000-0005-0000-0000-0000CB620000}"/>
    <cellStyle name="Normal 2 4 3 2 2 2 2 5" xfId="9363" xr:uid="{00000000-0005-0000-0000-0000CC620000}"/>
    <cellStyle name="Normal 2 4 3 2 2 2 2 5 2" xfId="25659" xr:uid="{00000000-0005-0000-0000-0000CD620000}"/>
    <cellStyle name="Normal 2 4 3 2 2 2 2 6" xfId="17513" xr:uid="{00000000-0005-0000-0000-0000CE620000}"/>
    <cellStyle name="Normal 2 4 3 2 2 2 3" xfId="1922" xr:uid="{00000000-0005-0000-0000-0000CF620000}"/>
    <cellStyle name="Normal 2 4 3 2 2 2 3 2" xfId="4495" xr:uid="{00000000-0005-0000-0000-0000D0620000}"/>
    <cellStyle name="Normal 2 4 3 2 2 2 3 2 2" xfId="12641" xr:uid="{00000000-0005-0000-0000-0000D1620000}"/>
    <cellStyle name="Normal 2 4 3 2 2 2 3 2 2 2" xfId="28937" xr:uid="{00000000-0005-0000-0000-0000D2620000}"/>
    <cellStyle name="Normal 2 4 3 2 2 2 3 2 3" xfId="20791" xr:uid="{00000000-0005-0000-0000-0000D3620000}"/>
    <cellStyle name="Normal 2 4 3 2 2 2 3 3" xfId="7221" xr:uid="{00000000-0005-0000-0000-0000D4620000}"/>
    <cellStyle name="Normal 2 4 3 2 2 2 3 3 2" xfId="15367" xr:uid="{00000000-0005-0000-0000-0000D5620000}"/>
    <cellStyle name="Normal 2 4 3 2 2 2 3 3 2 2" xfId="31663" xr:uid="{00000000-0005-0000-0000-0000D6620000}"/>
    <cellStyle name="Normal 2 4 3 2 2 2 3 3 3" xfId="23517" xr:uid="{00000000-0005-0000-0000-0000D7620000}"/>
    <cellStyle name="Normal 2 4 3 2 2 2 3 4" xfId="10068" xr:uid="{00000000-0005-0000-0000-0000D8620000}"/>
    <cellStyle name="Normal 2 4 3 2 2 2 3 4 2" xfId="26364" xr:uid="{00000000-0005-0000-0000-0000D9620000}"/>
    <cellStyle name="Normal 2 4 3 2 2 2 3 5" xfId="18218" xr:uid="{00000000-0005-0000-0000-0000DA620000}"/>
    <cellStyle name="Normal 2 4 3 2 2 2 4" xfId="3277" xr:uid="{00000000-0005-0000-0000-0000DB620000}"/>
    <cellStyle name="Normal 2 4 3 2 2 2 4 2" xfId="11423" xr:uid="{00000000-0005-0000-0000-0000DC620000}"/>
    <cellStyle name="Normal 2 4 3 2 2 2 4 2 2" xfId="27719" xr:uid="{00000000-0005-0000-0000-0000DD620000}"/>
    <cellStyle name="Normal 2 4 3 2 2 2 4 3" xfId="19573" xr:uid="{00000000-0005-0000-0000-0000DE620000}"/>
    <cellStyle name="Normal 2 4 3 2 2 2 5" xfId="5811" xr:uid="{00000000-0005-0000-0000-0000DF620000}"/>
    <cellStyle name="Normal 2 4 3 2 2 2 5 2" xfId="13957" xr:uid="{00000000-0005-0000-0000-0000E0620000}"/>
    <cellStyle name="Normal 2 4 3 2 2 2 5 2 2" xfId="30253" xr:uid="{00000000-0005-0000-0000-0000E1620000}"/>
    <cellStyle name="Normal 2 4 3 2 2 2 5 3" xfId="22107" xr:uid="{00000000-0005-0000-0000-0000E2620000}"/>
    <cellStyle name="Normal 2 4 3 2 2 2 6" xfId="8658" xr:uid="{00000000-0005-0000-0000-0000E3620000}"/>
    <cellStyle name="Normal 2 4 3 2 2 2 6 2" xfId="24954" xr:uid="{00000000-0005-0000-0000-0000E4620000}"/>
    <cellStyle name="Normal 2 4 3 2 2 2 7" xfId="16808" xr:uid="{00000000-0005-0000-0000-0000E5620000}"/>
    <cellStyle name="Normal 2 4 3 2 2 3" xfId="873" xr:uid="{00000000-0005-0000-0000-0000E6620000}"/>
    <cellStyle name="Normal 2 4 3 2 2 3 2" xfId="2283" xr:uid="{00000000-0005-0000-0000-0000E7620000}"/>
    <cellStyle name="Normal 2 4 3 2 2 3 2 2" xfId="4808" xr:uid="{00000000-0005-0000-0000-0000E8620000}"/>
    <cellStyle name="Normal 2 4 3 2 2 3 2 2 2" xfId="12954" xr:uid="{00000000-0005-0000-0000-0000E9620000}"/>
    <cellStyle name="Normal 2 4 3 2 2 3 2 2 2 2" xfId="29250" xr:uid="{00000000-0005-0000-0000-0000EA620000}"/>
    <cellStyle name="Normal 2 4 3 2 2 3 2 2 3" xfId="21104" xr:uid="{00000000-0005-0000-0000-0000EB620000}"/>
    <cellStyle name="Normal 2 4 3 2 2 3 2 3" xfId="7582" xr:uid="{00000000-0005-0000-0000-0000EC620000}"/>
    <cellStyle name="Normal 2 4 3 2 2 3 2 3 2" xfId="15728" xr:uid="{00000000-0005-0000-0000-0000ED620000}"/>
    <cellStyle name="Normal 2 4 3 2 2 3 2 3 2 2" xfId="32024" xr:uid="{00000000-0005-0000-0000-0000EE620000}"/>
    <cellStyle name="Normal 2 4 3 2 2 3 2 3 3" xfId="23878" xr:uid="{00000000-0005-0000-0000-0000EF620000}"/>
    <cellStyle name="Normal 2 4 3 2 2 3 2 4" xfId="10429" xr:uid="{00000000-0005-0000-0000-0000F0620000}"/>
    <cellStyle name="Normal 2 4 3 2 2 3 2 4 2" xfId="26725" xr:uid="{00000000-0005-0000-0000-0000F1620000}"/>
    <cellStyle name="Normal 2 4 3 2 2 3 2 5" xfId="18579" xr:uid="{00000000-0005-0000-0000-0000F2620000}"/>
    <cellStyle name="Normal 2 4 3 2 2 3 3" xfId="3590" xr:uid="{00000000-0005-0000-0000-0000F3620000}"/>
    <cellStyle name="Normal 2 4 3 2 2 3 3 2" xfId="11736" xr:uid="{00000000-0005-0000-0000-0000F4620000}"/>
    <cellStyle name="Normal 2 4 3 2 2 3 3 2 2" xfId="28032" xr:uid="{00000000-0005-0000-0000-0000F5620000}"/>
    <cellStyle name="Normal 2 4 3 2 2 3 3 3" xfId="19886" xr:uid="{00000000-0005-0000-0000-0000F6620000}"/>
    <cellStyle name="Normal 2 4 3 2 2 3 4" xfId="6172" xr:uid="{00000000-0005-0000-0000-0000F7620000}"/>
    <cellStyle name="Normal 2 4 3 2 2 3 4 2" xfId="14318" xr:uid="{00000000-0005-0000-0000-0000F8620000}"/>
    <cellStyle name="Normal 2 4 3 2 2 3 4 2 2" xfId="30614" xr:uid="{00000000-0005-0000-0000-0000F9620000}"/>
    <cellStyle name="Normal 2 4 3 2 2 3 4 3" xfId="22468" xr:uid="{00000000-0005-0000-0000-0000FA620000}"/>
    <cellStyle name="Normal 2 4 3 2 2 3 5" xfId="9019" xr:uid="{00000000-0005-0000-0000-0000FB620000}"/>
    <cellStyle name="Normal 2 4 3 2 2 3 5 2" xfId="25315" xr:uid="{00000000-0005-0000-0000-0000FC620000}"/>
    <cellStyle name="Normal 2 4 3 2 2 3 6" xfId="17169" xr:uid="{00000000-0005-0000-0000-0000FD620000}"/>
    <cellStyle name="Normal 2 4 3 2 2 4" xfId="1578" xr:uid="{00000000-0005-0000-0000-0000FE620000}"/>
    <cellStyle name="Normal 2 4 3 2 2 4 2" xfId="4199" xr:uid="{00000000-0005-0000-0000-0000FF620000}"/>
    <cellStyle name="Normal 2 4 3 2 2 4 2 2" xfId="12345" xr:uid="{00000000-0005-0000-0000-000000630000}"/>
    <cellStyle name="Normal 2 4 3 2 2 4 2 2 2" xfId="28641" xr:uid="{00000000-0005-0000-0000-000001630000}"/>
    <cellStyle name="Normal 2 4 3 2 2 4 2 3" xfId="20495" xr:uid="{00000000-0005-0000-0000-000002630000}"/>
    <cellStyle name="Normal 2 4 3 2 2 4 3" xfId="6877" xr:uid="{00000000-0005-0000-0000-000003630000}"/>
    <cellStyle name="Normal 2 4 3 2 2 4 3 2" xfId="15023" xr:uid="{00000000-0005-0000-0000-000004630000}"/>
    <cellStyle name="Normal 2 4 3 2 2 4 3 2 2" xfId="31319" xr:uid="{00000000-0005-0000-0000-000005630000}"/>
    <cellStyle name="Normal 2 4 3 2 2 4 3 3" xfId="23173" xr:uid="{00000000-0005-0000-0000-000006630000}"/>
    <cellStyle name="Normal 2 4 3 2 2 4 4" xfId="9724" xr:uid="{00000000-0005-0000-0000-000007630000}"/>
    <cellStyle name="Normal 2 4 3 2 2 4 4 2" xfId="26020" xr:uid="{00000000-0005-0000-0000-000008630000}"/>
    <cellStyle name="Normal 2 4 3 2 2 4 5" xfId="17874" xr:uid="{00000000-0005-0000-0000-000009630000}"/>
    <cellStyle name="Normal 2 4 3 2 2 5" xfId="2981" xr:uid="{00000000-0005-0000-0000-00000A630000}"/>
    <cellStyle name="Normal 2 4 3 2 2 5 2" xfId="11127" xr:uid="{00000000-0005-0000-0000-00000B630000}"/>
    <cellStyle name="Normal 2 4 3 2 2 5 2 2" xfId="27423" xr:uid="{00000000-0005-0000-0000-00000C630000}"/>
    <cellStyle name="Normal 2 4 3 2 2 5 3" xfId="19277" xr:uid="{00000000-0005-0000-0000-00000D630000}"/>
    <cellStyle name="Normal 2 4 3 2 2 6" xfId="5467" xr:uid="{00000000-0005-0000-0000-00000E630000}"/>
    <cellStyle name="Normal 2 4 3 2 2 6 2" xfId="13613" xr:uid="{00000000-0005-0000-0000-00000F630000}"/>
    <cellStyle name="Normal 2 4 3 2 2 6 2 2" xfId="29909" xr:uid="{00000000-0005-0000-0000-000010630000}"/>
    <cellStyle name="Normal 2 4 3 2 2 6 3" xfId="21763" xr:uid="{00000000-0005-0000-0000-000011630000}"/>
    <cellStyle name="Normal 2 4 3 2 2 7" xfId="8314" xr:uid="{00000000-0005-0000-0000-000012630000}"/>
    <cellStyle name="Normal 2 4 3 2 2 7 2" xfId="24610" xr:uid="{00000000-0005-0000-0000-000013630000}"/>
    <cellStyle name="Normal 2 4 3 2 2 8" xfId="16464" xr:uid="{00000000-0005-0000-0000-000014630000}"/>
    <cellStyle name="Normal 2 4 3 2 3" xfId="244" xr:uid="{00000000-0005-0000-0000-000015630000}"/>
    <cellStyle name="Normal 2 4 3 2 3 2" xfId="588" xr:uid="{00000000-0005-0000-0000-000016630000}"/>
    <cellStyle name="Normal 2 4 3 2 3 2 2" xfId="1294" xr:uid="{00000000-0005-0000-0000-000017630000}"/>
    <cellStyle name="Normal 2 4 3 2 3 2 2 2" xfId="2704" xr:uid="{00000000-0005-0000-0000-000018630000}"/>
    <cellStyle name="Normal 2 4 3 2 3 2 2 2 2" xfId="5178" xr:uid="{00000000-0005-0000-0000-000019630000}"/>
    <cellStyle name="Normal 2 4 3 2 3 2 2 2 2 2" xfId="13324" xr:uid="{00000000-0005-0000-0000-00001A630000}"/>
    <cellStyle name="Normal 2 4 3 2 3 2 2 2 2 2 2" xfId="29620" xr:uid="{00000000-0005-0000-0000-00001B630000}"/>
    <cellStyle name="Normal 2 4 3 2 3 2 2 2 2 3" xfId="21474" xr:uid="{00000000-0005-0000-0000-00001C630000}"/>
    <cellStyle name="Normal 2 4 3 2 3 2 2 2 3" xfId="8003" xr:uid="{00000000-0005-0000-0000-00001D630000}"/>
    <cellStyle name="Normal 2 4 3 2 3 2 2 2 3 2" xfId="16149" xr:uid="{00000000-0005-0000-0000-00001E630000}"/>
    <cellStyle name="Normal 2 4 3 2 3 2 2 2 3 2 2" xfId="32445" xr:uid="{00000000-0005-0000-0000-00001F630000}"/>
    <cellStyle name="Normal 2 4 3 2 3 2 2 2 3 3" xfId="24299" xr:uid="{00000000-0005-0000-0000-000020630000}"/>
    <cellStyle name="Normal 2 4 3 2 3 2 2 2 4" xfId="10850" xr:uid="{00000000-0005-0000-0000-000021630000}"/>
    <cellStyle name="Normal 2 4 3 2 3 2 2 2 4 2" xfId="27146" xr:uid="{00000000-0005-0000-0000-000022630000}"/>
    <cellStyle name="Normal 2 4 3 2 3 2 2 2 5" xfId="19000" xr:uid="{00000000-0005-0000-0000-000023630000}"/>
    <cellStyle name="Normal 2 4 3 2 3 2 2 3" xfId="3960" xr:uid="{00000000-0005-0000-0000-000024630000}"/>
    <cellStyle name="Normal 2 4 3 2 3 2 2 3 2" xfId="12106" xr:uid="{00000000-0005-0000-0000-000025630000}"/>
    <cellStyle name="Normal 2 4 3 2 3 2 2 3 2 2" xfId="28402" xr:uid="{00000000-0005-0000-0000-000026630000}"/>
    <cellStyle name="Normal 2 4 3 2 3 2 2 3 3" xfId="20256" xr:uid="{00000000-0005-0000-0000-000027630000}"/>
    <cellStyle name="Normal 2 4 3 2 3 2 2 4" xfId="6593" xr:uid="{00000000-0005-0000-0000-000028630000}"/>
    <cellStyle name="Normal 2 4 3 2 3 2 2 4 2" xfId="14739" xr:uid="{00000000-0005-0000-0000-000029630000}"/>
    <cellStyle name="Normal 2 4 3 2 3 2 2 4 2 2" xfId="31035" xr:uid="{00000000-0005-0000-0000-00002A630000}"/>
    <cellStyle name="Normal 2 4 3 2 3 2 2 4 3" xfId="22889" xr:uid="{00000000-0005-0000-0000-00002B630000}"/>
    <cellStyle name="Normal 2 4 3 2 3 2 2 5" xfId="9440" xr:uid="{00000000-0005-0000-0000-00002C630000}"/>
    <cellStyle name="Normal 2 4 3 2 3 2 2 5 2" xfId="25736" xr:uid="{00000000-0005-0000-0000-00002D630000}"/>
    <cellStyle name="Normal 2 4 3 2 3 2 2 6" xfId="17590" xr:uid="{00000000-0005-0000-0000-00002E630000}"/>
    <cellStyle name="Normal 2 4 3 2 3 2 3" xfId="1999" xr:uid="{00000000-0005-0000-0000-00002F630000}"/>
    <cellStyle name="Normal 2 4 3 2 3 2 3 2" xfId="4569" xr:uid="{00000000-0005-0000-0000-000030630000}"/>
    <cellStyle name="Normal 2 4 3 2 3 2 3 2 2" xfId="12715" xr:uid="{00000000-0005-0000-0000-000031630000}"/>
    <cellStyle name="Normal 2 4 3 2 3 2 3 2 2 2" xfId="29011" xr:uid="{00000000-0005-0000-0000-000032630000}"/>
    <cellStyle name="Normal 2 4 3 2 3 2 3 2 3" xfId="20865" xr:uid="{00000000-0005-0000-0000-000033630000}"/>
    <cellStyle name="Normal 2 4 3 2 3 2 3 3" xfId="7298" xr:uid="{00000000-0005-0000-0000-000034630000}"/>
    <cellStyle name="Normal 2 4 3 2 3 2 3 3 2" xfId="15444" xr:uid="{00000000-0005-0000-0000-000035630000}"/>
    <cellStyle name="Normal 2 4 3 2 3 2 3 3 2 2" xfId="31740" xr:uid="{00000000-0005-0000-0000-000036630000}"/>
    <cellStyle name="Normal 2 4 3 2 3 2 3 3 3" xfId="23594" xr:uid="{00000000-0005-0000-0000-000037630000}"/>
    <cellStyle name="Normal 2 4 3 2 3 2 3 4" xfId="10145" xr:uid="{00000000-0005-0000-0000-000038630000}"/>
    <cellStyle name="Normal 2 4 3 2 3 2 3 4 2" xfId="26441" xr:uid="{00000000-0005-0000-0000-000039630000}"/>
    <cellStyle name="Normal 2 4 3 2 3 2 3 5" xfId="18295" xr:uid="{00000000-0005-0000-0000-00003A630000}"/>
    <cellStyle name="Normal 2 4 3 2 3 2 4" xfId="3351" xr:uid="{00000000-0005-0000-0000-00003B630000}"/>
    <cellStyle name="Normal 2 4 3 2 3 2 4 2" xfId="11497" xr:uid="{00000000-0005-0000-0000-00003C630000}"/>
    <cellStyle name="Normal 2 4 3 2 3 2 4 2 2" xfId="27793" xr:uid="{00000000-0005-0000-0000-00003D630000}"/>
    <cellStyle name="Normal 2 4 3 2 3 2 4 3" xfId="19647" xr:uid="{00000000-0005-0000-0000-00003E630000}"/>
    <cellStyle name="Normal 2 4 3 2 3 2 5" xfId="5888" xr:uid="{00000000-0005-0000-0000-00003F630000}"/>
    <cellStyle name="Normal 2 4 3 2 3 2 5 2" xfId="14034" xr:uid="{00000000-0005-0000-0000-000040630000}"/>
    <cellStyle name="Normal 2 4 3 2 3 2 5 2 2" xfId="30330" xr:uid="{00000000-0005-0000-0000-000041630000}"/>
    <cellStyle name="Normal 2 4 3 2 3 2 5 3" xfId="22184" xr:uid="{00000000-0005-0000-0000-000042630000}"/>
    <cellStyle name="Normal 2 4 3 2 3 2 6" xfId="8735" xr:uid="{00000000-0005-0000-0000-000043630000}"/>
    <cellStyle name="Normal 2 4 3 2 3 2 6 2" xfId="25031" xr:uid="{00000000-0005-0000-0000-000044630000}"/>
    <cellStyle name="Normal 2 4 3 2 3 2 7" xfId="16885" xr:uid="{00000000-0005-0000-0000-000045630000}"/>
    <cellStyle name="Normal 2 4 3 2 3 3" xfId="950" xr:uid="{00000000-0005-0000-0000-000046630000}"/>
    <cellStyle name="Normal 2 4 3 2 3 3 2" xfId="2360" xr:uid="{00000000-0005-0000-0000-000047630000}"/>
    <cellStyle name="Normal 2 4 3 2 3 3 2 2" xfId="4882" xr:uid="{00000000-0005-0000-0000-000048630000}"/>
    <cellStyle name="Normal 2 4 3 2 3 3 2 2 2" xfId="13028" xr:uid="{00000000-0005-0000-0000-000049630000}"/>
    <cellStyle name="Normal 2 4 3 2 3 3 2 2 2 2" xfId="29324" xr:uid="{00000000-0005-0000-0000-00004A630000}"/>
    <cellStyle name="Normal 2 4 3 2 3 3 2 2 3" xfId="21178" xr:uid="{00000000-0005-0000-0000-00004B630000}"/>
    <cellStyle name="Normal 2 4 3 2 3 3 2 3" xfId="7659" xr:uid="{00000000-0005-0000-0000-00004C630000}"/>
    <cellStyle name="Normal 2 4 3 2 3 3 2 3 2" xfId="15805" xr:uid="{00000000-0005-0000-0000-00004D630000}"/>
    <cellStyle name="Normal 2 4 3 2 3 3 2 3 2 2" xfId="32101" xr:uid="{00000000-0005-0000-0000-00004E630000}"/>
    <cellStyle name="Normal 2 4 3 2 3 3 2 3 3" xfId="23955" xr:uid="{00000000-0005-0000-0000-00004F630000}"/>
    <cellStyle name="Normal 2 4 3 2 3 3 2 4" xfId="10506" xr:uid="{00000000-0005-0000-0000-000050630000}"/>
    <cellStyle name="Normal 2 4 3 2 3 3 2 4 2" xfId="26802" xr:uid="{00000000-0005-0000-0000-000051630000}"/>
    <cellStyle name="Normal 2 4 3 2 3 3 2 5" xfId="18656" xr:uid="{00000000-0005-0000-0000-000052630000}"/>
    <cellStyle name="Normal 2 4 3 2 3 3 3" xfId="3664" xr:uid="{00000000-0005-0000-0000-000053630000}"/>
    <cellStyle name="Normal 2 4 3 2 3 3 3 2" xfId="11810" xr:uid="{00000000-0005-0000-0000-000054630000}"/>
    <cellStyle name="Normal 2 4 3 2 3 3 3 2 2" xfId="28106" xr:uid="{00000000-0005-0000-0000-000055630000}"/>
    <cellStyle name="Normal 2 4 3 2 3 3 3 3" xfId="19960" xr:uid="{00000000-0005-0000-0000-000056630000}"/>
    <cellStyle name="Normal 2 4 3 2 3 3 4" xfId="6249" xr:uid="{00000000-0005-0000-0000-000057630000}"/>
    <cellStyle name="Normal 2 4 3 2 3 3 4 2" xfId="14395" xr:uid="{00000000-0005-0000-0000-000058630000}"/>
    <cellStyle name="Normal 2 4 3 2 3 3 4 2 2" xfId="30691" xr:uid="{00000000-0005-0000-0000-000059630000}"/>
    <cellStyle name="Normal 2 4 3 2 3 3 4 3" xfId="22545" xr:uid="{00000000-0005-0000-0000-00005A630000}"/>
    <cellStyle name="Normal 2 4 3 2 3 3 5" xfId="9096" xr:uid="{00000000-0005-0000-0000-00005B630000}"/>
    <cellStyle name="Normal 2 4 3 2 3 3 5 2" xfId="25392" xr:uid="{00000000-0005-0000-0000-00005C630000}"/>
    <cellStyle name="Normal 2 4 3 2 3 3 6" xfId="17246" xr:uid="{00000000-0005-0000-0000-00005D630000}"/>
    <cellStyle name="Normal 2 4 3 2 3 4" xfId="1655" xr:uid="{00000000-0005-0000-0000-00005E630000}"/>
    <cellStyle name="Normal 2 4 3 2 3 4 2" xfId="4273" xr:uid="{00000000-0005-0000-0000-00005F630000}"/>
    <cellStyle name="Normal 2 4 3 2 3 4 2 2" xfId="12419" xr:uid="{00000000-0005-0000-0000-000060630000}"/>
    <cellStyle name="Normal 2 4 3 2 3 4 2 2 2" xfId="28715" xr:uid="{00000000-0005-0000-0000-000061630000}"/>
    <cellStyle name="Normal 2 4 3 2 3 4 2 3" xfId="20569" xr:uid="{00000000-0005-0000-0000-000062630000}"/>
    <cellStyle name="Normal 2 4 3 2 3 4 3" xfId="6954" xr:uid="{00000000-0005-0000-0000-000063630000}"/>
    <cellStyle name="Normal 2 4 3 2 3 4 3 2" xfId="15100" xr:uid="{00000000-0005-0000-0000-000064630000}"/>
    <cellStyle name="Normal 2 4 3 2 3 4 3 2 2" xfId="31396" xr:uid="{00000000-0005-0000-0000-000065630000}"/>
    <cellStyle name="Normal 2 4 3 2 3 4 3 3" xfId="23250" xr:uid="{00000000-0005-0000-0000-000066630000}"/>
    <cellStyle name="Normal 2 4 3 2 3 4 4" xfId="9801" xr:uid="{00000000-0005-0000-0000-000067630000}"/>
    <cellStyle name="Normal 2 4 3 2 3 4 4 2" xfId="26097" xr:uid="{00000000-0005-0000-0000-000068630000}"/>
    <cellStyle name="Normal 2 4 3 2 3 4 5" xfId="17951" xr:uid="{00000000-0005-0000-0000-000069630000}"/>
    <cellStyle name="Normal 2 4 3 2 3 5" xfId="3055" xr:uid="{00000000-0005-0000-0000-00006A630000}"/>
    <cellStyle name="Normal 2 4 3 2 3 5 2" xfId="11201" xr:uid="{00000000-0005-0000-0000-00006B630000}"/>
    <cellStyle name="Normal 2 4 3 2 3 5 2 2" xfId="27497" xr:uid="{00000000-0005-0000-0000-00006C630000}"/>
    <cellStyle name="Normal 2 4 3 2 3 5 3" xfId="19351" xr:uid="{00000000-0005-0000-0000-00006D630000}"/>
    <cellStyle name="Normal 2 4 3 2 3 6" xfId="5544" xr:uid="{00000000-0005-0000-0000-00006E630000}"/>
    <cellStyle name="Normal 2 4 3 2 3 6 2" xfId="13690" xr:uid="{00000000-0005-0000-0000-00006F630000}"/>
    <cellStyle name="Normal 2 4 3 2 3 6 2 2" xfId="29986" xr:uid="{00000000-0005-0000-0000-000070630000}"/>
    <cellStyle name="Normal 2 4 3 2 3 6 3" xfId="21840" xr:uid="{00000000-0005-0000-0000-000071630000}"/>
    <cellStyle name="Normal 2 4 3 2 3 7" xfId="8391" xr:uid="{00000000-0005-0000-0000-000072630000}"/>
    <cellStyle name="Normal 2 4 3 2 3 7 2" xfId="24687" xr:uid="{00000000-0005-0000-0000-000073630000}"/>
    <cellStyle name="Normal 2 4 3 2 3 8" xfId="16541" xr:uid="{00000000-0005-0000-0000-000074630000}"/>
    <cellStyle name="Normal 2 4 3 2 4" xfId="331" xr:uid="{00000000-0005-0000-0000-000075630000}"/>
    <cellStyle name="Normal 2 4 3 2 4 2" xfId="675" xr:uid="{00000000-0005-0000-0000-000076630000}"/>
    <cellStyle name="Normal 2 4 3 2 4 2 2" xfId="1381" xr:uid="{00000000-0005-0000-0000-000077630000}"/>
    <cellStyle name="Normal 2 4 3 2 4 2 2 2" xfId="2791" xr:uid="{00000000-0005-0000-0000-000078630000}"/>
    <cellStyle name="Normal 2 4 3 2 4 2 2 2 2" xfId="5252" xr:uid="{00000000-0005-0000-0000-000079630000}"/>
    <cellStyle name="Normal 2 4 3 2 4 2 2 2 2 2" xfId="13398" xr:uid="{00000000-0005-0000-0000-00007A630000}"/>
    <cellStyle name="Normal 2 4 3 2 4 2 2 2 2 2 2" xfId="29694" xr:uid="{00000000-0005-0000-0000-00007B630000}"/>
    <cellStyle name="Normal 2 4 3 2 4 2 2 2 2 3" xfId="21548" xr:uid="{00000000-0005-0000-0000-00007C630000}"/>
    <cellStyle name="Normal 2 4 3 2 4 2 2 2 3" xfId="8090" xr:uid="{00000000-0005-0000-0000-00007D630000}"/>
    <cellStyle name="Normal 2 4 3 2 4 2 2 2 3 2" xfId="16236" xr:uid="{00000000-0005-0000-0000-00007E630000}"/>
    <cellStyle name="Normal 2 4 3 2 4 2 2 2 3 2 2" xfId="32532" xr:uid="{00000000-0005-0000-0000-00007F630000}"/>
    <cellStyle name="Normal 2 4 3 2 4 2 2 2 3 3" xfId="24386" xr:uid="{00000000-0005-0000-0000-000080630000}"/>
    <cellStyle name="Normal 2 4 3 2 4 2 2 2 4" xfId="10937" xr:uid="{00000000-0005-0000-0000-000081630000}"/>
    <cellStyle name="Normal 2 4 3 2 4 2 2 2 4 2" xfId="27233" xr:uid="{00000000-0005-0000-0000-000082630000}"/>
    <cellStyle name="Normal 2 4 3 2 4 2 2 2 5" xfId="19087" xr:uid="{00000000-0005-0000-0000-000083630000}"/>
    <cellStyle name="Normal 2 4 3 2 4 2 2 3" xfId="4034" xr:uid="{00000000-0005-0000-0000-000084630000}"/>
    <cellStyle name="Normal 2 4 3 2 4 2 2 3 2" xfId="12180" xr:uid="{00000000-0005-0000-0000-000085630000}"/>
    <cellStyle name="Normal 2 4 3 2 4 2 2 3 2 2" xfId="28476" xr:uid="{00000000-0005-0000-0000-000086630000}"/>
    <cellStyle name="Normal 2 4 3 2 4 2 2 3 3" xfId="20330" xr:uid="{00000000-0005-0000-0000-000087630000}"/>
    <cellStyle name="Normal 2 4 3 2 4 2 2 4" xfId="6680" xr:uid="{00000000-0005-0000-0000-000088630000}"/>
    <cellStyle name="Normal 2 4 3 2 4 2 2 4 2" xfId="14826" xr:uid="{00000000-0005-0000-0000-000089630000}"/>
    <cellStyle name="Normal 2 4 3 2 4 2 2 4 2 2" xfId="31122" xr:uid="{00000000-0005-0000-0000-00008A630000}"/>
    <cellStyle name="Normal 2 4 3 2 4 2 2 4 3" xfId="22976" xr:uid="{00000000-0005-0000-0000-00008B630000}"/>
    <cellStyle name="Normal 2 4 3 2 4 2 2 5" xfId="9527" xr:uid="{00000000-0005-0000-0000-00008C630000}"/>
    <cellStyle name="Normal 2 4 3 2 4 2 2 5 2" xfId="25823" xr:uid="{00000000-0005-0000-0000-00008D630000}"/>
    <cellStyle name="Normal 2 4 3 2 4 2 2 6" xfId="17677" xr:uid="{00000000-0005-0000-0000-00008E630000}"/>
    <cellStyle name="Normal 2 4 3 2 4 2 3" xfId="2086" xr:uid="{00000000-0005-0000-0000-00008F630000}"/>
    <cellStyle name="Normal 2 4 3 2 4 2 3 2" xfId="4643" xr:uid="{00000000-0005-0000-0000-000090630000}"/>
    <cellStyle name="Normal 2 4 3 2 4 2 3 2 2" xfId="12789" xr:uid="{00000000-0005-0000-0000-000091630000}"/>
    <cellStyle name="Normal 2 4 3 2 4 2 3 2 2 2" xfId="29085" xr:uid="{00000000-0005-0000-0000-000092630000}"/>
    <cellStyle name="Normal 2 4 3 2 4 2 3 2 3" xfId="20939" xr:uid="{00000000-0005-0000-0000-000093630000}"/>
    <cellStyle name="Normal 2 4 3 2 4 2 3 3" xfId="7385" xr:uid="{00000000-0005-0000-0000-000094630000}"/>
    <cellStyle name="Normal 2 4 3 2 4 2 3 3 2" xfId="15531" xr:uid="{00000000-0005-0000-0000-000095630000}"/>
    <cellStyle name="Normal 2 4 3 2 4 2 3 3 2 2" xfId="31827" xr:uid="{00000000-0005-0000-0000-000096630000}"/>
    <cellStyle name="Normal 2 4 3 2 4 2 3 3 3" xfId="23681" xr:uid="{00000000-0005-0000-0000-000097630000}"/>
    <cellStyle name="Normal 2 4 3 2 4 2 3 4" xfId="10232" xr:uid="{00000000-0005-0000-0000-000098630000}"/>
    <cellStyle name="Normal 2 4 3 2 4 2 3 4 2" xfId="26528" xr:uid="{00000000-0005-0000-0000-000099630000}"/>
    <cellStyle name="Normal 2 4 3 2 4 2 3 5" xfId="18382" xr:uid="{00000000-0005-0000-0000-00009A630000}"/>
    <cellStyle name="Normal 2 4 3 2 4 2 4" xfId="3425" xr:uid="{00000000-0005-0000-0000-00009B630000}"/>
    <cellStyle name="Normal 2 4 3 2 4 2 4 2" xfId="11571" xr:uid="{00000000-0005-0000-0000-00009C630000}"/>
    <cellStyle name="Normal 2 4 3 2 4 2 4 2 2" xfId="27867" xr:uid="{00000000-0005-0000-0000-00009D630000}"/>
    <cellStyle name="Normal 2 4 3 2 4 2 4 3" xfId="19721" xr:uid="{00000000-0005-0000-0000-00009E630000}"/>
    <cellStyle name="Normal 2 4 3 2 4 2 5" xfId="5975" xr:uid="{00000000-0005-0000-0000-00009F630000}"/>
    <cellStyle name="Normal 2 4 3 2 4 2 5 2" xfId="14121" xr:uid="{00000000-0005-0000-0000-0000A0630000}"/>
    <cellStyle name="Normal 2 4 3 2 4 2 5 2 2" xfId="30417" xr:uid="{00000000-0005-0000-0000-0000A1630000}"/>
    <cellStyle name="Normal 2 4 3 2 4 2 5 3" xfId="22271" xr:uid="{00000000-0005-0000-0000-0000A2630000}"/>
    <cellStyle name="Normal 2 4 3 2 4 2 6" xfId="8822" xr:uid="{00000000-0005-0000-0000-0000A3630000}"/>
    <cellStyle name="Normal 2 4 3 2 4 2 6 2" xfId="25118" xr:uid="{00000000-0005-0000-0000-0000A4630000}"/>
    <cellStyle name="Normal 2 4 3 2 4 2 7" xfId="16972" xr:uid="{00000000-0005-0000-0000-0000A5630000}"/>
    <cellStyle name="Normal 2 4 3 2 4 3" xfId="1037" xr:uid="{00000000-0005-0000-0000-0000A6630000}"/>
    <cellStyle name="Normal 2 4 3 2 4 3 2" xfId="2447" xr:uid="{00000000-0005-0000-0000-0000A7630000}"/>
    <cellStyle name="Normal 2 4 3 2 4 3 2 2" xfId="4956" xr:uid="{00000000-0005-0000-0000-0000A8630000}"/>
    <cellStyle name="Normal 2 4 3 2 4 3 2 2 2" xfId="13102" xr:uid="{00000000-0005-0000-0000-0000A9630000}"/>
    <cellStyle name="Normal 2 4 3 2 4 3 2 2 2 2" xfId="29398" xr:uid="{00000000-0005-0000-0000-0000AA630000}"/>
    <cellStyle name="Normal 2 4 3 2 4 3 2 2 3" xfId="21252" xr:uid="{00000000-0005-0000-0000-0000AB630000}"/>
    <cellStyle name="Normal 2 4 3 2 4 3 2 3" xfId="7746" xr:uid="{00000000-0005-0000-0000-0000AC630000}"/>
    <cellStyle name="Normal 2 4 3 2 4 3 2 3 2" xfId="15892" xr:uid="{00000000-0005-0000-0000-0000AD630000}"/>
    <cellStyle name="Normal 2 4 3 2 4 3 2 3 2 2" xfId="32188" xr:uid="{00000000-0005-0000-0000-0000AE630000}"/>
    <cellStyle name="Normal 2 4 3 2 4 3 2 3 3" xfId="24042" xr:uid="{00000000-0005-0000-0000-0000AF630000}"/>
    <cellStyle name="Normal 2 4 3 2 4 3 2 4" xfId="10593" xr:uid="{00000000-0005-0000-0000-0000B0630000}"/>
    <cellStyle name="Normal 2 4 3 2 4 3 2 4 2" xfId="26889" xr:uid="{00000000-0005-0000-0000-0000B1630000}"/>
    <cellStyle name="Normal 2 4 3 2 4 3 2 5" xfId="18743" xr:uid="{00000000-0005-0000-0000-0000B2630000}"/>
    <cellStyle name="Normal 2 4 3 2 4 3 3" xfId="3738" xr:uid="{00000000-0005-0000-0000-0000B3630000}"/>
    <cellStyle name="Normal 2 4 3 2 4 3 3 2" xfId="11884" xr:uid="{00000000-0005-0000-0000-0000B4630000}"/>
    <cellStyle name="Normal 2 4 3 2 4 3 3 2 2" xfId="28180" xr:uid="{00000000-0005-0000-0000-0000B5630000}"/>
    <cellStyle name="Normal 2 4 3 2 4 3 3 3" xfId="20034" xr:uid="{00000000-0005-0000-0000-0000B6630000}"/>
    <cellStyle name="Normal 2 4 3 2 4 3 4" xfId="6336" xr:uid="{00000000-0005-0000-0000-0000B7630000}"/>
    <cellStyle name="Normal 2 4 3 2 4 3 4 2" xfId="14482" xr:uid="{00000000-0005-0000-0000-0000B8630000}"/>
    <cellStyle name="Normal 2 4 3 2 4 3 4 2 2" xfId="30778" xr:uid="{00000000-0005-0000-0000-0000B9630000}"/>
    <cellStyle name="Normal 2 4 3 2 4 3 4 3" xfId="22632" xr:uid="{00000000-0005-0000-0000-0000BA630000}"/>
    <cellStyle name="Normal 2 4 3 2 4 3 5" xfId="9183" xr:uid="{00000000-0005-0000-0000-0000BB630000}"/>
    <cellStyle name="Normal 2 4 3 2 4 3 5 2" xfId="25479" xr:uid="{00000000-0005-0000-0000-0000BC630000}"/>
    <cellStyle name="Normal 2 4 3 2 4 3 6" xfId="17333" xr:uid="{00000000-0005-0000-0000-0000BD630000}"/>
    <cellStyle name="Normal 2 4 3 2 4 4" xfId="1742" xr:uid="{00000000-0005-0000-0000-0000BE630000}"/>
    <cellStyle name="Normal 2 4 3 2 4 4 2" xfId="4347" xr:uid="{00000000-0005-0000-0000-0000BF630000}"/>
    <cellStyle name="Normal 2 4 3 2 4 4 2 2" xfId="12493" xr:uid="{00000000-0005-0000-0000-0000C0630000}"/>
    <cellStyle name="Normal 2 4 3 2 4 4 2 2 2" xfId="28789" xr:uid="{00000000-0005-0000-0000-0000C1630000}"/>
    <cellStyle name="Normal 2 4 3 2 4 4 2 3" xfId="20643" xr:uid="{00000000-0005-0000-0000-0000C2630000}"/>
    <cellStyle name="Normal 2 4 3 2 4 4 3" xfId="7041" xr:uid="{00000000-0005-0000-0000-0000C3630000}"/>
    <cellStyle name="Normal 2 4 3 2 4 4 3 2" xfId="15187" xr:uid="{00000000-0005-0000-0000-0000C4630000}"/>
    <cellStyle name="Normal 2 4 3 2 4 4 3 2 2" xfId="31483" xr:uid="{00000000-0005-0000-0000-0000C5630000}"/>
    <cellStyle name="Normal 2 4 3 2 4 4 3 3" xfId="23337" xr:uid="{00000000-0005-0000-0000-0000C6630000}"/>
    <cellStyle name="Normal 2 4 3 2 4 4 4" xfId="9888" xr:uid="{00000000-0005-0000-0000-0000C7630000}"/>
    <cellStyle name="Normal 2 4 3 2 4 4 4 2" xfId="26184" xr:uid="{00000000-0005-0000-0000-0000C8630000}"/>
    <cellStyle name="Normal 2 4 3 2 4 4 5" xfId="18038" xr:uid="{00000000-0005-0000-0000-0000C9630000}"/>
    <cellStyle name="Normal 2 4 3 2 4 5" xfId="3129" xr:uid="{00000000-0005-0000-0000-0000CA630000}"/>
    <cellStyle name="Normal 2 4 3 2 4 5 2" xfId="11275" xr:uid="{00000000-0005-0000-0000-0000CB630000}"/>
    <cellStyle name="Normal 2 4 3 2 4 5 2 2" xfId="27571" xr:uid="{00000000-0005-0000-0000-0000CC630000}"/>
    <cellStyle name="Normal 2 4 3 2 4 5 3" xfId="19425" xr:uid="{00000000-0005-0000-0000-0000CD630000}"/>
    <cellStyle name="Normal 2 4 3 2 4 6" xfId="5631" xr:uid="{00000000-0005-0000-0000-0000CE630000}"/>
    <cellStyle name="Normal 2 4 3 2 4 6 2" xfId="13777" xr:uid="{00000000-0005-0000-0000-0000CF630000}"/>
    <cellStyle name="Normal 2 4 3 2 4 6 2 2" xfId="30073" xr:uid="{00000000-0005-0000-0000-0000D0630000}"/>
    <cellStyle name="Normal 2 4 3 2 4 6 3" xfId="21927" xr:uid="{00000000-0005-0000-0000-0000D1630000}"/>
    <cellStyle name="Normal 2 4 3 2 4 7" xfId="8478" xr:uid="{00000000-0005-0000-0000-0000D2630000}"/>
    <cellStyle name="Normal 2 4 3 2 4 7 2" xfId="24774" xr:uid="{00000000-0005-0000-0000-0000D3630000}"/>
    <cellStyle name="Normal 2 4 3 2 4 8" xfId="16628" xr:uid="{00000000-0005-0000-0000-0000D4630000}"/>
    <cellStyle name="Normal 2 4 3 2 5" xfId="421" xr:uid="{00000000-0005-0000-0000-0000D5630000}"/>
    <cellStyle name="Normal 2 4 3 2 5 2" xfId="1127" xr:uid="{00000000-0005-0000-0000-0000D6630000}"/>
    <cellStyle name="Normal 2 4 3 2 5 2 2" xfId="2537" xr:uid="{00000000-0005-0000-0000-0000D7630000}"/>
    <cellStyle name="Normal 2 4 3 2 5 2 2 2" xfId="5030" xr:uid="{00000000-0005-0000-0000-0000D8630000}"/>
    <cellStyle name="Normal 2 4 3 2 5 2 2 2 2" xfId="13176" xr:uid="{00000000-0005-0000-0000-0000D9630000}"/>
    <cellStyle name="Normal 2 4 3 2 5 2 2 2 2 2" xfId="29472" xr:uid="{00000000-0005-0000-0000-0000DA630000}"/>
    <cellStyle name="Normal 2 4 3 2 5 2 2 2 3" xfId="21326" xr:uid="{00000000-0005-0000-0000-0000DB630000}"/>
    <cellStyle name="Normal 2 4 3 2 5 2 2 3" xfId="7836" xr:uid="{00000000-0005-0000-0000-0000DC630000}"/>
    <cellStyle name="Normal 2 4 3 2 5 2 2 3 2" xfId="15982" xr:uid="{00000000-0005-0000-0000-0000DD630000}"/>
    <cellStyle name="Normal 2 4 3 2 5 2 2 3 2 2" xfId="32278" xr:uid="{00000000-0005-0000-0000-0000DE630000}"/>
    <cellStyle name="Normal 2 4 3 2 5 2 2 3 3" xfId="24132" xr:uid="{00000000-0005-0000-0000-0000DF630000}"/>
    <cellStyle name="Normal 2 4 3 2 5 2 2 4" xfId="10683" xr:uid="{00000000-0005-0000-0000-0000E0630000}"/>
    <cellStyle name="Normal 2 4 3 2 5 2 2 4 2" xfId="26979" xr:uid="{00000000-0005-0000-0000-0000E1630000}"/>
    <cellStyle name="Normal 2 4 3 2 5 2 2 5" xfId="18833" xr:uid="{00000000-0005-0000-0000-0000E2630000}"/>
    <cellStyle name="Normal 2 4 3 2 5 2 3" xfId="3812" xr:uid="{00000000-0005-0000-0000-0000E3630000}"/>
    <cellStyle name="Normal 2 4 3 2 5 2 3 2" xfId="11958" xr:uid="{00000000-0005-0000-0000-0000E4630000}"/>
    <cellStyle name="Normal 2 4 3 2 5 2 3 2 2" xfId="28254" xr:uid="{00000000-0005-0000-0000-0000E5630000}"/>
    <cellStyle name="Normal 2 4 3 2 5 2 3 3" xfId="20108" xr:uid="{00000000-0005-0000-0000-0000E6630000}"/>
    <cellStyle name="Normal 2 4 3 2 5 2 4" xfId="6426" xr:uid="{00000000-0005-0000-0000-0000E7630000}"/>
    <cellStyle name="Normal 2 4 3 2 5 2 4 2" xfId="14572" xr:uid="{00000000-0005-0000-0000-0000E8630000}"/>
    <cellStyle name="Normal 2 4 3 2 5 2 4 2 2" xfId="30868" xr:uid="{00000000-0005-0000-0000-0000E9630000}"/>
    <cellStyle name="Normal 2 4 3 2 5 2 4 3" xfId="22722" xr:uid="{00000000-0005-0000-0000-0000EA630000}"/>
    <cellStyle name="Normal 2 4 3 2 5 2 5" xfId="9273" xr:uid="{00000000-0005-0000-0000-0000EB630000}"/>
    <cellStyle name="Normal 2 4 3 2 5 2 5 2" xfId="25569" xr:uid="{00000000-0005-0000-0000-0000EC630000}"/>
    <cellStyle name="Normal 2 4 3 2 5 2 6" xfId="17423" xr:uid="{00000000-0005-0000-0000-0000ED630000}"/>
    <cellStyle name="Normal 2 4 3 2 5 3" xfId="1832" xr:uid="{00000000-0005-0000-0000-0000EE630000}"/>
    <cellStyle name="Normal 2 4 3 2 5 3 2" xfId="4421" xr:uid="{00000000-0005-0000-0000-0000EF630000}"/>
    <cellStyle name="Normal 2 4 3 2 5 3 2 2" xfId="12567" xr:uid="{00000000-0005-0000-0000-0000F0630000}"/>
    <cellStyle name="Normal 2 4 3 2 5 3 2 2 2" xfId="28863" xr:uid="{00000000-0005-0000-0000-0000F1630000}"/>
    <cellStyle name="Normal 2 4 3 2 5 3 2 3" xfId="20717" xr:uid="{00000000-0005-0000-0000-0000F2630000}"/>
    <cellStyle name="Normal 2 4 3 2 5 3 3" xfId="7131" xr:uid="{00000000-0005-0000-0000-0000F3630000}"/>
    <cellStyle name="Normal 2 4 3 2 5 3 3 2" xfId="15277" xr:uid="{00000000-0005-0000-0000-0000F4630000}"/>
    <cellStyle name="Normal 2 4 3 2 5 3 3 2 2" xfId="31573" xr:uid="{00000000-0005-0000-0000-0000F5630000}"/>
    <cellStyle name="Normal 2 4 3 2 5 3 3 3" xfId="23427" xr:uid="{00000000-0005-0000-0000-0000F6630000}"/>
    <cellStyle name="Normal 2 4 3 2 5 3 4" xfId="9978" xr:uid="{00000000-0005-0000-0000-0000F7630000}"/>
    <cellStyle name="Normal 2 4 3 2 5 3 4 2" xfId="26274" xr:uid="{00000000-0005-0000-0000-0000F8630000}"/>
    <cellStyle name="Normal 2 4 3 2 5 3 5" xfId="18128" xr:uid="{00000000-0005-0000-0000-0000F9630000}"/>
    <cellStyle name="Normal 2 4 3 2 5 4" xfId="3203" xr:uid="{00000000-0005-0000-0000-0000FA630000}"/>
    <cellStyle name="Normal 2 4 3 2 5 4 2" xfId="11349" xr:uid="{00000000-0005-0000-0000-0000FB630000}"/>
    <cellStyle name="Normal 2 4 3 2 5 4 2 2" xfId="27645" xr:uid="{00000000-0005-0000-0000-0000FC630000}"/>
    <cellStyle name="Normal 2 4 3 2 5 4 3" xfId="19499" xr:uid="{00000000-0005-0000-0000-0000FD630000}"/>
    <cellStyle name="Normal 2 4 3 2 5 5" xfId="5721" xr:uid="{00000000-0005-0000-0000-0000FE630000}"/>
    <cellStyle name="Normal 2 4 3 2 5 5 2" xfId="13867" xr:uid="{00000000-0005-0000-0000-0000FF630000}"/>
    <cellStyle name="Normal 2 4 3 2 5 5 2 2" xfId="30163" xr:uid="{00000000-0005-0000-0000-000000640000}"/>
    <cellStyle name="Normal 2 4 3 2 5 5 3" xfId="22017" xr:uid="{00000000-0005-0000-0000-000001640000}"/>
    <cellStyle name="Normal 2 4 3 2 5 6" xfId="8568" xr:uid="{00000000-0005-0000-0000-000002640000}"/>
    <cellStyle name="Normal 2 4 3 2 5 6 2" xfId="24864" xr:uid="{00000000-0005-0000-0000-000003640000}"/>
    <cellStyle name="Normal 2 4 3 2 5 7" xfId="16718" xr:uid="{00000000-0005-0000-0000-000004640000}"/>
    <cellStyle name="Normal 2 4 3 2 6" xfId="783" xr:uid="{00000000-0005-0000-0000-000005640000}"/>
    <cellStyle name="Normal 2 4 3 2 6 2" xfId="2193" xr:uid="{00000000-0005-0000-0000-000006640000}"/>
    <cellStyle name="Normal 2 4 3 2 6 2 2" xfId="4734" xr:uid="{00000000-0005-0000-0000-000007640000}"/>
    <cellStyle name="Normal 2 4 3 2 6 2 2 2" xfId="12880" xr:uid="{00000000-0005-0000-0000-000008640000}"/>
    <cellStyle name="Normal 2 4 3 2 6 2 2 2 2" xfId="29176" xr:uid="{00000000-0005-0000-0000-000009640000}"/>
    <cellStyle name="Normal 2 4 3 2 6 2 2 3" xfId="21030" xr:uid="{00000000-0005-0000-0000-00000A640000}"/>
    <cellStyle name="Normal 2 4 3 2 6 2 3" xfId="7492" xr:uid="{00000000-0005-0000-0000-00000B640000}"/>
    <cellStyle name="Normal 2 4 3 2 6 2 3 2" xfId="15638" xr:uid="{00000000-0005-0000-0000-00000C640000}"/>
    <cellStyle name="Normal 2 4 3 2 6 2 3 2 2" xfId="31934" xr:uid="{00000000-0005-0000-0000-00000D640000}"/>
    <cellStyle name="Normal 2 4 3 2 6 2 3 3" xfId="23788" xr:uid="{00000000-0005-0000-0000-00000E640000}"/>
    <cellStyle name="Normal 2 4 3 2 6 2 4" xfId="10339" xr:uid="{00000000-0005-0000-0000-00000F640000}"/>
    <cellStyle name="Normal 2 4 3 2 6 2 4 2" xfId="26635" xr:uid="{00000000-0005-0000-0000-000010640000}"/>
    <cellStyle name="Normal 2 4 3 2 6 2 5" xfId="18489" xr:uid="{00000000-0005-0000-0000-000011640000}"/>
    <cellStyle name="Normal 2 4 3 2 6 3" xfId="3516" xr:uid="{00000000-0005-0000-0000-000012640000}"/>
    <cellStyle name="Normal 2 4 3 2 6 3 2" xfId="11662" xr:uid="{00000000-0005-0000-0000-000013640000}"/>
    <cellStyle name="Normal 2 4 3 2 6 3 2 2" xfId="27958" xr:uid="{00000000-0005-0000-0000-000014640000}"/>
    <cellStyle name="Normal 2 4 3 2 6 3 3" xfId="19812" xr:uid="{00000000-0005-0000-0000-000015640000}"/>
    <cellStyle name="Normal 2 4 3 2 6 4" xfId="6082" xr:uid="{00000000-0005-0000-0000-000016640000}"/>
    <cellStyle name="Normal 2 4 3 2 6 4 2" xfId="14228" xr:uid="{00000000-0005-0000-0000-000017640000}"/>
    <cellStyle name="Normal 2 4 3 2 6 4 2 2" xfId="30524" xr:uid="{00000000-0005-0000-0000-000018640000}"/>
    <cellStyle name="Normal 2 4 3 2 6 4 3" xfId="22378" xr:uid="{00000000-0005-0000-0000-000019640000}"/>
    <cellStyle name="Normal 2 4 3 2 6 5" xfId="8929" xr:uid="{00000000-0005-0000-0000-00001A640000}"/>
    <cellStyle name="Normal 2 4 3 2 6 5 2" xfId="25225" xr:uid="{00000000-0005-0000-0000-00001B640000}"/>
    <cellStyle name="Normal 2 4 3 2 6 6" xfId="17079" xr:uid="{00000000-0005-0000-0000-00001C640000}"/>
    <cellStyle name="Normal 2 4 3 2 7" xfId="1488" xr:uid="{00000000-0005-0000-0000-00001D640000}"/>
    <cellStyle name="Normal 2 4 3 2 7 2" xfId="4125" xr:uid="{00000000-0005-0000-0000-00001E640000}"/>
    <cellStyle name="Normal 2 4 3 2 7 2 2" xfId="12271" xr:uid="{00000000-0005-0000-0000-00001F640000}"/>
    <cellStyle name="Normal 2 4 3 2 7 2 2 2" xfId="28567" xr:uid="{00000000-0005-0000-0000-000020640000}"/>
    <cellStyle name="Normal 2 4 3 2 7 2 3" xfId="20421" xr:uid="{00000000-0005-0000-0000-000021640000}"/>
    <cellStyle name="Normal 2 4 3 2 7 3" xfId="6787" xr:uid="{00000000-0005-0000-0000-000022640000}"/>
    <cellStyle name="Normal 2 4 3 2 7 3 2" xfId="14933" xr:uid="{00000000-0005-0000-0000-000023640000}"/>
    <cellStyle name="Normal 2 4 3 2 7 3 2 2" xfId="31229" xr:uid="{00000000-0005-0000-0000-000024640000}"/>
    <cellStyle name="Normal 2 4 3 2 7 3 3" xfId="23083" xr:uid="{00000000-0005-0000-0000-000025640000}"/>
    <cellStyle name="Normal 2 4 3 2 7 4" xfId="9634" xr:uid="{00000000-0005-0000-0000-000026640000}"/>
    <cellStyle name="Normal 2 4 3 2 7 4 2" xfId="25930" xr:uid="{00000000-0005-0000-0000-000027640000}"/>
    <cellStyle name="Normal 2 4 3 2 7 5" xfId="17784" xr:uid="{00000000-0005-0000-0000-000028640000}"/>
    <cellStyle name="Normal 2 4 3 2 8" xfId="2907" xr:uid="{00000000-0005-0000-0000-000029640000}"/>
    <cellStyle name="Normal 2 4 3 2 8 2" xfId="11053" xr:uid="{00000000-0005-0000-0000-00002A640000}"/>
    <cellStyle name="Normal 2 4 3 2 8 2 2" xfId="27349" xr:uid="{00000000-0005-0000-0000-00002B640000}"/>
    <cellStyle name="Normal 2 4 3 2 8 3" xfId="19203" xr:uid="{00000000-0005-0000-0000-00002C640000}"/>
    <cellStyle name="Normal 2 4 3 2 9" xfId="5377" xr:uid="{00000000-0005-0000-0000-00002D640000}"/>
    <cellStyle name="Normal 2 4 3 2 9 2" xfId="13523" xr:uid="{00000000-0005-0000-0000-00002E640000}"/>
    <cellStyle name="Normal 2 4 3 2 9 2 2" xfId="29819" xr:uid="{00000000-0005-0000-0000-00002F640000}"/>
    <cellStyle name="Normal 2 4 3 2 9 3" xfId="21673" xr:uid="{00000000-0005-0000-0000-000030640000}"/>
    <cellStyle name="Normal 2 4 3 3" xfId="123" xr:uid="{00000000-0005-0000-0000-000031640000}"/>
    <cellStyle name="Normal 2 4 3 3 2" xfId="467" xr:uid="{00000000-0005-0000-0000-000032640000}"/>
    <cellStyle name="Normal 2 4 3 3 2 2" xfId="1173" xr:uid="{00000000-0005-0000-0000-000033640000}"/>
    <cellStyle name="Normal 2 4 3 3 2 2 2" xfId="2583" xr:uid="{00000000-0005-0000-0000-000034640000}"/>
    <cellStyle name="Normal 2 4 3 3 2 2 2 2" xfId="5068" xr:uid="{00000000-0005-0000-0000-000035640000}"/>
    <cellStyle name="Normal 2 4 3 3 2 2 2 2 2" xfId="13214" xr:uid="{00000000-0005-0000-0000-000036640000}"/>
    <cellStyle name="Normal 2 4 3 3 2 2 2 2 2 2" xfId="29510" xr:uid="{00000000-0005-0000-0000-000037640000}"/>
    <cellStyle name="Normal 2 4 3 3 2 2 2 2 3" xfId="21364" xr:uid="{00000000-0005-0000-0000-000038640000}"/>
    <cellStyle name="Normal 2 4 3 3 2 2 2 3" xfId="7882" xr:uid="{00000000-0005-0000-0000-000039640000}"/>
    <cellStyle name="Normal 2 4 3 3 2 2 2 3 2" xfId="16028" xr:uid="{00000000-0005-0000-0000-00003A640000}"/>
    <cellStyle name="Normal 2 4 3 3 2 2 2 3 2 2" xfId="32324" xr:uid="{00000000-0005-0000-0000-00003B640000}"/>
    <cellStyle name="Normal 2 4 3 3 2 2 2 3 3" xfId="24178" xr:uid="{00000000-0005-0000-0000-00003C640000}"/>
    <cellStyle name="Normal 2 4 3 3 2 2 2 4" xfId="10729" xr:uid="{00000000-0005-0000-0000-00003D640000}"/>
    <cellStyle name="Normal 2 4 3 3 2 2 2 4 2" xfId="27025" xr:uid="{00000000-0005-0000-0000-00003E640000}"/>
    <cellStyle name="Normal 2 4 3 3 2 2 2 5" xfId="18879" xr:uid="{00000000-0005-0000-0000-00003F640000}"/>
    <cellStyle name="Normal 2 4 3 3 2 2 3" xfId="3850" xr:uid="{00000000-0005-0000-0000-000040640000}"/>
    <cellStyle name="Normal 2 4 3 3 2 2 3 2" xfId="11996" xr:uid="{00000000-0005-0000-0000-000041640000}"/>
    <cellStyle name="Normal 2 4 3 3 2 2 3 2 2" xfId="28292" xr:uid="{00000000-0005-0000-0000-000042640000}"/>
    <cellStyle name="Normal 2 4 3 3 2 2 3 3" xfId="20146" xr:uid="{00000000-0005-0000-0000-000043640000}"/>
    <cellStyle name="Normal 2 4 3 3 2 2 4" xfId="6472" xr:uid="{00000000-0005-0000-0000-000044640000}"/>
    <cellStyle name="Normal 2 4 3 3 2 2 4 2" xfId="14618" xr:uid="{00000000-0005-0000-0000-000045640000}"/>
    <cellStyle name="Normal 2 4 3 3 2 2 4 2 2" xfId="30914" xr:uid="{00000000-0005-0000-0000-000046640000}"/>
    <cellStyle name="Normal 2 4 3 3 2 2 4 3" xfId="22768" xr:uid="{00000000-0005-0000-0000-000047640000}"/>
    <cellStyle name="Normal 2 4 3 3 2 2 5" xfId="9319" xr:uid="{00000000-0005-0000-0000-000048640000}"/>
    <cellStyle name="Normal 2 4 3 3 2 2 5 2" xfId="25615" xr:uid="{00000000-0005-0000-0000-000049640000}"/>
    <cellStyle name="Normal 2 4 3 3 2 2 6" xfId="17469" xr:uid="{00000000-0005-0000-0000-00004A640000}"/>
    <cellStyle name="Normal 2 4 3 3 2 3" xfId="1878" xr:uid="{00000000-0005-0000-0000-00004B640000}"/>
    <cellStyle name="Normal 2 4 3 3 2 3 2" xfId="4459" xr:uid="{00000000-0005-0000-0000-00004C640000}"/>
    <cellStyle name="Normal 2 4 3 3 2 3 2 2" xfId="12605" xr:uid="{00000000-0005-0000-0000-00004D640000}"/>
    <cellStyle name="Normal 2 4 3 3 2 3 2 2 2" xfId="28901" xr:uid="{00000000-0005-0000-0000-00004E640000}"/>
    <cellStyle name="Normal 2 4 3 3 2 3 2 3" xfId="20755" xr:uid="{00000000-0005-0000-0000-00004F640000}"/>
    <cellStyle name="Normal 2 4 3 3 2 3 3" xfId="7177" xr:uid="{00000000-0005-0000-0000-000050640000}"/>
    <cellStyle name="Normal 2 4 3 3 2 3 3 2" xfId="15323" xr:uid="{00000000-0005-0000-0000-000051640000}"/>
    <cellStyle name="Normal 2 4 3 3 2 3 3 2 2" xfId="31619" xr:uid="{00000000-0005-0000-0000-000052640000}"/>
    <cellStyle name="Normal 2 4 3 3 2 3 3 3" xfId="23473" xr:uid="{00000000-0005-0000-0000-000053640000}"/>
    <cellStyle name="Normal 2 4 3 3 2 3 4" xfId="10024" xr:uid="{00000000-0005-0000-0000-000054640000}"/>
    <cellStyle name="Normal 2 4 3 3 2 3 4 2" xfId="26320" xr:uid="{00000000-0005-0000-0000-000055640000}"/>
    <cellStyle name="Normal 2 4 3 3 2 3 5" xfId="18174" xr:uid="{00000000-0005-0000-0000-000056640000}"/>
    <cellStyle name="Normal 2 4 3 3 2 4" xfId="3241" xr:uid="{00000000-0005-0000-0000-000057640000}"/>
    <cellStyle name="Normal 2 4 3 3 2 4 2" xfId="11387" xr:uid="{00000000-0005-0000-0000-000058640000}"/>
    <cellStyle name="Normal 2 4 3 3 2 4 2 2" xfId="27683" xr:uid="{00000000-0005-0000-0000-000059640000}"/>
    <cellStyle name="Normal 2 4 3 3 2 4 3" xfId="19537" xr:uid="{00000000-0005-0000-0000-00005A640000}"/>
    <cellStyle name="Normal 2 4 3 3 2 5" xfId="5767" xr:uid="{00000000-0005-0000-0000-00005B640000}"/>
    <cellStyle name="Normal 2 4 3 3 2 5 2" xfId="13913" xr:uid="{00000000-0005-0000-0000-00005C640000}"/>
    <cellStyle name="Normal 2 4 3 3 2 5 2 2" xfId="30209" xr:uid="{00000000-0005-0000-0000-00005D640000}"/>
    <cellStyle name="Normal 2 4 3 3 2 5 3" xfId="22063" xr:uid="{00000000-0005-0000-0000-00005E640000}"/>
    <cellStyle name="Normal 2 4 3 3 2 6" xfId="8614" xr:uid="{00000000-0005-0000-0000-00005F640000}"/>
    <cellStyle name="Normal 2 4 3 3 2 6 2" xfId="24910" xr:uid="{00000000-0005-0000-0000-000060640000}"/>
    <cellStyle name="Normal 2 4 3 3 2 7" xfId="16764" xr:uid="{00000000-0005-0000-0000-000061640000}"/>
    <cellStyle name="Normal 2 4 3 3 3" xfId="829" xr:uid="{00000000-0005-0000-0000-000062640000}"/>
    <cellStyle name="Normal 2 4 3 3 3 2" xfId="2239" xr:uid="{00000000-0005-0000-0000-000063640000}"/>
    <cellStyle name="Normal 2 4 3 3 3 2 2" xfId="4772" xr:uid="{00000000-0005-0000-0000-000064640000}"/>
    <cellStyle name="Normal 2 4 3 3 3 2 2 2" xfId="12918" xr:uid="{00000000-0005-0000-0000-000065640000}"/>
    <cellStyle name="Normal 2 4 3 3 3 2 2 2 2" xfId="29214" xr:uid="{00000000-0005-0000-0000-000066640000}"/>
    <cellStyle name="Normal 2 4 3 3 3 2 2 3" xfId="21068" xr:uid="{00000000-0005-0000-0000-000067640000}"/>
    <cellStyle name="Normal 2 4 3 3 3 2 3" xfId="7538" xr:uid="{00000000-0005-0000-0000-000068640000}"/>
    <cellStyle name="Normal 2 4 3 3 3 2 3 2" xfId="15684" xr:uid="{00000000-0005-0000-0000-000069640000}"/>
    <cellStyle name="Normal 2 4 3 3 3 2 3 2 2" xfId="31980" xr:uid="{00000000-0005-0000-0000-00006A640000}"/>
    <cellStyle name="Normal 2 4 3 3 3 2 3 3" xfId="23834" xr:uid="{00000000-0005-0000-0000-00006B640000}"/>
    <cellStyle name="Normal 2 4 3 3 3 2 4" xfId="10385" xr:uid="{00000000-0005-0000-0000-00006C640000}"/>
    <cellStyle name="Normal 2 4 3 3 3 2 4 2" xfId="26681" xr:uid="{00000000-0005-0000-0000-00006D640000}"/>
    <cellStyle name="Normal 2 4 3 3 3 2 5" xfId="18535" xr:uid="{00000000-0005-0000-0000-00006E640000}"/>
    <cellStyle name="Normal 2 4 3 3 3 3" xfId="3554" xr:uid="{00000000-0005-0000-0000-00006F640000}"/>
    <cellStyle name="Normal 2 4 3 3 3 3 2" xfId="11700" xr:uid="{00000000-0005-0000-0000-000070640000}"/>
    <cellStyle name="Normal 2 4 3 3 3 3 2 2" xfId="27996" xr:uid="{00000000-0005-0000-0000-000071640000}"/>
    <cellStyle name="Normal 2 4 3 3 3 3 3" xfId="19850" xr:uid="{00000000-0005-0000-0000-000072640000}"/>
    <cellStyle name="Normal 2 4 3 3 3 4" xfId="6128" xr:uid="{00000000-0005-0000-0000-000073640000}"/>
    <cellStyle name="Normal 2 4 3 3 3 4 2" xfId="14274" xr:uid="{00000000-0005-0000-0000-000074640000}"/>
    <cellStyle name="Normal 2 4 3 3 3 4 2 2" xfId="30570" xr:uid="{00000000-0005-0000-0000-000075640000}"/>
    <cellStyle name="Normal 2 4 3 3 3 4 3" xfId="22424" xr:uid="{00000000-0005-0000-0000-000076640000}"/>
    <cellStyle name="Normal 2 4 3 3 3 5" xfId="8975" xr:uid="{00000000-0005-0000-0000-000077640000}"/>
    <cellStyle name="Normal 2 4 3 3 3 5 2" xfId="25271" xr:uid="{00000000-0005-0000-0000-000078640000}"/>
    <cellStyle name="Normal 2 4 3 3 3 6" xfId="17125" xr:uid="{00000000-0005-0000-0000-000079640000}"/>
    <cellStyle name="Normal 2 4 3 3 4" xfId="1534" xr:uid="{00000000-0005-0000-0000-00007A640000}"/>
    <cellStyle name="Normal 2 4 3 3 4 2" xfId="4163" xr:uid="{00000000-0005-0000-0000-00007B640000}"/>
    <cellStyle name="Normal 2 4 3 3 4 2 2" xfId="12309" xr:uid="{00000000-0005-0000-0000-00007C640000}"/>
    <cellStyle name="Normal 2 4 3 3 4 2 2 2" xfId="28605" xr:uid="{00000000-0005-0000-0000-00007D640000}"/>
    <cellStyle name="Normal 2 4 3 3 4 2 3" xfId="20459" xr:uid="{00000000-0005-0000-0000-00007E640000}"/>
    <cellStyle name="Normal 2 4 3 3 4 3" xfId="6833" xr:uid="{00000000-0005-0000-0000-00007F640000}"/>
    <cellStyle name="Normal 2 4 3 3 4 3 2" xfId="14979" xr:uid="{00000000-0005-0000-0000-000080640000}"/>
    <cellStyle name="Normal 2 4 3 3 4 3 2 2" xfId="31275" xr:uid="{00000000-0005-0000-0000-000081640000}"/>
    <cellStyle name="Normal 2 4 3 3 4 3 3" xfId="23129" xr:uid="{00000000-0005-0000-0000-000082640000}"/>
    <cellStyle name="Normal 2 4 3 3 4 4" xfId="9680" xr:uid="{00000000-0005-0000-0000-000083640000}"/>
    <cellStyle name="Normal 2 4 3 3 4 4 2" xfId="25976" xr:uid="{00000000-0005-0000-0000-000084640000}"/>
    <cellStyle name="Normal 2 4 3 3 4 5" xfId="17830" xr:uid="{00000000-0005-0000-0000-000085640000}"/>
    <cellStyle name="Normal 2 4 3 3 5" xfId="2945" xr:uid="{00000000-0005-0000-0000-000086640000}"/>
    <cellStyle name="Normal 2 4 3 3 5 2" xfId="11091" xr:uid="{00000000-0005-0000-0000-000087640000}"/>
    <cellStyle name="Normal 2 4 3 3 5 2 2" xfId="27387" xr:uid="{00000000-0005-0000-0000-000088640000}"/>
    <cellStyle name="Normal 2 4 3 3 5 3" xfId="19241" xr:uid="{00000000-0005-0000-0000-000089640000}"/>
    <cellStyle name="Normal 2 4 3 3 6" xfId="5423" xr:uid="{00000000-0005-0000-0000-00008A640000}"/>
    <cellStyle name="Normal 2 4 3 3 6 2" xfId="13569" xr:uid="{00000000-0005-0000-0000-00008B640000}"/>
    <cellStyle name="Normal 2 4 3 3 6 2 2" xfId="29865" xr:uid="{00000000-0005-0000-0000-00008C640000}"/>
    <cellStyle name="Normal 2 4 3 3 6 3" xfId="21719" xr:uid="{00000000-0005-0000-0000-00008D640000}"/>
    <cellStyle name="Normal 2 4 3 3 7" xfId="8270" xr:uid="{00000000-0005-0000-0000-00008E640000}"/>
    <cellStyle name="Normal 2 4 3 3 7 2" xfId="24566" xr:uid="{00000000-0005-0000-0000-00008F640000}"/>
    <cellStyle name="Normal 2 4 3 3 8" xfId="16420" xr:uid="{00000000-0005-0000-0000-000090640000}"/>
    <cellStyle name="Normal 2 4 3 4" xfId="208" xr:uid="{00000000-0005-0000-0000-000091640000}"/>
    <cellStyle name="Normal 2 4 3 4 2" xfId="552" xr:uid="{00000000-0005-0000-0000-000092640000}"/>
    <cellStyle name="Normal 2 4 3 4 2 2" xfId="1258" xr:uid="{00000000-0005-0000-0000-000093640000}"/>
    <cellStyle name="Normal 2 4 3 4 2 2 2" xfId="2668" xr:uid="{00000000-0005-0000-0000-000094640000}"/>
    <cellStyle name="Normal 2 4 3 4 2 2 2 2" xfId="5142" xr:uid="{00000000-0005-0000-0000-000095640000}"/>
    <cellStyle name="Normal 2 4 3 4 2 2 2 2 2" xfId="13288" xr:uid="{00000000-0005-0000-0000-000096640000}"/>
    <cellStyle name="Normal 2 4 3 4 2 2 2 2 2 2" xfId="29584" xr:uid="{00000000-0005-0000-0000-000097640000}"/>
    <cellStyle name="Normal 2 4 3 4 2 2 2 2 3" xfId="21438" xr:uid="{00000000-0005-0000-0000-000098640000}"/>
    <cellStyle name="Normal 2 4 3 4 2 2 2 3" xfId="7967" xr:uid="{00000000-0005-0000-0000-000099640000}"/>
    <cellStyle name="Normal 2 4 3 4 2 2 2 3 2" xfId="16113" xr:uid="{00000000-0005-0000-0000-00009A640000}"/>
    <cellStyle name="Normal 2 4 3 4 2 2 2 3 2 2" xfId="32409" xr:uid="{00000000-0005-0000-0000-00009B640000}"/>
    <cellStyle name="Normal 2 4 3 4 2 2 2 3 3" xfId="24263" xr:uid="{00000000-0005-0000-0000-00009C640000}"/>
    <cellStyle name="Normal 2 4 3 4 2 2 2 4" xfId="10814" xr:uid="{00000000-0005-0000-0000-00009D640000}"/>
    <cellStyle name="Normal 2 4 3 4 2 2 2 4 2" xfId="27110" xr:uid="{00000000-0005-0000-0000-00009E640000}"/>
    <cellStyle name="Normal 2 4 3 4 2 2 2 5" xfId="18964" xr:uid="{00000000-0005-0000-0000-00009F640000}"/>
    <cellStyle name="Normal 2 4 3 4 2 2 3" xfId="3924" xr:uid="{00000000-0005-0000-0000-0000A0640000}"/>
    <cellStyle name="Normal 2 4 3 4 2 2 3 2" xfId="12070" xr:uid="{00000000-0005-0000-0000-0000A1640000}"/>
    <cellStyle name="Normal 2 4 3 4 2 2 3 2 2" xfId="28366" xr:uid="{00000000-0005-0000-0000-0000A2640000}"/>
    <cellStyle name="Normal 2 4 3 4 2 2 3 3" xfId="20220" xr:uid="{00000000-0005-0000-0000-0000A3640000}"/>
    <cellStyle name="Normal 2 4 3 4 2 2 4" xfId="6557" xr:uid="{00000000-0005-0000-0000-0000A4640000}"/>
    <cellStyle name="Normal 2 4 3 4 2 2 4 2" xfId="14703" xr:uid="{00000000-0005-0000-0000-0000A5640000}"/>
    <cellStyle name="Normal 2 4 3 4 2 2 4 2 2" xfId="30999" xr:uid="{00000000-0005-0000-0000-0000A6640000}"/>
    <cellStyle name="Normal 2 4 3 4 2 2 4 3" xfId="22853" xr:uid="{00000000-0005-0000-0000-0000A7640000}"/>
    <cellStyle name="Normal 2 4 3 4 2 2 5" xfId="9404" xr:uid="{00000000-0005-0000-0000-0000A8640000}"/>
    <cellStyle name="Normal 2 4 3 4 2 2 5 2" xfId="25700" xr:uid="{00000000-0005-0000-0000-0000A9640000}"/>
    <cellStyle name="Normal 2 4 3 4 2 2 6" xfId="17554" xr:uid="{00000000-0005-0000-0000-0000AA640000}"/>
    <cellStyle name="Normal 2 4 3 4 2 3" xfId="1963" xr:uid="{00000000-0005-0000-0000-0000AB640000}"/>
    <cellStyle name="Normal 2 4 3 4 2 3 2" xfId="4533" xr:uid="{00000000-0005-0000-0000-0000AC640000}"/>
    <cellStyle name="Normal 2 4 3 4 2 3 2 2" xfId="12679" xr:uid="{00000000-0005-0000-0000-0000AD640000}"/>
    <cellStyle name="Normal 2 4 3 4 2 3 2 2 2" xfId="28975" xr:uid="{00000000-0005-0000-0000-0000AE640000}"/>
    <cellStyle name="Normal 2 4 3 4 2 3 2 3" xfId="20829" xr:uid="{00000000-0005-0000-0000-0000AF640000}"/>
    <cellStyle name="Normal 2 4 3 4 2 3 3" xfId="7262" xr:uid="{00000000-0005-0000-0000-0000B0640000}"/>
    <cellStyle name="Normal 2 4 3 4 2 3 3 2" xfId="15408" xr:uid="{00000000-0005-0000-0000-0000B1640000}"/>
    <cellStyle name="Normal 2 4 3 4 2 3 3 2 2" xfId="31704" xr:uid="{00000000-0005-0000-0000-0000B2640000}"/>
    <cellStyle name="Normal 2 4 3 4 2 3 3 3" xfId="23558" xr:uid="{00000000-0005-0000-0000-0000B3640000}"/>
    <cellStyle name="Normal 2 4 3 4 2 3 4" xfId="10109" xr:uid="{00000000-0005-0000-0000-0000B4640000}"/>
    <cellStyle name="Normal 2 4 3 4 2 3 4 2" xfId="26405" xr:uid="{00000000-0005-0000-0000-0000B5640000}"/>
    <cellStyle name="Normal 2 4 3 4 2 3 5" xfId="18259" xr:uid="{00000000-0005-0000-0000-0000B6640000}"/>
    <cellStyle name="Normal 2 4 3 4 2 4" xfId="3315" xr:uid="{00000000-0005-0000-0000-0000B7640000}"/>
    <cellStyle name="Normal 2 4 3 4 2 4 2" xfId="11461" xr:uid="{00000000-0005-0000-0000-0000B8640000}"/>
    <cellStyle name="Normal 2 4 3 4 2 4 2 2" xfId="27757" xr:uid="{00000000-0005-0000-0000-0000B9640000}"/>
    <cellStyle name="Normal 2 4 3 4 2 4 3" xfId="19611" xr:uid="{00000000-0005-0000-0000-0000BA640000}"/>
    <cellStyle name="Normal 2 4 3 4 2 5" xfId="5852" xr:uid="{00000000-0005-0000-0000-0000BB640000}"/>
    <cellStyle name="Normal 2 4 3 4 2 5 2" xfId="13998" xr:uid="{00000000-0005-0000-0000-0000BC640000}"/>
    <cellStyle name="Normal 2 4 3 4 2 5 2 2" xfId="30294" xr:uid="{00000000-0005-0000-0000-0000BD640000}"/>
    <cellStyle name="Normal 2 4 3 4 2 5 3" xfId="22148" xr:uid="{00000000-0005-0000-0000-0000BE640000}"/>
    <cellStyle name="Normal 2 4 3 4 2 6" xfId="8699" xr:uid="{00000000-0005-0000-0000-0000BF640000}"/>
    <cellStyle name="Normal 2 4 3 4 2 6 2" xfId="24995" xr:uid="{00000000-0005-0000-0000-0000C0640000}"/>
    <cellStyle name="Normal 2 4 3 4 2 7" xfId="16849" xr:uid="{00000000-0005-0000-0000-0000C1640000}"/>
    <cellStyle name="Normal 2 4 3 4 3" xfId="914" xr:uid="{00000000-0005-0000-0000-0000C2640000}"/>
    <cellStyle name="Normal 2 4 3 4 3 2" xfId="2324" xr:uid="{00000000-0005-0000-0000-0000C3640000}"/>
    <cellStyle name="Normal 2 4 3 4 3 2 2" xfId="4846" xr:uid="{00000000-0005-0000-0000-0000C4640000}"/>
    <cellStyle name="Normal 2 4 3 4 3 2 2 2" xfId="12992" xr:uid="{00000000-0005-0000-0000-0000C5640000}"/>
    <cellStyle name="Normal 2 4 3 4 3 2 2 2 2" xfId="29288" xr:uid="{00000000-0005-0000-0000-0000C6640000}"/>
    <cellStyle name="Normal 2 4 3 4 3 2 2 3" xfId="21142" xr:uid="{00000000-0005-0000-0000-0000C7640000}"/>
    <cellStyle name="Normal 2 4 3 4 3 2 3" xfId="7623" xr:uid="{00000000-0005-0000-0000-0000C8640000}"/>
    <cellStyle name="Normal 2 4 3 4 3 2 3 2" xfId="15769" xr:uid="{00000000-0005-0000-0000-0000C9640000}"/>
    <cellStyle name="Normal 2 4 3 4 3 2 3 2 2" xfId="32065" xr:uid="{00000000-0005-0000-0000-0000CA640000}"/>
    <cellStyle name="Normal 2 4 3 4 3 2 3 3" xfId="23919" xr:uid="{00000000-0005-0000-0000-0000CB640000}"/>
    <cellStyle name="Normal 2 4 3 4 3 2 4" xfId="10470" xr:uid="{00000000-0005-0000-0000-0000CC640000}"/>
    <cellStyle name="Normal 2 4 3 4 3 2 4 2" xfId="26766" xr:uid="{00000000-0005-0000-0000-0000CD640000}"/>
    <cellStyle name="Normal 2 4 3 4 3 2 5" xfId="18620" xr:uid="{00000000-0005-0000-0000-0000CE640000}"/>
    <cellStyle name="Normal 2 4 3 4 3 3" xfId="3628" xr:uid="{00000000-0005-0000-0000-0000CF640000}"/>
    <cellStyle name="Normal 2 4 3 4 3 3 2" xfId="11774" xr:uid="{00000000-0005-0000-0000-0000D0640000}"/>
    <cellStyle name="Normal 2 4 3 4 3 3 2 2" xfId="28070" xr:uid="{00000000-0005-0000-0000-0000D1640000}"/>
    <cellStyle name="Normal 2 4 3 4 3 3 3" xfId="19924" xr:uid="{00000000-0005-0000-0000-0000D2640000}"/>
    <cellStyle name="Normal 2 4 3 4 3 4" xfId="6213" xr:uid="{00000000-0005-0000-0000-0000D3640000}"/>
    <cellStyle name="Normal 2 4 3 4 3 4 2" xfId="14359" xr:uid="{00000000-0005-0000-0000-0000D4640000}"/>
    <cellStyle name="Normal 2 4 3 4 3 4 2 2" xfId="30655" xr:uid="{00000000-0005-0000-0000-0000D5640000}"/>
    <cellStyle name="Normal 2 4 3 4 3 4 3" xfId="22509" xr:uid="{00000000-0005-0000-0000-0000D6640000}"/>
    <cellStyle name="Normal 2 4 3 4 3 5" xfId="9060" xr:uid="{00000000-0005-0000-0000-0000D7640000}"/>
    <cellStyle name="Normal 2 4 3 4 3 5 2" xfId="25356" xr:uid="{00000000-0005-0000-0000-0000D8640000}"/>
    <cellStyle name="Normal 2 4 3 4 3 6" xfId="17210" xr:uid="{00000000-0005-0000-0000-0000D9640000}"/>
    <cellStyle name="Normal 2 4 3 4 4" xfId="1619" xr:uid="{00000000-0005-0000-0000-0000DA640000}"/>
    <cellStyle name="Normal 2 4 3 4 4 2" xfId="4237" xr:uid="{00000000-0005-0000-0000-0000DB640000}"/>
    <cellStyle name="Normal 2 4 3 4 4 2 2" xfId="12383" xr:uid="{00000000-0005-0000-0000-0000DC640000}"/>
    <cellStyle name="Normal 2 4 3 4 4 2 2 2" xfId="28679" xr:uid="{00000000-0005-0000-0000-0000DD640000}"/>
    <cellStyle name="Normal 2 4 3 4 4 2 3" xfId="20533" xr:uid="{00000000-0005-0000-0000-0000DE640000}"/>
    <cellStyle name="Normal 2 4 3 4 4 3" xfId="6918" xr:uid="{00000000-0005-0000-0000-0000DF640000}"/>
    <cellStyle name="Normal 2 4 3 4 4 3 2" xfId="15064" xr:uid="{00000000-0005-0000-0000-0000E0640000}"/>
    <cellStyle name="Normal 2 4 3 4 4 3 2 2" xfId="31360" xr:uid="{00000000-0005-0000-0000-0000E1640000}"/>
    <cellStyle name="Normal 2 4 3 4 4 3 3" xfId="23214" xr:uid="{00000000-0005-0000-0000-0000E2640000}"/>
    <cellStyle name="Normal 2 4 3 4 4 4" xfId="9765" xr:uid="{00000000-0005-0000-0000-0000E3640000}"/>
    <cellStyle name="Normal 2 4 3 4 4 4 2" xfId="26061" xr:uid="{00000000-0005-0000-0000-0000E4640000}"/>
    <cellStyle name="Normal 2 4 3 4 4 5" xfId="17915" xr:uid="{00000000-0005-0000-0000-0000E5640000}"/>
    <cellStyle name="Normal 2 4 3 4 5" xfId="3019" xr:uid="{00000000-0005-0000-0000-0000E6640000}"/>
    <cellStyle name="Normal 2 4 3 4 5 2" xfId="11165" xr:uid="{00000000-0005-0000-0000-0000E7640000}"/>
    <cellStyle name="Normal 2 4 3 4 5 2 2" xfId="27461" xr:uid="{00000000-0005-0000-0000-0000E8640000}"/>
    <cellStyle name="Normal 2 4 3 4 5 3" xfId="19315" xr:uid="{00000000-0005-0000-0000-0000E9640000}"/>
    <cellStyle name="Normal 2 4 3 4 6" xfId="5508" xr:uid="{00000000-0005-0000-0000-0000EA640000}"/>
    <cellStyle name="Normal 2 4 3 4 6 2" xfId="13654" xr:uid="{00000000-0005-0000-0000-0000EB640000}"/>
    <cellStyle name="Normal 2 4 3 4 6 2 2" xfId="29950" xr:uid="{00000000-0005-0000-0000-0000EC640000}"/>
    <cellStyle name="Normal 2 4 3 4 6 3" xfId="21804" xr:uid="{00000000-0005-0000-0000-0000ED640000}"/>
    <cellStyle name="Normal 2 4 3 4 7" xfId="8355" xr:uid="{00000000-0005-0000-0000-0000EE640000}"/>
    <cellStyle name="Normal 2 4 3 4 7 2" xfId="24651" xr:uid="{00000000-0005-0000-0000-0000EF640000}"/>
    <cellStyle name="Normal 2 4 3 4 8" xfId="16505" xr:uid="{00000000-0005-0000-0000-0000F0640000}"/>
    <cellStyle name="Normal 2 4 3 5" xfId="287" xr:uid="{00000000-0005-0000-0000-0000F1640000}"/>
    <cellStyle name="Normal 2 4 3 5 2" xfId="631" xr:uid="{00000000-0005-0000-0000-0000F2640000}"/>
    <cellStyle name="Normal 2 4 3 5 2 2" xfId="1337" xr:uid="{00000000-0005-0000-0000-0000F3640000}"/>
    <cellStyle name="Normal 2 4 3 5 2 2 2" xfId="2747" xr:uid="{00000000-0005-0000-0000-0000F4640000}"/>
    <cellStyle name="Normal 2 4 3 5 2 2 2 2" xfId="5216" xr:uid="{00000000-0005-0000-0000-0000F5640000}"/>
    <cellStyle name="Normal 2 4 3 5 2 2 2 2 2" xfId="13362" xr:uid="{00000000-0005-0000-0000-0000F6640000}"/>
    <cellStyle name="Normal 2 4 3 5 2 2 2 2 2 2" xfId="29658" xr:uid="{00000000-0005-0000-0000-0000F7640000}"/>
    <cellStyle name="Normal 2 4 3 5 2 2 2 2 3" xfId="21512" xr:uid="{00000000-0005-0000-0000-0000F8640000}"/>
    <cellStyle name="Normal 2 4 3 5 2 2 2 3" xfId="8046" xr:uid="{00000000-0005-0000-0000-0000F9640000}"/>
    <cellStyle name="Normal 2 4 3 5 2 2 2 3 2" xfId="16192" xr:uid="{00000000-0005-0000-0000-0000FA640000}"/>
    <cellStyle name="Normal 2 4 3 5 2 2 2 3 2 2" xfId="32488" xr:uid="{00000000-0005-0000-0000-0000FB640000}"/>
    <cellStyle name="Normal 2 4 3 5 2 2 2 3 3" xfId="24342" xr:uid="{00000000-0005-0000-0000-0000FC640000}"/>
    <cellStyle name="Normal 2 4 3 5 2 2 2 4" xfId="10893" xr:uid="{00000000-0005-0000-0000-0000FD640000}"/>
    <cellStyle name="Normal 2 4 3 5 2 2 2 4 2" xfId="27189" xr:uid="{00000000-0005-0000-0000-0000FE640000}"/>
    <cellStyle name="Normal 2 4 3 5 2 2 2 5" xfId="19043" xr:uid="{00000000-0005-0000-0000-0000FF640000}"/>
    <cellStyle name="Normal 2 4 3 5 2 2 3" xfId="3998" xr:uid="{00000000-0005-0000-0000-000000650000}"/>
    <cellStyle name="Normal 2 4 3 5 2 2 3 2" xfId="12144" xr:uid="{00000000-0005-0000-0000-000001650000}"/>
    <cellStyle name="Normal 2 4 3 5 2 2 3 2 2" xfId="28440" xr:uid="{00000000-0005-0000-0000-000002650000}"/>
    <cellStyle name="Normal 2 4 3 5 2 2 3 3" xfId="20294" xr:uid="{00000000-0005-0000-0000-000003650000}"/>
    <cellStyle name="Normal 2 4 3 5 2 2 4" xfId="6636" xr:uid="{00000000-0005-0000-0000-000004650000}"/>
    <cellStyle name="Normal 2 4 3 5 2 2 4 2" xfId="14782" xr:uid="{00000000-0005-0000-0000-000005650000}"/>
    <cellStyle name="Normal 2 4 3 5 2 2 4 2 2" xfId="31078" xr:uid="{00000000-0005-0000-0000-000006650000}"/>
    <cellStyle name="Normal 2 4 3 5 2 2 4 3" xfId="22932" xr:uid="{00000000-0005-0000-0000-000007650000}"/>
    <cellStyle name="Normal 2 4 3 5 2 2 5" xfId="9483" xr:uid="{00000000-0005-0000-0000-000008650000}"/>
    <cellStyle name="Normal 2 4 3 5 2 2 5 2" xfId="25779" xr:uid="{00000000-0005-0000-0000-000009650000}"/>
    <cellStyle name="Normal 2 4 3 5 2 2 6" xfId="17633" xr:uid="{00000000-0005-0000-0000-00000A650000}"/>
    <cellStyle name="Normal 2 4 3 5 2 3" xfId="2042" xr:uid="{00000000-0005-0000-0000-00000B650000}"/>
    <cellStyle name="Normal 2 4 3 5 2 3 2" xfId="4607" xr:uid="{00000000-0005-0000-0000-00000C650000}"/>
    <cellStyle name="Normal 2 4 3 5 2 3 2 2" xfId="12753" xr:uid="{00000000-0005-0000-0000-00000D650000}"/>
    <cellStyle name="Normal 2 4 3 5 2 3 2 2 2" xfId="29049" xr:uid="{00000000-0005-0000-0000-00000E650000}"/>
    <cellStyle name="Normal 2 4 3 5 2 3 2 3" xfId="20903" xr:uid="{00000000-0005-0000-0000-00000F650000}"/>
    <cellStyle name="Normal 2 4 3 5 2 3 3" xfId="7341" xr:uid="{00000000-0005-0000-0000-000010650000}"/>
    <cellStyle name="Normal 2 4 3 5 2 3 3 2" xfId="15487" xr:uid="{00000000-0005-0000-0000-000011650000}"/>
    <cellStyle name="Normal 2 4 3 5 2 3 3 2 2" xfId="31783" xr:uid="{00000000-0005-0000-0000-000012650000}"/>
    <cellStyle name="Normal 2 4 3 5 2 3 3 3" xfId="23637" xr:uid="{00000000-0005-0000-0000-000013650000}"/>
    <cellStyle name="Normal 2 4 3 5 2 3 4" xfId="10188" xr:uid="{00000000-0005-0000-0000-000014650000}"/>
    <cellStyle name="Normal 2 4 3 5 2 3 4 2" xfId="26484" xr:uid="{00000000-0005-0000-0000-000015650000}"/>
    <cellStyle name="Normal 2 4 3 5 2 3 5" xfId="18338" xr:uid="{00000000-0005-0000-0000-000016650000}"/>
    <cellStyle name="Normal 2 4 3 5 2 4" xfId="3389" xr:uid="{00000000-0005-0000-0000-000017650000}"/>
    <cellStyle name="Normal 2 4 3 5 2 4 2" xfId="11535" xr:uid="{00000000-0005-0000-0000-000018650000}"/>
    <cellStyle name="Normal 2 4 3 5 2 4 2 2" xfId="27831" xr:uid="{00000000-0005-0000-0000-000019650000}"/>
    <cellStyle name="Normal 2 4 3 5 2 4 3" xfId="19685" xr:uid="{00000000-0005-0000-0000-00001A650000}"/>
    <cellStyle name="Normal 2 4 3 5 2 5" xfId="5931" xr:uid="{00000000-0005-0000-0000-00001B650000}"/>
    <cellStyle name="Normal 2 4 3 5 2 5 2" xfId="14077" xr:uid="{00000000-0005-0000-0000-00001C650000}"/>
    <cellStyle name="Normal 2 4 3 5 2 5 2 2" xfId="30373" xr:uid="{00000000-0005-0000-0000-00001D650000}"/>
    <cellStyle name="Normal 2 4 3 5 2 5 3" xfId="22227" xr:uid="{00000000-0005-0000-0000-00001E650000}"/>
    <cellStyle name="Normal 2 4 3 5 2 6" xfId="8778" xr:uid="{00000000-0005-0000-0000-00001F650000}"/>
    <cellStyle name="Normal 2 4 3 5 2 6 2" xfId="25074" xr:uid="{00000000-0005-0000-0000-000020650000}"/>
    <cellStyle name="Normal 2 4 3 5 2 7" xfId="16928" xr:uid="{00000000-0005-0000-0000-000021650000}"/>
    <cellStyle name="Normal 2 4 3 5 3" xfId="993" xr:uid="{00000000-0005-0000-0000-000022650000}"/>
    <cellStyle name="Normal 2 4 3 5 3 2" xfId="2403" xr:uid="{00000000-0005-0000-0000-000023650000}"/>
    <cellStyle name="Normal 2 4 3 5 3 2 2" xfId="4920" xr:uid="{00000000-0005-0000-0000-000024650000}"/>
    <cellStyle name="Normal 2 4 3 5 3 2 2 2" xfId="13066" xr:uid="{00000000-0005-0000-0000-000025650000}"/>
    <cellStyle name="Normal 2 4 3 5 3 2 2 2 2" xfId="29362" xr:uid="{00000000-0005-0000-0000-000026650000}"/>
    <cellStyle name="Normal 2 4 3 5 3 2 2 3" xfId="21216" xr:uid="{00000000-0005-0000-0000-000027650000}"/>
    <cellStyle name="Normal 2 4 3 5 3 2 3" xfId="7702" xr:uid="{00000000-0005-0000-0000-000028650000}"/>
    <cellStyle name="Normal 2 4 3 5 3 2 3 2" xfId="15848" xr:uid="{00000000-0005-0000-0000-000029650000}"/>
    <cellStyle name="Normal 2 4 3 5 3 2 3 2 2" xfId="32144" xr:uid="{00000000-0005-0000-0000-00002A650000}"/>
    <cellStyle name="Normal 2 4 3 5 3 2 3 3" xfId="23998" xr:uid="{00000000-0005-0000-0000-00002B650000}"/>
    <cellStyle name="Normal 2 4 3 5 3 2 4" xfId="10549" xr:uid="{00000000-0005-0000-0000-00002C650000}"/>
    <cellStyle name="Normal 2 4 3 5 3 2 4 2" xfId="26845" xr:uid="{00000000-0005-0000-0000-00002D650000}"/>
    <cellStyle name="Normal 2 4 3 5 3 2 5" xfId="18699" xr:uid="{00000000-0005-0000-0000-00002E650000}"/>
    <cellStyle name="Normal 2 4 3 5 3 3" xfId="3702" xr:uid="{00000000-0005-0000-0000-00002F650000}"/>
    <cellStyle name="Normal 2 4 3 5 3 3 2" xfId="11848" xr:uid="{00000000-0005-0000-0000-000030650000}"/>
    <cellStyle name="Normal 2 4 3 5 3 3 2 2" xfId="28144" xr:uid="{00000000-0005-0000-0000-000031650000}"/>
    <cellStyle name="Normal 2 4 3 5 3 3 3" xfId="19998" xr:uid="{00000000-0005-0000-0000-000032650000}"/>
    <cellStyle name="Normal 2 4 3 5 3 4" xfId="6292" xr:uid="{00000000-0005-0000-0000-000033650000}"/>
    <cellStyle name="Normal 2 4 3 5 3 4 2" xfId="14438" xr:uid="{00000000-0005-0000-0000-000034650000}"/>
    <cellStyle name="Normal 2 4 3 5 3 4 2 2" xfId="30734" xr:uid="{00000000-0005-0000-0000-000035650000}"/>
    <cellStyle name="Normal 2 4 3 5 3 4 3" xfId="22588" xr:uid="{00000000-0005-0000-0000-000036650000}"/>
    <cellStyle name="Normal 2 4 3 5 3 5" xfId="9139" xr:uid="{00000000-0005-0000-0000-000037650000}"/>
    <cellStyle name="Normal 2 4 3 5 3 5 2" xfId="25435" xr:uid="{00000000-0005-0000-0000-000038650000}"/>
    <cellStyle name="Normal 2 4 3 5 3 6" xfId="17289" xr:uid="{00000000-0005-0000-0000-000039650000}"/>
    <cellStyle name="Normal 2 4 3 5 4" xfId="1698" xr:uid="{00000000-0005-0000-0000-00003A650000}"/>
    <cellStyle name="Normal 2 4 3 5 4 2" xfId="4311" xr:uid="{00000000-0005-0000-0000-00003B650000}"/>
    <cellStyle name="Normal 2 4 3 5 4 2 2" xfId="12457" xr:uid="{00000000-0005-0000-0000-00003C650000}"/>
    <cellStyle name="Normal 2 4 3 5 4 2 2 2" xfId="28753" xr:uid="{00000000-0005-0000-0000-00003D650000}"/>
    <cellStyle name="Normal 2 4 3 5 4 2 3" xfId="20607" xr:uid="{00000000-0005-0000-0000-00003E650000}"/>
    <cellStyle name="Normal 2 4 3 5 4 3" xfId="6997" xr:uid="{00000000-0005-0000-0000-00003F650000}"/>
    <cellStyle name="Normal 2 4 3 5 4 3 2" xfId="15143" xr:uid="{00000000-0005-0000-0000-000040650000}"/>
    <cellStyle name="Normal 2 4 3 5 4 3 2 2" xfId="31439" xr:uid="{00000000-0005-0000-0000-000041650000}"/>
    <cellStyle name="Normal 2 4 3 5 4 3 3" xfId="23293" xr:uid="{00000000-0005-0000-0000-000042650000}"/>
    <cellStyle name="Normal 2 4 3 5 4 4" xfId="9844" xr:uid="{00000000-0005-0000-0000-000043650000}"/>
    <cellStyle name="Normal 2 4 3 5 4 4 2" xfId="26140" xr:uid="{00000000-0005-0000-0000-000044650000}"/>
    <cellStyle name="Normal 2 4 3 5 4 5" xfId="17994" xr:uid="{00000000-0005-0000-0000-000045650000}"/>
    <cellStyle name="Normal 2 4 3 5 5" xfId="3093" xr:uid="{00000000-0005-0000-0000-000046650000}"/>
    <cellStyle name="Normal 2 4 3 5 5 2" xfId="11239" xr:uid="{00000000-0005-0000-0000-000047650000}"/>
    <cellStyle name="Normal 2 4 3 5 5 2 2" xfId="27535" xr:uid="{00000000-0005-0000-0000-000048650000}"/>
    <cellStyle name="Normal 2 4 3 5 5 3" xfId="19389" xr:uid="{00000000-0005-0000-0000-000049650000}"/>
    <cellStyle name="Normal 2 4 3 5 6" xfId="5587" xr:uid="{00000000-0005-0000-0000-00004A650000}"/>
    <cellStyle name="Normal 2 4 3 5 6 2" xfId="13733" xr:uid="{00000000-0005-0000-0000-00004B650000}"/>
    <cellStyle name="Normal 2 4 3 5 6 2 2" xfId="30029" xr:uid="{00000000-0005-0000-0000-00004C650000}"/>
    <cellStyle name="Normal 2 4 3 5 6 3" xfId="21883" xr:uid="{00000000-0005-0000-0000-00004D650000}"/>
    <cellStyle name="Normal 2 4 3 5 7" xfId="8434" xr:uid="{00000000-0005-0000-0000-00004E650000}"/>
    <cellStyle name="Normal 2 4 3 5 7 2" xfId="24730" xr:uid="{00000000-0005-0000-0000-00004F650000}"/>
    <cellStyle name="Normal 2 4 3 5 8" xfId="16584" xr:uid="{00000000-0005-0000-0000-000050650000}"/>
    <cellStyle name="Normal 2 4 3 6" xfId="377" xr:uid="{00000000-0005-0000-0000-000051650000}"/>
    <cellStyle name="Normal 2 4 3 6 2" xfId="1083" xr:uid="{00000000-0005-0000-0000-000052650000}"/>
    <cellStyle name="Normal 2 4 3 6 2 2" xfId="2493" xr:uid="{00000000-0005-0000-0000-000053650000}"/>
    <cellStyle name="Normal 2 4 3 6 2 2 2" xfId="4994" xr:uid="{00000000-0005-0000-0000-000054650000}"/>
    <cellStyle name="Normal 2 4 3 6 2 2 2 2" xfId="13140" xr:uid="{00000000-0005-0000-0000-000055650000}"/>
    <cellStyle name="Normal 2 4 3 6 2 2 2 2 2" xfId="29436" xr:uid="{00000000-0005-0000-0000-000056650000}"/>
    <cellStyle name="Normal 2 4 3 6 2 2 2 3" xfId="21290" xr:uid="{00000000-0005-0000-0000-000057650000}"/>
    <cellStyle name="Normal 2 4 3 6 2 2 3" xfId="7792" xr:uid="{00000000-0005-0000-0000-000058650000}"/>
    <cellStyle name="Normal 2 4 3 6 2 2 3 2" xfId="15938" xr:uid="{00000000-0005-0000-0000-000059650000}"/>
    <cellStyle name="Normal 2 4 3 6 2 2 3 2 2" xfId="32234" xr:uid="{00000000-0005-0000-0000-00005A650000}"/>
    <cellStyle name="Normal 2 4 3 6 2 2 3 3" xfId="24088" xr:uid="{00000000-0005-0000-0000-00005B650000}"/>
    <cellStyle name="Normal 2 4 3 6 2 2 4" xfId="10639" xr:uid="{00000000-0005-0000-0000-00005C650000}"/>
    <cellStyle name="Normal 2 4 3 6 2 2 4 2" xfId="26935" xr:uid="{00000000-0005-0000-0000-00005D650000}"/>
    <cellStyle name="Normal 2 4 3 6 2 2 5" xfId="18789" xr:uid="{00000000-0005-0000-0000-00005E650000}"/>
    <cellStyle name="Normal 2 4 3 6 2 3" xfId="3776" xr:uid="{00000000-0005-0000-0000-00005F650000}"/>
    <cellStyle name="Normal 2 4 3 6 2 3 2" xfId="11922" xr:uid="{00000000-0005-0000-0000-000060650000}"/>
    <cellStyle name="Normal 2 4 3 6 2 3 2 2" xfId="28218" xr:uid="{00000000-0005-0000-0000-000061650000}"/>
    <cellStyle name="Normal 2 4 3 6 2 3 3" xfId="20072" xr:uid="{00000000-0005-0000-0000-000062650000}"/>
    <cellStyle name="Normal 2 4 3 6 2 4" xfId="6382" xr:uid="{00000000-0005-0000-0000-000063650000}"/>
    <cellStyle name="Normal 2 4 3 6 2 4 2" xfId="14528" xr:uid="{00000000-0005-0000-0000-000064650000}"/>
    <cellStyle name="Normal 2 4 3 6 2 4 2 2" xfId="30824" xr:uid="{00000000-0005-0000-0000-000065650000}"/>
    <cellStyle name="Normal 2 4 3 6 2 4 3" xfId="22678" xr:uid="{00000000-0005-0000-0000-000066650000}"/>
    <cellStyle name="Normal 2 4 3 6 2 5" xfId="9229" xr:uid="{00000000-0005-0000-0000-000067650000}"/>
    <cellStyle name="Normal 2 4 3 6 2 5 2" xfId="25525" xr:uid="{00000000-0005-0000-0000-000068650000}"/>
    <cellStyle name="Normal 2 4 3 6 2 6" xfId="17379" xr:uid="{00000000-0005-0000-0000-000069650000}"/>
    <cellStyle name="Normal 2 4 3 6 3" xfId="1788" xr:uid="{00000000-0005-0000-0000-00006A650000}"/>
    <cellStyle name="Normal 2 4 3 6 3 2" xfId="4385" xr:uid="{00000000-0005-0000-0000-00006B650000}"/>
    <cellStyle name="Normal 2 4 3 6 3 2 2" xfId="12531" xr:uid="{00000000-0005-0000-0000-00006C650000}"/>
    <cellStyle name="Normal 2 4 3 6 3 2 2 2" xfId="28827" xr:uid="{00000000-0005-0000-0000-00006D650000}"/>
    <cellStyle name="Normal 2 4 3 6 3 2 3" xfId="20681" xr:uid="{00000000-0005-0000-0000-00006E650000}"/>
    <cellStyle name="Normal 2 4 3 6 3 3" xfId="7087" xr:uid="{00000000-0005-0000-0000-00006F650000}"/>
    <cellStyle name="Normal 2 4 3 6 3 3 2" xfId="15233" xr:uid="{00000000-0005-0000-0000-000070650000}"/>
    <cellStyle name="Normal 2 4 3 6 3 3 2 2" xfId="31529" xr:uid="{00000000-0005-0000-0000-000071650000}"/>
    <cellStyle name="Normal 2 4 3 6 3 3 3" xfId="23383" xr:uid="{00000000-0005-0000-0000-000072650000}"/>
    <cellStyle name="Normal 2 4 3 6 3 4" xfId="9934" xr:uid="{00000000-0005-0000-0000-000073650000}"/>
    <cellStyle name="Normal 2 4 3 6 3 4 2" xfId="26230" xr:uid="{00000000-0005-0000-0000-000074650000}"/>
    <cellStyle name="Normal 2 4 3 6 3 5" xfId="18084" xr:uid="{00000000-0005-0000-0000-000075650000}"/>
    <cellStyle name="Normal 2 4 3 6 4" xfId="3167" xr:uid="{00000000-0005-0000-0000-000076650000}"/>
    <cellStyle name="Normal 2 4 3 6 4 2" xfId="11313" xr:uid="{00000000-0005-0000-0000-000077650000}"/>
    <cellStyle name="Normal 2 4 3 6 4 2 2" xfId="27609" xr:uid="{00000000-0005-0000-0000-000078650000}"/>
    <cellStyle name="Normal 2 4 3 6 4 3" xfId="19463" xr:uid="{00000000-0005-0000-0000-000079650000}"/>
    <cellStyle name="Normal 2 4 3 6 5" xfId="5677" xr:uid="{00000000-0005-0000-0000-00007A650000}"/>
    <cellStyle name="Normal 2 4 3 6 5 2" xfId="13823" xr:uid="{00000000-0005-0000-0000-00007B650000}"/>
    <cellStyle name="Normal 2 4 3 6 5 2 2" xfId="30119" xr:uid="{00000000-0005-0000-0000-00007C650000}"/>
    <cellStyle name="Normal 2 4 3 6 5 3" xfId="21973" xr:uid="{00000000-0005-0000-0000-00007D650000}"/>
    <cellStyle name="Normal 2 4 3 6 6" xfId="8524" xr:uid="{00000000-0005-0000-0000-00007E650000}"/>
    <cellStyle name="Normal 2 4 3 6 6 2" xfId="24820" xr:uid="{00000000-0005-0000-0000-00007F650000}"/>
    <cellStyle name="Normal 2 4 3 6 7" xfId="16674" xr:uid="{00000000-0005-0000-0000-000080650000}"/>
    <cellStyle name="Normal 2 4 3 7" xfId="739" xr:uid="{00000000-0005-0000-0000-000081650000}"/>
    <cellStyle name="Normal 2 4 3 7 2" xfId="2149" xr:uid="{00000000-0005-0000-0000-000082650000}"/>
    <cellStyle name="Normal 2 4 3 7 2 2" xfId="4698" xr:uid="{00000000-0005-0000-0000-000083650000}"/>
    <cellStyle name="Normal 2 4 3 7 2 2 2" xfId="12844" xr:uid="{00000000-0005-0000-0000-000084650000}"/>
    <cellStyle name="Normal 2 4 3 7 2 2 2 2" xfId="29140" xr:uid="{00000000-0005-0000-0000-000085650000}"/>
    <cellStyle name="Normal 2 4 3 7 2 2 3" xfId="20994" xr:uid="{00000000-0005-0000-0000-000086650000}"/>
    <cellStyle name="Normal 2 4 3 7 2 3" xfId="7448" xr:uid="{00000000-0005-0000-0000-000087650000}"/>
    <cellStyle name="Normal 2 4 3 7 2 3 2" xfId="15594" xr:uid="{00000000-0005-0000-0000-000088650000}"/>
    <cellStyle name="Normal 2 4 3 7 2 3 2 2" xfId="31890" xr:uid="{00000000-0005-0000-0000-000089650000}"/>
    <cellStyle name="Normal 2 4 3 7 2 3 3" xfId="23744" xr:uid="{00000000-0005-0000-0000-00008A650000}"/>
    <cellStyle name="Normal 2 4 3 7 2 4" xfId="10295" xr:uid="{00000000-0005-0000-0000-00008B650000}"/>
    <cellStyle name="Normal 2 4 3 7 2 4 2" xfId="26591" xr:uid="{00000000-0005-0000-0000-00008C650000}"/>
    <cellStyle name="Normal 2 4 3 7 2 5" xfId="18445" xr:uid="{00000000-0005-0000-0000-00008D650000}"/>
    <cellStyle name="Normal 2 4 3 7 3" xfId="3480" xr:uid="{00000000-0005-0000-0000-00008E650000}"/>
    <cellStyle name="Normal 2 4 3 7 3 2" xfId="11626" xr:uid="{00000000-0005-0000-0000-00008F650000}"/>
    <cellStyle name="Normal 2 4 3 7 3 2 2" xfId="27922" xr:uid="{00000000-0005-0000-0000-000090650000}"/>
    <cellStyle name="Normal 2 4 3 7 3 3" xfId="19776" xr:uid="{00000000-0005-0000-0000-000091650000}"/>
    <cellStyle name="Normal 2 4 3 7 4" xfId="6038" xr:uid="{00000000-0005-0000-0000-000092650000}"/>
    <cellStyle name="Normal 2 4 3 7 4 2" xfId="14184" xr:uid="{00000000-0005-0000-0000-000093650000}"/>
    <cellStyle name="Normal 2 4 3 7 4 2 2" xfId="30480" xr:uid="{00000000-0005-0000-0000-000094650000}"/>
    <cellStyle name="Normal 2 4 3 7 4 3" xfId="22334" xr:uid="{00000000-0005-0000-0000-000095650000}"/>
    <cellStyle name="Normal 2 4 3 7 5" xfId="8885" xr:uid="{00000000-0005-0000-0000-000096650000}"/>
    <cellStyle name="Normal 2 4 3 7 5 2" xfId="25181" xr:uid="{00000000-0005-0000-0000-000097650000}"/>
    <cellStyle name="Normal 2 4 3 7 6" xfId="17035" xr:uid="{00000000-0005-0000-0000-000098650000}"/>
    <cellStyle name="Normal 2 4 3 8" xfId="1444" xr:uid="{00000000-0005-0000-0000-000099650000}"/>
    <cellStyle name="Normal 2 4 3 8 2" xfId="4089" xr:uid="{00000000-0005-0000-0000-00009A650000}"/>
    <cellStyle name="Normal 2 4 3 8 2 2" xfId="12235" xr:uid="{00000000-0005-0000-0000-00009B650000}"/>
    <cellStyle name="Normal 2 4 3 8 2 2 2" xfId="28531" xr:uid="{00000000-0005-0000-0000-00009C650000}"/>
    <cellStyle name="Normal 2 4 3 8 2 3" xfId="20385" xr:uid="{00000000-0005-0000-0000-00009D650000}"/>
    <cellStyle name="Normal 2 4 3 8 3" xfId="6743" xr:uid="{00000000-0005-0000-0000-00009E650000}"/>
    <cellStyle name="Normal 2 4 3 8 3 2" xfId="14889" xr:uid="{00000000-0005-0000-0000-00009F650000}"/>
    <cellStyle name="Normal 2 4 3 8 3 2 2" xfId="31185" xr:uid="{00000000-0005-0000-0000-0000A0650000}"/>
    <cellStyle name="Normal 2 4 3 8 3 3" xfId="23039" xr:uid="{00000000-0005-0000-0000-0000A1650000}"/>
    <cellStyle name="Normal 2 4 3 8 4" xfId="9590" xr:uid="{00000000-0005-0000-0000-0000A2650000}"/>
    <cellStyle name="Normal 2 4 3 8 4 2" xfId="25886" xr:uid="{00000000-0005-0000-0000-0000A3650000}"/>
    <cellStyle name="Normal 2 4 3 8 5" xfId="17740" xr:uid="{00000000-0005-0000-0000-0000A4650000}"/>
    <cellStyle name="Normal 2 4 3 9" xfId="2871" xr:uid="{00000000-0005-0000-0000-0000A5650000}"/>
    <cellStyle name="Normal 2 4 3 9 2" xfId="11017" xr:uid="{00000000-0005-0000-0000-0000A6650000}"/>
    <cellStyle name="Normal 2 4 3 9 2 2" xfId="27313" xr:uid="{00000000-0005-0000-0000-0000A7650000}"/>
    <cellStyle name="Normal 2 4 3 9 3" xfId="19167" xr:uid="{00000000-0005-0000-0000-0000A8650000}"/>
    <cellStyle name="Normal 2 4 4" xfId="55" xr:uid="{00000000-0005-0000-0000-0000A9650000}"/>
    <cellStyle name="Normal 2 4 4 10" xfId="8202" xr:uid="{00000000-0005-0000-0000-0000AA650000}"/>
    <cellStyle name="Normal 2 4 4 10 2" xfId="24498" xr:uid="{00000000-0005-0000-0000-0000AB650000}"/>
    <cellStyle name="Normal 2 4 4 11" xfId="16352" xr:uid="{00000000-0005-0000-0000-0000AC650000}"/>
    <cellStyle name="Normal 2 4 4 2" xfId="145" xr:uid="{00000000-0005-0000-0000-0000AD650000}"/>
    <cellStyle name="Normal 2 4 4 2 2" xfId="489" xr:uid="{00000000-0005-0000-0000-0000AE650000}"/>
    <cellStyle name="Normal 2 4 4 2 2 2" xfId="1195" xr:uid="{00000000-0005-0000-0000-0000AF650000}"/>
    <cellStyle name="Normal 2 4 4 2 2 2 2" xfId="2605" xr:uid="{00000000-0005-0000-0000-0000B0650000}"/>
    <cellStyle name="Normal 2 4 4 2 2 2 2 2" xfId="5086" xr:uid="{00000000-0005-0000-0000-0000B1650000}"/>
    <cellStyle name="Normal 2 4 4 2 2 2 2 2 2" xfId="13232" xr:uid="{00000000-0005-0000-0000-0000B2650000}"/>
    <cellStyle name="Normal 2 4 4 2 2 2 2 2 2 2" xfId="29528" xr:uid="{00000000-0005-0000-0000-0000B3650000}"/>
    <cellStyle name="Normal 2 4 4 2 2 2 2 2 3" xfId="21382" xr:uid="{00000000-0005-0000-0000-0000B4650000}"/>
    <cellStyle name="Normal 2 4 4 2 2 2 2 3" xfId="7904" xr:uid="{00000000-0005-0000-0000-0000B5650000}"/>
    <cellStyle name="Normal 2 4 4 2 2 2 2 3 2" xfId="16050" xr:uid="{00000000-0005-0000-0000-0000B6650000}"/>
    <cellStyle name="Normal 2 4 4 2 2 2 2 3 2 2" xfId="32346" xr:uid="{00000000-0005-0000-0000-0000B7650000}"/>
    <cellStyle name="Normal 2 4 4 2 2 2 2 3 3" xfId="24200" xr:uid="{00000000-0005-0000-0000-0000B8650000}"/>
    <cellStyle name="Normal 2 4 4 2 2 2 2 4" xfId="10751" xr:uid="{00000000-0005-0000-0000-0000B9650000}"/>
    <cellStyle name="Normal 2 4 4 2 2 2 2 4 2" xfId="27047" xr:uid="{00000000-0005-0000-0000-0000BA650000}"/>
    <cellStyle name="Normal 2 4 4 2 2 2 2 5" xfId="18901" xr:uid="{00000000-0005-0000-0000-0000BB650000}"/>
    <cellStyle name="Normal 2 4 4 2 2 2 3" xfId="3868" xr:uid="{00000000-0005-0000-0000-0000BC650000}"/>
    <cellStyle name="Normal 2 4 4 2 2 2 3 2" xfId="12014" xr:uid="{00000000-0005-0000-0000-0000BD650000}"/>
    <cellStyle name="Normal 2 4 4 2 2 2 3 2 2" xfId="28310" xr:uid="{00000000-0005-0000-0000-0000BE650000}"/>
    <cellStyle name="Normal 2 4 4 2 2 2 3 3" xfId="20164" xr:uid="{00000000-0005-0000-0000-0000BF650000}"/>
    <cellStyle name="Normal 2 4 4 2 2 2 4" xfId="6494" xr:uid="{00000000-0005-0000-0000-0000C0650000}"/>
    <cellStyle name="Normal 2 4 4 2 2 2 4 2" xfId="14640" xr:uid="{00000000-0005-0000-0000-0000C1650000}"/>
    <cellStyle name="Normal 2 4 4 2 2 2 4 2 2" xfId="30936" xr:uid="{00000000-0005-0000-0000-0000C2650000}"/>
    <cellStyle name="Normal 2 4 4 2 2 2 4 3" xfId="22790" xr:uid="{00000000-0005-0000-0000-0000C3650000}"/>
    <cellStyle name="Normal 2 4 4 2 2 2 5" xfId="9341" xr:uid="{00000000-0005-0000-0000-0000C4650000}"/>
    <cellStyle name="Normal 2 4 4 2 2 2 5 2" xfId="25637" xr:uid="{00000000-0005-0000-0000-0000C5650000}"/>
    <cellStyle name="Normal 2 4 4 2 2 2 6" xfId="17491" xr:uid="{00000000-0005-0000-0000-0000C6650000}"/>
    <cellStyle name="Normal 2 4 4 2 2 3" xfId="1900" xr:uid="{00000000-0005-0000-0000-0000C7650000}"/>
    <cellStyle name="Normal 2 4 4 2 2 3 2" xfId="4477" xr:uid="{00000000-0005-0000-0000-0000C8650000}"/>
    <cellStyle name="Normal 2 4 4 2 2 3 2 2" xfId="12623" xr:uid="{00000000-0005-0000-0000-0000C9650000}"/>
    <cellStyle name="Normal 2 4 4 2 2 3 2 2 2" xfId="28919" xr:uid="{00000000-0005-0000-0000-0000CA650000}"/>
    <cellStyle name="Normal 2 4 4 2 2 3 2 3" xfId="20773" xr:uid="{00000000-0005-0000-0000-0000CB650000}"/>
    <cellStyle name="Normal 2 4 4 2 2 3 3" xfId="7199" xr:uid="{00000000-0005-0000-0000-0000CC650000}"/>
    <cellStyle name="Normal 2 4 4 2 2 3 3 2" xfId="15345" xr:uid="{00000000-0005-0000-0000-0000CD650000}"/>
    <cellStyle name="Normal 2 4 4 2 2 3 3 2 2" xfId="31641" xr:uid="{00000000-0005-0000-0000-0000CE650000}"/>
    <cellStyle name="Normal 2 4 4 2 2 3 3 3" xfId="23495" xr:uid="{00000000-0005-0000-0000-0000CF650000}"/>
    <cellStyle name="Normal 2 4 4 2 2 3 4" xfId="10046" xr:uid="{00000000-0005-0000-0000-0000D0650000}"/>
    <cellStyle name="Normal 2 4 4 2 2 3 4 2" xfId="26342" xr:uid="{00000000-0005-0000-0000-0000D1650000}"/>
    <cellStyle name="Normal 2 4 4 2 2 3 5" xfId="18196" xr:uid="{00000000-0005-0000-0000-0000D2650000}"/>
    <cellStyle name="Normal 2 4 4 2 2 4" xfId="3259" xr:uid="{00000000-0005-0000-0000-0000D3650000}"/>
    <cellStyle name="Normal 2 4 4 2 2 4 2" xfId="11405" xr:uid="{00000000-0005-0000-0000-0000D4650000}"/>
    <cellStyle name="Normal 2 4 4 2 2 4 2 2" xfId="27701" xr:uid="{00000000-0005-0000-0000-0000D5650000}"/>
    <cellStyle name="Normal 2 4 4 2 2 4 3" xfId="19555" xr:uid="{00000000-0005-0000-0000-0000D6650000}"/>
    <cellStyle name="Normal 2 4 4 2 2 5" xfId="5789" xr:uid="{00000000-0005-0000-0000-0000D7650000}"/>
    <cellStyle name="Normal 2 4 4 2 2 5 2" xfId="13935" xr:uid="{00000000-0005-0000-0000-0000D8650000}"/>
    <cellStyle name="Normal 2 4 4 2 2 5 2 2" xfId="30231" xr:uid="{00000000-0005-0000-0000-0000D9650000}"/>
    <cellStyle name="Normal 2 4 4 2 2 5 3" xfId="22085" xr:uid="{00000000-0005-0000-0000-0000DA650000}"/>
    <cellStyle name="Normal 2 4 4 2 2 6" xfId="8636" xr:uid="{00000000-0005-0000-0000-0000DB650000}"/>
    <cellStyle name="Normal 2 4 4 2 2 6 2" xfId="24932" xr:uid="{00000000-0005-0000-0000-0000DC650000}"/>
    <cellStyle name="Normal 2 4 4 2 2 7" xfId="16786" xr:uid="{00000000-0005-0000-0000-0000DD650000}"/>
    <cellStyle name="Normal 2 4 4 2 3" xfId="851" xr:uid="{00000000-0005-0000-0000-0000DE650000}"/>
    <cellStyle name="Normal 2 4 4 2 3 2" xfId="2261" xr:uid="{00000000-0005-0000-0000-0000DF650000}"/>
    <cellStyle name="Normal 2 4 4 2 3 2 2" xfId="4790" xr:uid="{00000000-0005-0000-0000-0000E0650000}"/>
    <cellStyle name="Normal 2 4 4 2 3 2 2 2" xfId="12936" xr:uid="{00000000-0005-0000-0000-0000E1650000}"/>
    <cellStyle name="Normal 2 4 4 2 3 2 2 2 2" xfId="29232" xr:uid="{00000000-0005-0000-0000-0000E2650000}"/>
    <cellStyle name="Normal 2 4 4 2 3 2 2 3" xfId="21086" xr:uid="{00000000-0005-0000-0000-0000E3650000}"/>
    <cellStyle name="Normal 2 4 4 2 3 2 3" xfId="7560" xr:uid="{00000000-0005-0000-0000-0000E4650000}"/>
    <cellStyle name="Normal 2 4 4 2 3 2 3 2" xfId="15706" xr:uid="{00000000-0005-0000-0000-0000E5650000}"/>
    <cellStyle name="Normal 2 4 4 2 3 2 3 2 2" xfId="32002" xr:uid="{00000000-0005-0000-0000-0000E6650000}"/>
    <cellStyle name="Normal 2 4 4 2 3 2 3 3" xfId="23856" xr:uid="{00000000-0005-0000-0000-0000E7650000}"/>
    <cellStyle name="Normal 2 4 4 2 3 2 4" xfId="10407" xr:uid="{00000000-0005-0000-0000-0000E8650000}"/>
    <cellStyle name="Normal 2 4 4 2 3 2 4 2" xfId="26703" xr:uid="{00000000-0005-0000-0000-0000E9650000}"/>
    <cellStyle name="Normal 2 4 4 2 3 2 5" xfId="18557" xr:uid="{00000000-0005-0000-0000-0000EA650000}"/>
    <cellStyle name="Normal 2 4 4 2 3 3" xfId="3572" xr:uid="{00000000-0005-0000-0000-0000EB650000}"/>
    <cellStyle name="Normal 2 4 4 2 3 3 2" xfId="11718" xr:uid="{00000000-0005-0000-0000-0000EC650000}"/>
    <cellStyle name="Normal 2 4 4 2 3 3 2 2" xfId="28014" xr:uid="{00000000-0005-0000-0000-0000ED650000}"/>
    <cellStyle name="Normal 2 4 4 2 3 3 3" xfId="19868" xr:uid="{00000000-0005-0000-0000-0000EE650000}"/>
    <cellStyle name="Normal 2 4 4 2 3 4" xfId="6150" xr:uid="{00000000-0005-0000-0000-0000EF650000}"/>
    <cellStyle name="Normal 2 4 4 2 3 4 2" xfId="14296" xr:uid="{00000000-0005-0000-0000-0000F0650000}"/>
    <cellStyle name="Normal 2 4 4 2 3 4 2 2" xfId="30592" xr:uid="{00000000-0005-0000-0000-0000F1650000}"/>
    <cellStyle name="Normal 2 4 4 2 3 4 3" xfId="22446" xr:uid="{00000000-0005-0000-0000-0000F2650000}"/>
    <cellStyle name="Normal 2 4 4 2 3 5" xfId="8997" xr:uid="{00000000-0005-0000-0000-0000F3650000}"/>
    <cellStyle name="Normal 2 4 4 2 3 5 2" xfId="25293" xr:uid="{00000000-0005-0000-0000-0000F4650000}"/>
    <cellStyle name="Normal 2 4 4 2 3 6" xfId="17147" xr:uid="{00000000-0005-0000-0000-0000F5650000}"/>
    <cellStyle name="Normal 2 4 4 2 4" xfId="1556" xr:uid="{00000000-0005-0000-0000-0000F6650000}"/>
    <cellStyle name="Normal 2 4 4 2 4 2" xfId="4181" xr:uid="{00000000-0005-0000-0000-0000F7650000}"/>
    <cellStyle name="Normal 2 4 4 2 4 2 2" xfId="12327" xr:uid="{00000000-0005-0000-0000-0000F8650000}"/>
    <cellStyle name="Normal 2 4 4 2 4 2 2 2" xfId="28623" xr:uid="{00000000-0005-0000-0000-0000F9650000}"/>
    <cellStyle name="Normal 2 4 4 2 4 2 3" xfId="20477" xr:uid="{00000000-0005-0000-0000-0000FA650000}"/>
    <cellStyle name="Normal 2 4 4 2 4 3" xfId="6855" xr:uid="{00000000-0005-0000-0000-0000FB650000}"/>
    <cellStyle name="Normal 2 4 4 2 4 3 2" xfId="15001" xr:uid="{00000000-0005-0000-0000-0000FC650000}"/>
    <cellStyle name="Normal 2 4 4 2 4 3 2 2" xfId="31297" xr:uid="{00000000-0005-0000-0000-0000FD650000}"/>
    <cellStyle name="Normal 2 4 4 2 4 3 3" xfId="23151" xr:uid="{00000000-0005-0000-0000-0000FE650000}"/>
    <cellStyle name="Normal 2 4 4 2 4 4" xfId="9702" xr:uid="{00000000-0005-0000-0000-0000FF650000}"/>
    <cellStyle name="Normal 2 4 4 2 4 4 2" xfId="25998" xr:uid="{00000000-0005-0000-0000-000000660000}"/>
    <cellStyle name="Normal 2 4 4 2 4 5" xfId="17852" xr:uid="{00000000-0005-0000-0000-000001660000}"/>
    <cellStyle name="Normal 2 4 4 2 5" xfId="2963" xr:uid="{00000000-0005-0000-0000-000002660000}"/>
    <cellStyle name="Normal 2 4 4 2 5 2" xfId="11109" xr:uid="{00000000-0005-0000-0000-000003660000}"/>
    <cellStyle name="Normal 2 4 4 2 5 2 2" xfId="27405" xr:uid="{00000000-0005-0000-0000-000004660000}"/>
    <cellStyle name="Normal 2 4 4 2 5 3" xfId="19259" xr:uid="{00000000-0005-0000-0000-000005660000}"/>
    <cellStyle name="Normal 2 4 4 2 6" xfId="5445" xr:uid="{00000000-0005-0000-0000-000006660000}"/>
    <cellStyle name="Normal 2 4 4 2 6 2" xfId="13591" xr:uid="{00000000-0005-0000-0000-000007660000}"/>
    <cellStyle name="Normal 2 4 4 2 6 2 2" xfId="29887" xr:uid="{00000000-0005-0000-0000-000008660000}"/>
    <cellStyle name="Normal 2 4 4 2 6 3" xfId="21741" xr:uid="{00000000-0005-0000-0000-000009660000}"/>
    <cellStyle name="Normal 2 4 4 2 7" xfId="8292" xr:uid="{00000000-0005-0000-0000-00000A660000}"/>
    <cellStyle name="Normal 2 4 4 2 7 2" xfId="24588" xr:uid="{00000000-0005-0000-0000-00000B660000}"/>
    <cellStyle name="Normal 2 4 4 2 8" xfId="16442" xr:uid="{00000000-0005-0000-0000-00000C660000}"/>
    <cellStyle name="Normal 2 4 4 3" xfId="226" xr:uid="{00000000-0005-0000-0000-00000D660000}"/>
    <cellStyle name="Normal 2 4 4 3 2" xfId="570" xr:uid="{00000000-0005-0000-0000-00000E660000}"/>
    <cellStyle name="Normal 2 4 4 3 2 2" xfId="1276" xr:uid="{00000000-0005-0000-0000-00000F660000}"/>
    <cellStyle name="Normal 2 4 4 3 2 2 2" xfId="2686" xr:uid="{00000000-0005-0000-0000-000010660000}"/>
    <cellStyle name="Normal 2 4 4 3 2 2 2 2" xfId="5160" xr:uid="{00000000-0005-0000-0000-000011660000}"/>
    <cellStyle name="Normal 2 4 4 3 2 2 2 2 2" xfId="13306" xr:uid="{00000000-0005-0000-0000-000012660000}"/>
    <cellStyle name="Normal 2 4 4 3 2 2 2 2 2 2" xfId="29602" xr:uid="{00000000-0005-0000-0000-000013660000}"/>
    <cellStyle name="Normal 2 4 4 3 2 2 2 2 3" xfId="21456" xr:uid="{00000000-0005-0000-0000-000014660000}"/>
    <cellStyle name="Normal 2 4 4 3 2 2 2 3" xfId="7985" xr:uid="{00000000-0005-0000-0000-000015660000}"/>
    <cellStyle name="Normal 2 4 4 3 2 2 2 3 2" xfId="16131" xr:uid="{00000000-0005-0000-0000-000016660000}"/>
    <cellStyle name="Normal 2 4 4 3 2 2 2 3 2 2" xfId="32427" xr:uid="{00000000-0005-0000-0000-000017660000}"/>
    <cellStyle name="Normal 2 4 4 3 2 2 2 3 3" xfId="24281" xr:uid="{00000000-0005-0000-0000-000018660000}"/>
    <cellStyle name="Normal 2 4 4 3 2 2 2 4" xfId="10832" xr:uid="{00000000-0005-0000-0000-000019660000}"/>
    <cellStyle name="Normal 2 4 4 3 2 2 2 4 2" xfId="27128" xr:uid="{00000000-0005-0000-0000-00001A660000}"/>
    <cellStyle name="Normal 2 4 4 3 2 2 2 5" xfId="18982" xr:uid="{00000000-0005-0000-0000-00001B660000}"/>
    <cellStyle name="Normal 2 4 4 3 2 2 3" xfId="3942" xr:uid="{00000000-0005-0000-0000-00001C660000}"/>
    <cellStyle name="Normal 2 4 4 3 2 2 3 2" xfId="12088" xr:uid="{00000000-0005-0000-0000-00001D660000}"/>
    <cellStyle name="Normal 2 4 4 3 2 2 3 2 2" xfId="28384" xr:uid="{00000000-0005-0000-0000-00001E660000}"/>
    <cellStyle name="Normal 2 4 4 3 2 2 3 3" xfId="20238" xr:uid="{00000000-0005-0000-0000-00001F660000}"/>
    <cellStyle name="Normal 2 4 4 3 2 2 4" xfId="6575" xr:uid="{00000000-0005-0000-0000-000020660000}"/>
    <cellStyle name="Normal 2 4 4 3 2 2 4 2" xfId="14721" xr:uid="{00000000-0005-0000-0000-000021660000}"/>
    <cellStyle name="Normal 2 4 4 3 2 2 4 2 2" xfId="31017" xr:uid="{00000000-0005-0000-0000-000022660000}"/>
    <cellStyle name="Normal 2 4 4 3 2 2 4 3" xfId="22871" xr:uid="{00000000-0005-0000-0000-000023660000}"/>
    <cellStyle name="Normal 2 4 4 3 2 2 5" xfId="9422" xr:uid="{00000000-0005-0000-0000-000024660000}"/>
    <cellStyle name="Normal 2 4 4 3 2 2 5 2" xfId="25718" xr:uid="{00000000-0005-0000-0000-000025660000}"/>
    <cellStyle name="Normal 2 4 4 3 2 2 6" xfId="17572" xr:uid="{00000000-0005-0000-0000-000026660000}"/>
    <cellStyle name="Normal 2 4 4 3 2 3" xfId="1981" xr:uid="{00000000-0005-0000-0000-000027660000}"/>
    <cellStyle name="Normal 2 4 4 3 2 3 2" xfId="4551" xr:uid="{00000000-0005-0000-0000-000028660000}"/>
    <cellStyle name="Normal 2 4 4 3 2 3 2 2" xfId="12697" xr:uid="{00000000-0005-0000-0000-000029660000}"/>
    <cellStyle name="Normal 2 4 4 3 2 3 2 2 2" xfId="28993" xr:uid="{00000000-0005-0000-0000-00002A660000}"/>
    <cellStyle name="Normal 2 4 4 3 2 3 2 3" xfId="20847" xr:uid="{00000000-0005-0000-0000-00002B660000}"/>
    <cellStyle name="Normal 2 4 4 3 2 3 3" xfId="7280" xr:uid="{00000000-0005-0000-0000-00002C660000}"/>
    <cellStyle name="Normal 2 4 4 3 2 3 3 2" xfId="15426" xr:uid="{00000000-0005-0000-0000-00002D660000}"/>
    <cellStyle name="Normal 2 4 4 3 2 3 3 2 2" xfId="31722" xr:uid="{00000000-0005-0000-0000-00002E660000}"/>
    <cellStyle name="Normal 2 4 4 3 2 3 3 3" xfId="23576" xr:uid="{00000000-0005-0000-0000-00002F660000}"/>
    <cellStyle name="Normal 2 4 4 3 2 3 4" xfId="10127" xr:uid="{00000000-0005-0000-0000-000030660000}"/>
    <cellStyle name="Normal 2 4 4 3 2 3 4 2" xfId="26423" xr:uid="{00000000-0005-0000-0000-000031660000}"/>
    <cellStyle name="Normal 2 4 4 3 2 3 5" xfId="18277" xr:uid="{00000000-0005-0000-0000-000032660000}"/>
    <cellStyle name="Normal 2 4 4 3 2 4" xfId="3333" xr:uid="{00000000-0005-0000-0000-000033660000}"/>
    <cellStyle name="Normal 2 4 4 3 2 4 2" xfId="11479" xr:uid="{00000000-0005-0000-0000-000034660000}"/>
    <cellStyle name="Normal 2 4 4 3 2 4 2 2" xfId="27775" xr:uid="{00000000-0005-0000-0000-000035660000}"/>
    <cellStyle name="Normal 2 4 4 3 2 4 3" xfId="19629" xr:uid="{00000000-0005-0000-0000-000036660000}"/>
    <cellStyle name="Normal 2 4 4 3 2 5" xfId="5870" xr:uid="{00000000-0005-0000-0000-000037660000}"/>
    <cellStyle name="Normal 2 4 4 3 2 5 2" xfId="14016" xr:uid="{00000000-0005-0000-0000-000038660000}"/>
    <cellStyle name="Normal 2 4 4 3 2 5 2 2" xfId="30312" xr:uid="{00000000-0005-0000-0000-000039660000}"/>
    <cellStyle name="Normal 2 4 4 3 2 5 3" xfId="22166" xr:uid="{00000000-0005-0000-0000-00003A660000}"/>
    <cellStyle name="Normal 2 4 4 3 2 6" xfId="8717" xr:uid="{00000000-0005-0000-0000-00003B660000}"/>
    <cellStyle name="Normal 2 4 4 3 2 6 2" xfId="25013" xr:uid="{00000000-0005-0000-0000-00003C660000}"/>
    <cellStyle name="Normal 2 4 4 3 2 7" xfId="16867" xr:uid="{00000000-0005-0000-0000-00003D660000}"/>
    <cellStyle name="Normal 2 4 4 3 3" xfId="932" xr:uid="{00000000-0005-0000-0000-00003E660000}"/>
    <cellStyle name="Normal 2 4 4 3 3 2" xfId="2342" xr:uid="{00000000-0005-0000-0000-00003F660000}"/>
    <cellStyle name="Normal 2 4 4 3 3 2 2" xfId="4864" xr:uid="{00000000-0005-0000-0000-000040660000}"/>
    <cellStyle name="Normal 2 4 4 3 3 2 2 2" xfId="13010" xr:uid="{00000000-0005-0000-0000-000041660000}"/>
    <cellStyle name="Normal 2 4 4 3 3 2 2 2 2" xfId="29306" xr:uid="{00000000-0005-0000-0000-000042660000}"/>
    <cellStyle name="Normal 2 4 4 3 3 2 2 3" xfId="21160" xr:uid="{00000000-0005-0000-0000-000043660000}"/>
    <cellStyle name="Normal 2 4 4 3 3 2 3" xfId="7641" xr:uid="{00000000-0005-0000-0000-000044660000}"/>
    <cellStyle name="Normal 2 4 4 3 3 2 3 2" xfId="15787" xr:uid="{00000000-0005-0000-0000-000045660000}"/>
    <cellStyle name="Normal 2 4 4 3 3 2 3 2 2" xfId="32083" xr:uid="{00000000-0005-0000-0000-000046660000}"/>
    <cellStyle name="Normal 2 4 4 3 3 2 3 3" xfId="23937" xr:uid="{00000000-0005-0000-0000-000047660000}"/>
    <cellStyle name="Normal 2 4 4 3 3 2 4" xfId="10488" xr:uid="{00000000-0005-0000-0000-000048660000}"/>
    <cellStyle name="Normal 2 4 4 3 3 2 4 2" xfId="26784" xr:uid="{00000000-0005-0000-0000-000049660000}"/>
    <cellStyle name="Normal 2 4 4 3 3 2 5" xfId="18638" xr:uid="{00000000-0005-0000-0000-00004A660000}"/>
    <cellStyle name="Normal 2 4 4 3 3 3" xfId="3646" xr:uid="{00000000-0005-0000-0000-00004B660000}"/>
    <cellStyle name="Normal 2 4 4 3 3 3 2" xfId="11792" xr:uid="{00000000-0005-0000-0000-00004C660000}"/>
    <cellStyle name="Normal 2 4 4 3 3 3 2 2" xfId="28088" xr:uid="{00000000-0005-0000-0000-00004D660000}"/>
    <cellStyle name="Normal 2 4 4 3 3 3 3" xfId="19942" xr:uid="{00000000-0005-0000-0000-00004E660000}"/>
    <cellStyle name="Normal 2 4 4 3 3 4" xfId="6231" xr:uid="{00000000-0005-0000-0000-00004F660000}"/>
    <cellStyle name="Normal 2 4 4 3 3 4 2" xfId="14377" xr:uid="{00000000-0005-0000-0000-000050660000}"/>
    <cellStyle name="Normal 2 4 4 3 3 4 2 2" xfId="30673" xr:uid="{00000000-0005-0000-0000-000051660000}"/>
    <cellStyle name="Normal 2 4 4 3 3 4 3" xfId="22527" xr:uid="{00000000-0005-0000-0000-000052660000}"/>
    <cellStyle name="Normal 2 4 4 3 3 5" xfId="9078" xr:uid="{00000000-0005-0000-0000-000053660000}"/>
    <cellStyle name="Normal 2 4 4 3 3 5 2" xfId="25374" xr:uid="{00000000-0005-0000-0000-000054660000}"/>
    <cellStyle name="Normal 2 4 4 3 3 6" xfId="17228" xr:uid="{00000000-0005-0000-0000-000055660000}"/>
    <cellStyle name="Normal 2 4 4 3 4" xfId="1637" xr:uid="{00000000-0005-0000-0000-000056660000}"/>
    <cellStyle name="Normal 2 4 4 3 4 2" xfId="4255" xr:uid="{00000000-0005-0000-0000-000057660000}"/>
    <cellStyle name="Normal 2 4 4 3 4 2 2" xfId="12401" xr:uid="{00000000-0005-0000-0000-000058660000}"/>
    <cellStyle name="Normal 2 4 4 3 4 2 2 2" xfId="28697" xr:uid="{00000000-0005-0000-0000-000059660000}"/>
    <cellStyle name="Normal 2 4 4 3 4 2 3" xfId="20551" xr:uid="{00000000-0005-0000-0000-00005A660000}"/>
    <cellStyle name="Normal 2 4 4 3 4 3" xfId="6936" xr:uid="{00000000-0005-0000-0000-00005B660000}"/>
    <cellStyle name="Normal 2 4 4 3 4 3 2" xfId="15082" xr:uid="{00000000-0005-0000-0000-00005C660000}"/>
    <cellStyle name="Normal 2 4 4 3 4 3 2 2" xfId="31378" xr:uid="{00000000-0005-0000-0000-00005D660000}"/>
    <cellStyle name="Normal 2 4 4 3 4 3 3" xfId="23232" xr:uid="{00000000-0005-0000-0000-00005E660000}"/>
    <cellStyle name="Normal 2 4 4 3 4 4" xfId="9783" xr:uid="{00000000-0005-0000-0000-00005F660000}"/>
    <cellStyle name="Normal 2 4 4 3 4 4 2" xfId="26079" xr:uid="{00000000-0005-0000-0000-000060660000}"/>
    <cellStyle name="Normal 2 4 4 3 4 5" xfId="17933" xr:uid="{00000000-0005-0000-0000-000061660000}"/>
    <cellStyle name="Normal 2 4 4 3 5" xfId="3037" xr:uid="{00000000-0005-0000-0000-000062660000}"/>
    <cellStyle name="Normal 2 4 4 3 5 2" xfId="11183" xr:uid="{00000000-0005-0000-0000-000063660000}"/>
    <cellStyle name="Normal 2 4 4 3 5 2 2" xfId="27479" xr:uid="{00000000-0005-0000-0000-000064660000}"/>
    <cellStyle name="Normal 2 4 4 3 5 3" xfId="19333" xr:uid="{00000000-0005-0000-0000-000065660000}"/>
    <cellStyle name="Normal 2 4 4 3 6" xfId="5526" xr:uid="{00000000-0005-0000-0000-000066660000}"/>
    <cellStyle name="Normal 2 4 4 3 6 2" xfId="13672" xr:uid="{00000000-0005-0000-0000-000067660000}"/>
    <cellStyle name="Normal 2 4 4 3 6 2 2" xfId="29968" xr:uid="{00000000-0005-0000-0000-000068660000}"/>
    <cellStyle name="Normal 2 4 4 3 6 3" xfId="21822" xr:uid="{00000000-0005-0000-0000-000069660000}"/>
    <cellStyle name="Normal 2 4 4 3 7" xfId="8373" xr:uid="{00000000-0005-0000-0000-00006A660000}"/>
    <cellStyle name="Normal 2 4 4 3 7 2" xfId="24669" xr:uid="{00000000-0005-0000-0000-00006B660000}"/>
    <cellStyle name="Normal 2 4 4 3 8" xfId="16523" xr:uid="{00000000-0005-0000-0000-00006C660000}"/>
    <cellStyle name="Normal 2 4 4 4" xfId="309" xr:uid="{00000000-0005-0000-0000-00006D660000}"/>
    <cellStyle name="Normal 2 4 4 4 2" xfId="653" xr:uid="{00000000-0005-0000-0000-00006E660000}"/>
    <cellStyle name="Normal 2 4 4 4 2 2" xfId="1359" xr:uid="{00000000-0005-0000-0000-00006F660000}"/>
    <cellStyle name="Normal 2 4 4 4 2 2 2" xfId="2769" xr:uid="{00000000-0005-0000-0000-000070660000}"/>
    <cellStyle name="Normal 2 4 4 4 2 2 2 2" xfId="5234" xr:uid="{00000000-0005-0000-0000-000071660000}"/>
    <cellStyle name="Normal 2 4 4 4 2 2 2 2 2" xfId="13380" xr:uid="{00000000-0005-0000-0000-000072660000}"/>
    <cellStyle name="Normal 2 4 4 4 2 2 2 2 2 2" xfId="29676" xr:uid="{00000000-0005-0000-0000-000073660000}"/>
    <cellStyle name="Normal 2 4 4 4 2 2 2 2 3" xfId="21530" xr:uid="{00000000-0005-0000-0000-000074660000}"/>
    <cellStyle name="Normal 2 4 4 4 2 2 2 3" xfId="8068" xr:uid="{00000000-0005-0000-0000-000075660000}"/>
    <cellStyle name="Normal 2 4 4 4 2 2 2 3 2" xfId="16214" xr:uid="{00000000-0005-0000-0000-000076660000}"/>
    <cellStyle name="Normal 2 4 4 4 2 2 2 3 2 2" xfId="32510" xr:uid="{00000000-0005-0000-0000-000077660000}"/>
    <cellStyle name="Normal 2 4 4 4 2 2 2 3 3" xfId="24364" xr:uid="{00000000-0005-0000-0000-000078660000}"/>
    <cellStyle name="Normal 2 4 4 4 2 2 2 4" xfId="10915" xr:uid="{00000000-0005-0000-0000-000079660000}"/>
    <cellStyle name="Normal 2 4 4 4 2 2 2 4 2" xfId="27211" xr:uid="{00000000-0005-0000-0000-00007A660000}"/>
    <cellStyle name="Normal 2 4 4 4 2 2 2 5" xfId="19065" xr:uid="{00000000-0005-0000-0000-00007B660000}"/>
    <cellStyle name="Normal 2 4 4 4 2 2 3" xfId="4016" xr:uid="{00000000-0005-0000-0000-00007C660000}"/>
    <cellStyle name="Normal 2 4 4 4 2 2 3 2" xfId="12162" xr:uid="{00000000-0005-0000-0000-00007D660000}"/>
    <cellStyle name="Normal 2 4 4 4 2 2 3 2 2" xfId="28458" xr:uid="{00000000-0005-0000-0000-00007E660000}"/>
    <cellStyle name="Normal 2 4 4 4 2 2 3 3" xfId="20312" xr:uid="{00000000-0005-0000-0000-00007F660000}"/>
    <cellStyle name="Normal 2 4 4 4 2 2 4" xfId="6658" xr:uid="{00000000-0005-0000-0000-000080660000}"/>
    <cellStyle name="Normal 2 4 4 4 2 2 4 2" xfId="14804" xr:uid="{00000000-0005-0000-0000-000081660000}"/>
    <cellStyle name="Normal 2 4 4 4 2 2 4 2 2" xfId="31100" xr:uid="{00000000-0005-0000-0000-000082660000}"/>
    <cellStyle name="Normal 2 4 4 4 2 2 4 3" xfId="22954" xr:uid="{00000000-0005-0000-0000-000083660000}"/>
    <cellStyle name="Normal 2 4 4 4 2 2 5" xfId="9505" xr:uid="{00000000-0005-0000-0000-000084660000}"/>
    <cellStyle name="Normal 2 4 4 4 2 2 5 2" xfId="25801" xr:uid="{00000000-0005-0000-0000-000085660000}"/>
    <cellStyle name="Normal 2 4 4 4 2 2 6" xfId="17655" xr:uid="{00000000-0005-0000-0000-000086660000}"/>
    <cellStyle name="Normal 2 4 4 4 2 3" xfId="2064" xr:uid="{00000000-0005-0000-0000-000087660000}"/>
    <cellStyle name="Normal 2 4 4 4 2 3 2" xfId="4625" xr:uid="{00000000-0005-0000-0000-000088660000}"/>
    <cellStyle name="Normal 2 4 4 4 2 3 2 2" xfId="12771" xr:uid="{00000000-0005-0000-0000-000089660000}"/>
    <cellStyle name="Normal 2 4 4 4 2 3 2 2 2" xfId="29067" xr:uid="{00000000-0005-0000-0000-00008A660000}"/>
    <cellStyle name="Normal 2 4 4 4 2 3 2 3" xfId="20921" xr:uid="{00000000-0005-0000-0000-00008B660000}"/>
    <cellStyle name="Normal 2 4 4 4 2 3 3" xfId="7363" xr:uid="{00000000-0005-0000-0000-00008C660000}"/>
    <cellStyle name="Normal 2 4 4 4 2 3 3 2" xfId="15509" xr:uid="{00000000-0005-0000-0000-00008D660000}"/>
    <cellStyle name="Normal 2 4 4 4 2 3 3 2 2" xfId="31805" xr:uid="{00000000-0005-0000-0000-00008E660000}"/>
    <cellStyle name="Normal 2 4 4 4 2 3 3 3" xfId="23659" xr:uid="{00000000-0005-0000-0000-00008F660000}"/>
    <cellStyle name="Normal 2 4 4 4 2 3 4" xfId="10210" xr:uid="{00000000-0005-0000-0000-000090660000}"/>
    <cellStyle name="Normal 2 4 4 4 2 3 4 2" xfId="26506" xr:uid="{00000000-0005-0000-0000-000091660000}"/>
    <cellStyle name="Normal 2 4 4 4 2 3 5" xfId="18360" xr:uid="{00000000-0005-0000-0000-000092660000}"/>
    <cellStyle name="Normal 2 4 4 4 2 4" xfId="3407" xr:uid="{00000000-0005-0000-0000-000093660000}"/>
    <cellStyle name="Normal 2 4 4 4 2 4 2" xfId="11553" xr:uid="{00000000-0005-0000-0000-000094660000}"/>
    <cellStyle name="Normal 2 4 4 4 2 4 2 2" xfId="27849" xr:uid="{00000000-0005-0000-0000-000095660000}"/>
    <cellStyle name="Normal 2 4 4 4 2 4 3" xfId="19703" xr:uid="{00000000-0005-0000-0000-000096660000}"/>
    <cellStyle name="Normal 2 4 4 4 2 5" xfId="5953" xr:uid="{00000000-0005-0000-0000-000097660000}"/>
    <cellStyle name="Normal 2 4 4 4 2 5 2" xfId="14099" xr:uid="{00000000-0005-0000-0000-000098660000}"/>
    <cellStyle name="Normal 2 4 4 4 2 5 2 2" xfId="30395" xr:uid="{00000000-0005-0000-0000-000099660000}"/>
    <cellStyle name="Normal 2 4 4 4 2 5 3" xfId="22249" xr:uid="{00000000-0005-0000-0000-00009A660000}"/>
    <cellStyle name="Normal 2 4 4 4 2 6" xfId="8800" xr:uid="{00000000-0005-0000-0000-00009B660000}"/>
    <cellStyle name="Normal 2 4 4 4 2 6 2" xfId="25096" xr:uid="{00000000-0005-0000-0000-00009C660000}"/>
    <cellStyle name="Normal 2 4 4 4 2 7" xfId="16950" xr:uid="{00000000-0005-0000-0000-00009D660000}"/>
    <cellStyle name="Normal 2 4 4 4 3" xfId="1015" xr:uid="{00000000-0005-0000-0000-00009E660000}"/>
    <cellStyle name="Normal 2 4 4 4 3 2" xfId="2425" xr:uid="{00000000-0005-0000-0000-00009F660000}"/>
    <cellStyle name="Normal 2 4 4 4 3 2 2" xfId="4938" xr:uid="{00000000-0005-0000-0000-0000A0660000}"/>
    <cellStyle name="Normal 2 4 4 4 3 2 2 2" xfId="13084" xr:uid="{00000000-0005-0000-0000-0000A1660000}"/>
    <cellStyle name="Normal 2 4 4 4 3 2 2 2 2" xfId="29380" xr:uid="{00000000-0005-0000-0000-0000A2660000}"/>
    <cellStyle name="Normal 2 4 4 4 3 2 2 3" xfId="21234" xr:uid="{00000000-0005-0000-0000-0000A3660000}"/>
    <cellStyle name="Normal 2 4 4 4 3 2 3" xfId="7724" xr:uid="{00000000-0005-0000-0000-0000A4660000}"/>
    <cellStyle name="Normal 2 4 4 4 3 2 3 2" xfId="15870" xr:uid="{00000000-0005-0000-0000-0000A5660000}"/>
    <cellStyle name="Normal 2 4 4 4 3 2 3 2 2" xfId="32166" xr:uid="{00000000-0005-0000-0000-0000A6660000}"/>
    <cellStyle name="Normal 2 4 4 4 3 2 3 3" xfId="24020" xr:uid="{00000000-0005-0000-0000-0000A7660000}"/>
    <cellStyle name="Normal 2 4 4 4 3 2 4" xfId="10571" xr:uid="{00000000-0005-0000-0000-0000A8660000}"/>
    <cellStyle name="Normal 2 4 4 4 3 2 4 2" xfId="26867" xr:uid="{00000000-0005-0000-0000-0000A9660000}"/>
    <cellStyle name="Normal 2 4 4 4 3 2 5" xfId="18721" xr:uid="{00000000-0005-0000-0000-0000AA660000}"/>
    <cellStyle name="Normal 2 4 4 4 3 3" xfId="3720" xr:uid="{00000000-0005-0000-0000-0000AB660000}"/>
    <cellStyle name="Normal 2 4 4 4 3 3 2" xfId="11866" xr:uid="{00000000-0005-0000-0000-0000AC660000}"/>
    <cellStyle name="Normal 2 4 4 4 3 3 2 2" xfId="28162" xr:uid="{00000000-0005-0000-0000-0000AD660000}"/>
    <cellStyle name="Normal 2 4 4 4 3 3 3" xfId="20016" xr:uid="{00000000-0005-0000-0000-0000AE660000}"/>
    <cellStyle name="Normal 2 4 4 4 3 4" xfId="6314" xr:uid="{00000000-0005-0000-0000-0000AF660000}"/>
    <cellStyle name="Normal 2 4 4 4 3 4 2" xfId="14460" xr:uid="{00000000-0005-0000-0000-0000B0660000}"/>
    <cellStyle name="Normal 2 4 4 4 3 4 2 2" xfId="30756" xr:uid="{00000000-0005-0000-0000-0000B1660000}"/>
    <cellStyle name="Normal 2 4 4 4 3 4 3" xfId="22610" xr:uid="{00000000-0005-0000-0000-0000B2660000}"/>
    <cellStyle name="Normal 2 4 4 4 3 5" xfId="9161" xr:uid="{00000000-0005-0000-0000-0000B3660000}"/>
    <cellStyle name="Normal 2 4 4 4 3 5 2" xfId="25457" xr:uid="{00000000-0005-0000-0000-0000B4660000}"/>
    <cellStyle name="Normal 2 4 4 4 3 6" xfId="17311" xr:uid="{00000000-0005-0000-0000-0000B5660000}"/>
    <cellStyle name="Normal 2 4 4 4 4" xfId="1720" xr:uid="{00000000-0005-0000-0000-0000B6660000}"/>
    <cellStyle name="Normal 2 4 4 4 4 2" xfId="4329" xr:uid="{00000000-0005-0000-0000-0000B7660000}"/>
    <cellStyle name="Normal 2 4 4 4 4 2 2" xfId="12475" xr:uid="{00000000-0005-0000-0000-0000B8660000}"/>
    <cellStyle name="Normal 2 4 4 4 4 2 2 2" xfId="28771" xr:uid="{00000000-0005-0000-0000-0000B9660000}"/>
    <cellStyle name="Normal 2 4 4 4 4 2 3" xfId="20625" xr:uid="{00000000-0005-0000-0000-0000BA660000}"/>
    <cellStyle name="Normal 2 4 4 4 4 3" xfId="7019" xr:uid="{00000000-0005-0000-0000-0000BB660000}"/>
    <cellStyle name="Normal 2 4 4 4 4 3 2" xfId="15165" xr:uid="{00000000-0005-0000-0000-0000BC660000}"/>
    <cellStyle name="Normal 2 4 4 4 4 3 2 2" xfId="31461" xr:uid="{00000000-0005-0000-0000-0000BD660000}"/>
    <cellStyle name="Normal 2 4 4 4 4 3 3" xfId="23315" xr:uid="{00000000-0005-0000-0000-0000BE660000}"/>
    <cellStyle name="Normal 2 4 4 4 4 4" xfId="9866" xr:uid="{00000000-0005-0000-0000-0000BF660000}"/>
    <cellStyle name="Normal 2 4 4 4 4 4 2" xfId="26162" xr:uid="{00000000-0005-0000-0000-0000C0660000}"/>
    <cellStyle name="Normal 2 4 4 4 4 5" xfId="18016" xr:uid="{00000000-0005-0000-0000-0000C1660000}"/>
    <cellStyle name="Normal 2 4 4 4 5" xfId="3111" xr:uid="{00000000-0005-0000-0000-0000C2660000}"/>
    <cellStyle name="Normal 2 4 4 4 5 2" xfId="11257" xr:uid="{00000000-0005-0000-0000-0000C3660000}"/>
    <cellStyle name="Normal 2 4 4 4 5 2 2" xfId="27553" xr:uid="{00000000-0005-0000-0000-0000C4660000}"/>
    <cellStyle name="Normal 2 4 4 4 5 3" xfId="19407" xr:uid="{00000000-0005-0000-0000-0000C5660000}"/>
    <cellStyle name="Normal 2 4 4 4 6" xfId="5609" xr:uid="{00000000-0005-0000-0000-0000C6660000}"/>
    <cellStyle name="Normal 2 4 4 4 6 2" xfId="13755" xr:uid="{00000000-0005-0000-0000-0000C7660000}"/>
    <cellStyle name="Normal 2 4 4 4 6 2 2" xfId="30051" xr:uid="{00000000-0005-0000-0000-0000C8660000}"/>
    <cellStyle name="Normal 2 4 4 4 6 3" xfId="21905" xr:uid="{00000000-0005-0000-0000-0000C9660000}"/>
    <cellStyle name="Normal 2 4 4 4 7" xfId="8456" xr:uid="{00000000-0005-0000-0000-0000CA660000}"/>
    <cellStyle name="Normal 2 4 4 4 7 2" xfId="24752" xr:uid="{00000000-0005-0000-0000-0000CB660000}"/>
    <cellStyle name="Normal 2 4 4 4 8" xfId="16606" xr:uid="{00000000-0005-0000-0000-0000CC660000}"/>
    <cellStyle name="Normal 2 4 4 5" xfId="399" xr:uid="{00000000-0005-0000-0000-0000CD660000}"/>
    <cellStyle name="Normal 2 4 4 5 2" xfId="1105" xr:uid="{00000000-0005-0000-0000-0000CE660000}"/>
    <cellStyle name="Normal 2 4 4 5 2 2" xfId="2515" xr:uid="{00000000-0005-0000-0000-0000CF660000}"/>
    <cellStyle name="Normal 2 4 4 5 2 2 2" xfId="5012" xr:uid="{00000000-0005-0000-0000-0000D0660000}"/>
    <cellStyle name="Normal 2 4 4 5 2 2 2 2" xfId="13158" xr:uid="{00000000-0005-0000-0000-0000D1660000}"/>
    <cellStyle name="Normal 2 4 4 5 2 2 2 2 2" xfId="29454" xr:uid="{00000000-0005-0000-0000-0000D2660000}"/>
    <cellStyle name="Normal 2 4 4 5 2 2 2 3" xfId="21308" xr:uid="{00000000-0005-0000-0000-0000D3660000}"/>
    <cellStyle name="Normal 2 4 4 5 2 2 3" xfId="7814" xr:uid="{00000000-0005-0000-0000-0000D4660000}"/>
    <cellStyle name="Normal 2 4 4 5 2 2 3 2" xfId="15960" xr:uid="{00000000-0005-0000-0000-0000D5660000}"/>
    <cellStyle name="Normal 2 4 4 5 2 2 3 2 2" xfId="32256" xr:uid="{00000000-0005-0000-0000-0000D6660000}"/>
    <cellStyle name="Normal 2 4 4 5 2 2 3 3" xfId="24110" xr:uid="{00000000-0005-0000-0000-0000D7660000}"/>
    <cellStyle name="Normal 2 4 4 5 2 2 4" xfId="10661" xr:uid="{00000000-0005-0000-0000-0000D8660000}"/>
    <cellStyle name="Normal 2 4 4 5 2 2 4 2" xfId="26957" xr:uid="{00000000-0005-0000-0000-0000D9660000}"/>
    <cellStyle name="Normal 2 4 4 5 2 2 5" xfId="18811" xr:uid="{00000000-0005-0000-0000-0000DA660000}"/>
    <cellStyle name="Normal 2 4 4 5 2 3" xfId="3794" xr:uid="{00000000-0005-0000-0000-0000DB660000}"/>
    <cellStyle name="Normal 2 4 4 5 2 3 2" xfId="11940" xr:uid="{00000000-0005-0000-0000-0000DC660000}"/>
    <cellStyle name="Normal 2 4 4 5 2 3 2 2" xfId="28236" xr:uid="{00000000-0005-0000-0000-0000DD660000}"/>
    <cellStyle name="Normal 2 4 4 5 2 3 3" xfId="20090" xr:uid="{00000000-0005-0000-0000-0000DE660000}"/>
    <cellStyle name="Normal 2 4 4 5 2 4" xfId="6404" xr:uid="{00000000-0005-0000-0000-0000DF660000}"/>
    <cellStyle name="Normal 2 4 4 5 2 4 2" xfId="14550" xr:uid="{00000000-0005-0000-0000-0000E0660000}"/>
    <cellStyle name="Normal 2 4 4 5 2 4 2 2" xfId="30846" xr:uid="{00000000-0005-0000-0000-0000E1660000}"/>
    <cellStyle name="Normal 2 4 4 5 2 4 3" xfId="22700" xr:uid="{00000000-0005-0000-0000-0000E2660000}"/>
    <cellStyle name="Normal 2 4 4 5 2 5" xfId="9251" xr:uid="{00000000-0005-0000-0000-0000E3660000}"/>
    <cellStyle name="Normal 2 4 4 5 2 5 2" xfId="25547" xr:uid="{00000000-0005-0000-0000-0000E4660000}"/>
    <cellStyle name="Normal 2 4 4 5 2 6" xfId="17401" xr:uid="{00000000-0005-0000-0000-0000E5660000}"/>
    <cellStyle name="Normal 2 4 4 5 3" xfId="1810" xr:uid="{00000000-0005-0000-0000-0000E6660000}"/>
    <cellStyle name="Normal 2 4 4 5 3 2" xfId="4403" xr:uid="{00000000-0005-0000-0000-0000E7660000}"/>
    <cellStyle name="Normal 2 4 4 5 3 2 2" xfId="12549" xr:uid="{00000000-0005-0000-0000-0000E8660000}"/>
    <cellStyle name="Normal 2 4 4 5 3 2 2 2" xfId="28845" xr:uid="{00000000-0005-0000-0000-0000E9660000}"/>
    <cellStyle name="Normal 2 4 4 5 3 2 3" xfId="20699" xr:uid="{00000000-0005-0000-0000-0000EA660000}"/>
    <cellStyle name="Normal 2 4 4 5 3 3" xfId="7109" xr:uid="{00000000-0005-0000-0000-0000EB660000}"/>
    <cellStyle name="Normal 2 4 4 5 3 3 2" xfId="15255" xr:uid="{00000000-0005-0000-0000-0000EC660000}"/>
    <cellStyle name="Normal 2 4 4 5 3 3 2 2" xfId="31551" xr:uid="{00000000-0005-0000-0000-0000ED660000}"/>
    <cellStyle name="Normal 2 4 4 5 3 3 3" xfId="23405" xr:uid="{00000000-0005-0000-0000-0000EE660000}"/>
    <cellStyle name="Normal 2 4 4 5 3 4" xfId="9956" xr:uid="{00000000-0005-0000-0000-0000EF660000}"/>
    <cellStyle name="Normal 2 4 4 5 3 4 2" xfId="26252" xr:uid="{00000000-0005-0000-0000-0000F0660000}"/>
    <cellStyle name="Normal 2 4 4 5 3 5" xfId="18106" xr:uid="{00000000-0005-0000-0000-0000F1660000}"/>
    <cellStyle name="Normal 2 4 4 5 4" xfId="3185" xr:uid="{00000000-0005-0000-0000-0000F2660000}"/>
    <cellStyle name="Normal 2 4 4 5 4 2" xfId="11331" xr:uid="{00000000-0005-0000-0000-0000F3660000}"/>
    <cellStyle name="Normal 2 4 4 5 4 2 2" xfId="27627" xr:uid="{00000000-0005-0000-0000-0000F4660000}"/>
    <cellStyle name="Normal 2 4 4 5 4 3" xfId="19481" xr:uid="{00000000-0005-0000-0000-0000F5660000}"/>
    <cellStyle name="Normal 2 4 4 5 5" xfId="5699" xr:uid="{00000000-0005-0000-0000-0000F6660000}"/>
    <cellStyle name="Normal 2 4 4 5 5 2" xfId="13845" xr:uid="{00000000-0005-0000-0000-0000F7660000}"/>
    <cellStyle name="Normal 2 4 4 5 5 2 2" xfId="30141" xr:uid="{00000000-0005-0000-0000-0000F8660000}"/>
    <cellStyle name="Normal 2 4 4 5 5 3" xfId="21995" xr:uid="{00000000-0005-0000-0000-0000F9660000}"/>
    <cellStyle name="Normal 2 4 4 5 6" xfId="8546" xr:uid="{00000000-0005-0000-0000-0000FA660000}"/>
    <cellStyle name="Normal 2 4 4 5 6 2" xfId="24842" xr:uid="{00000000-0005-0000-0000-0000FB660000}"/>
    <cellStyle name="Normal 2 4 4 5 7" xfId="16696" xr:uid="{00000000-0005-0000-0000-0000FC660000}"/>
    <cellStyle name="Normal 2 4 4 6" xfId="761" xr:uid="{00000000-0005-0000-0000-0000FD660000}"/>
    <cellStyle name="Normal 2 4 4 6 2" xfId="2171" xr:uid="{00000000-0005-0000-0000-0000FE660000}"/>
    <cellStyle name="Normal 2 4 4 6 2 2" xfId="4716" xr:uid="{00000000-0005-0000-0000-0000FF660000}"/>
    <cellStyle name="Normal 2 4 4 6 2 2 2" xfId="12862" xr:uid="{00000000-0005-0000-0000-000000670000}"/>
    <cellStyle name="Normal 2 4 4 6 2 2 2 2" xfId="29158" xr:uid="{00000000-0005-0000-0000-000001670000}"/>
    <cellStyle name="Normal 2 4 4 6 2 2 3" xfId="21012" xr:uid="{00000000-0005-0000-0000-000002670000}"/>
    <cellStyle name="Normal 2 4 4 6 2 3" xfId="7470" xr:uid="{00000000-0005-0000-0000-000003670000}"/>
    <cellStyle name="Normal 2 4 4 6 2 3 2" xfId="15616" xr:uid="{00000000-0005-0000-0000-000004670000}"/>
    <cellStyle name="Normal 2 4 4 6 2 3 2 2" xfId="31912" xr:uid="{00000000-0005-0000-0000-000005670000}"/>
    <cellStyle name="Normal 2 4 4 6 2 3 3" xfId="23766" xr:uid="{00000000-0005-0000-0000-000006670000}"/>
    <cellStyle name="Normal 2 4 4 6 2 4" xfId="10317" xr:uid="{00000000-0005-0000-0000-000007670000}"/>
    <cellStyle name="Normal 2 4 4 6 2 4 2" xfId="26613" xr:uid="{00000000-0005-0000-0000-000008670000}"/>
    <cellStyle name="Normal 2 4 4 6 2 5" xfId="18467" xr:uid="{00000000-0005-0000-0000-000009670000}"/>
    <cellStyle name="Normal 2 4 4 6 3" xfId="3498" xr:uid="{00000000-0005-0000-0000-00000A670000}"/>
    <cellStyle name="Normal 2 4 4 6 3 2" xfId="11644" xr:uid="{00000000-0005-0000-0000-00000B670000}"/>
    <cellStyle name="Normal 2 4 4 6 3 2 2" xfId="27940" xr:uid="{00000000-0005-0000-0000-00000C670000}"/>
    <cellStyle name="Normal 2 4 4 6 3 3" xfId="19794" xr:uid="{00000000-0005-0000-0000-00000D670000}"/>
    <cellStyle name="Normal 2 4 4 6 4" xfId="6060" xr:uid="{00000000-0005-0000-0000-00000E670000}"/>
    <cellStyle name="Normal 2 4 4 6 4 2" xfId="14206" xr:uid="{00000000-0005-0000-0000-00000F670000}"/>
    <cellStyle name="Normal 2 4 4 6 4 2 2" xfId="30502" xr:uid="{00000000-0005-0000-0000-000010670000}"/>
    <cellStyle name="Normal 2 4 4 6 4 3" xfId="22356" xr:uid="{00000000-0005-0000-0000-000011670000}"/>
    <cellStyle name="Normal 2 4 4 6 5" xfId="8907" xr:uid="{00000000-0005-0000-0000-000012670000}"/>
    <cellStyle name="Normal 2 4 4 6 5 2" xfId="25203" xr:uid="{00000000-0005-0000-0000-000013670000}"/>
    <cellStyle name="Normal 2 4 4 6 6" xfId="17057" xr:uid="{00000000-0005-0000-0000-000014670000}"/>
    <cellStyle name="Normal 2 4 4 7" xfId="1466" xr:uid="{00000000-0005-0000-0000-000015670000}"/>
    <cellStyle name="Normal 2 4 4 7 2" xfId="4107" xr:uid="{00000000-0005-0000-0000-000016670000}"/>
    <cellStyle name="Normal 2 4 4 7 2 2" xfId="12253" xr:uid="{00000000-0005-0000-0000-000017670000}"/>
    <cellStyle name="Normal 2 4 4 7 2 2 2" xfId="28549" xr:uid="{00000000-0005-0000-0000-000018670000}"/>
    <cellStyle name="Normal 2 4 4 7 2 3" xfId="20403" xr:uid="{00000000-0005-0000-0000-000019670000}"/>
    <cellStyle name="Normal 2 4 4 7 3" xfId="6765" xr:uid="{00000000-0005-0000-0000-00001A670000}"/>
    <cellStyle name="Normal 2 4 4 7 3 2" xfId="14911" xr:uid="{00000000-0005-0000-0000-00001B670000}"/>
    <cellStyle name="Normal 2 4 4 7 3 2 2" xfId="31207" xr:uid="{00000000-0005-0000-0000-00001C670000}"/>
    <cellStyle name="Normal 2 4 4 7 3 3" xfId="23061" xr:uid="{00000000-0005-0000-0000-00001D670000}"/>
    <cellStyle name="Normal 2 4 4 7 4" xfId="9612" xr:uid="{00000000-0005-0000-0000-00001E670000}"/>
    <cellStyle name="Normal 2 4 4 7 4 2" xfId="25908" xr:uid="{00000000-0005-0000-0000-00001F670000}"/>
    <cellStyle name="Normal 2 4 4 7 5" xfId="17762" xr:uid="{00000000-0005-0000-0000-000020670000}"/>
    <cellStyle name="Normal 2 4 4 8" xfId="2889" xr:uid="{00000000-0005-0000-0000-000021670000}"/>
    <cellStyle name="Normal 2 4 4 8 2" xfId="11035" xr:uid="{00000000-0005-0000-0000-000022670000}"/>
    <cellStyle name="Normal 2 4 4 8 2 2" xfId="27331" xr:uid="{00000000-0005-0000-0000-000023670000}"/>
    <cellStyle name="Normal 2 4 4 8 3" xfId="19185" xr:uid="{00000000-0005-0000-0000-000024670000}"/>
    <cellStyle name="Normal 2 4 4 9" xfId="5355" xr:uid="{00000000-0005-0000-0000-000025670000}"/>
    <cellStyle name="Normal 2 4 4 9 2" xfId="13501" xr:uid="{00000000-0005-0000-0000-000026670000}"/>
    <cellStyle name="Normal 2 4 4 9 2 2" xfId="29797" xr:uid="{00000000-0005-0000-0000-000027670000}"/>
    <cellStyle name="Normal 2 4 4 9 3" xfId="21651" xr:uid="{00000000-0005-0000-0000-000028670000}"/>
    <cellStyle name="Normal 2 4 5" xfId="101" xr:uid="{00000000-0005-0000-0000-000029670000}"/>
    <cellStyle name="Normal 2 4 5 2" xfId="445" xr:uid="{00000000-0005-0000-0000-00002A670000}"/>
    <cellStyle name="Normal 2 4 5 2 2" xfId="1151" xr:uid="{00000000-0005-0000-0000-00002B670000}"/>
    <cellStyle name="Normal 2 4 5 2 2 2" xfId="2561" xr:uid="{00000000-0005-0000-0000-00002C670000}"/>
    <cellStyle name="Normal 2 4 5 2 2 2 2" xfId="5050" xr:uid="{00000000-0005-0000-0000-00002D670000}"/>
    <cellStyle name="Normal 2 4 5 2 2 2 2 2" xfId="13196" xr:uid="{00000000-0005-0000-0000-00002E670000}"/>
    <cellStyle name="Normal 2 4 5 2 2 2 2 2 2" xfId="29492" xr:uid="{00000000-0005-0000-0000-00002F670000}"/>
    <cellStyle name="Normal 2 4 5 2 2 2 2 3" xfId="21346" xr:uid="{00000000-0005-0000-0000-000030670000}"/>
    <cellStyle name="Normal 2 4 5 2 2 2 3" xfId="7860" xr:uid="{00000000-0005-0000-0000-000031670000}"/>
    <cellStyle name="Normal 2 4 5 2 2 2 3 2" xfId="16006" xr:uid="{00000000-0005-0000-0000-000032670000}"/>
    <cellStyle name="Normal 2 4 5 2 2 2 3 2 2" xfId="32302" xr:uid="{00000000-0005-0000-0000-000033670000}"/>
    <cellStyle name="Normal 2 4 5 2 2 2 3 3" xfId="24156" xr:uid="{00000000-0005-0000-0000-000034670000}"/>
    <cellStyle name="Normal 2 4 5 2 2 2 4" xfId="10707" xr:uid="{00000000-0005-0000-0000-000035670000}"/>
    <cellStyle name="Normal 2 4 5 2 2 2 4 2" xfId="27003" xr:uid="{00000000-0005-0000-0000-000036670000}"/>
    <cellStyle name="Normal 2 4 5 2 2 2 5" xfId="18857" xr:uid="{00000000-0005-0000-0000-000037670000}"/>
    <cellStyle name="Normal 2 4 5 2 2 3" xfId="3832" xr:uid="{00000000-0005-0000-0000-000038670000}"/>
    <cellStyle name="Normal 2 4 5 2 2 3 2" xfId="11978" xr:uid="{00000000-0005-0000-0000-000039670000}"/>
    <cellStyle name="Normal 2 4 5 2 2 3 2 2" xfId="28274" xr:uid="{00000000-0005-0000-0000-00003A670000}"/>
    <cellStyle name="Normal 2 4 5 2 2 3 3" xfId="20128" xr:uid="{00000000-0005-0000-0000-00003B670000}"/>
    <cellStyle name="Normal 2 4 5 2 2 4" xfId="6450" xr:uid="{00000000-0005-0000-0000-00003C670000}"/>
    <cellStyle name="Normal 2 4 5 2 2 4 2" xfId="14596" xr:uid="{00000000-0005-0000-0000-00003D670000}"/>
    <cellStyle name="Normal 2 4 5 2 2 4 2 2" xfId="30892" xr:uid="{00000000-0005-0000-0000-00003E670000}"/>
    <cellStyle name="Normal 2 4 5 2 2 4 3" xfId="22746" xr:uid="{00000000-0005-0000-0000-00003F670000}"/>
    <cellStyle name="Normal 2 4 5 2 2 5" xfId="9297" xr:uid="{00000000-0005-0000-0000-000040670000}"/>
    <cellStyle name="Normal 2 4 5 2 2 5 2" xfId="25593" xr:uid="{00000000-0005-0000-0000-000041670000}"/>
    <cellStyle name="Normal 2 4 5 2 2 6" xfId="17447" xr:uid="{00000000-0005-0000-0000-000042670000}"/>
    <cellStyle name="Normal 2 4 5 2 3" xfId="1856" xr:uid="{00000000-0005-0000-0000-000043670000}"/>
    <cellStyle name="Normal 2 4 5 2 3 2" xfId="4441" xr:uid="{00000000-0005-0000-0000-000044670000}"/>
    <cellStyle name="Normal 2 4 5 2 3 2 2" xfId="12587" xr:uid="{00000000-0005-0000-0000-000045670000}"/>
    <cellStyle name="Normal 2 4 5 2 3 2 2 2" xfId="28883" xr:uid="{00000000-0005-0000-0000-000046670000}"/>
    <cellStyle name="Normal 2 4 5 2 3 2 3" xfId="20737" xr:uid="{00000000-0005-0000-0000-000047670000}"/>
    <cellStyle name="Normal 2 4 5 2 3 3" xfId="7155" xr:uid="{00000000-0005-0000-0000-000048670000}"/>
    <cellStyle name="Normal 2 4 5 2 3 3 2" xfId="15301" xr:uid="{00000000-0005-0000-0000-000049670000}"/>
    <cellStyle name="Normal 2 4 5 2 3 3 2 2" xfId="31597" xr:uid="{00000000-0005-0000-0000-00004A670000}"/>
    <cellStyle name="Normal 2 4 5 2 3 3 3" xfId="23451" xr:uid="{00000000-0005-0000-0000-00004B670000}"/>
    <cellStyle name="Normal 2 4 5 2 3 4" xfId="10002" xr:uid="{00000000-0005-0000-0000-00004C670000}"/>
    <cellStyle name="Normal 2 4 5 2 3 4 2" xfId="26298" xr:uid="{00000000-0005-0000-0000-00004D670000}"/>
    <cellStyle name="Normal 2 4 5 2 3 5" xfId="18152" xr:uid="{00000000-0005-0000-0000-00004E670000}"/>
    <cellStyle name="Normal 2 4 5 2 4" xfId="3223" xr:uid="{00000000-0005-0000-0000-00004F670000}"/>
    <cellStyle name="Normal 2 4 5 2 4 2" xfId="11369" xr:uid="{00000000-0005-0000-0000-000050670000}"/>
    <cellStyle name="Normal 2 4 5 2 4 2 2" xfId="27665" xr:uid="{00000000-0005-0000-0000-000051670000}"/>
    <cellStyle name="Normal 2 4 5 2 4 3" xfId="19519" xr:uid="{00000000-0005-0000-0000-000052670000}"/>
    <cellStyle name="Normal 2 4 5 2 5" xfId="5745" xr:uid="{00000000-0005-0000-0000-000053670000}"/>
    <cellStyle name="Normal 2 4 5 2 5 2" xfId="13891" xr:uid="{00000000-0005-0000-0000-000054670000}"/>
    <cellStyle name="Normal 2 4 5 2 5 2 2" xfId="30187" xr:uid="{00000000-0005-0000-0000-000055670000}"/>
    <cellStyle name="Normal 2 4 5 2 5 3" xfId="22041" xr:uid="{00000000-0005-0000-0000-000056670000}"/>
    <cellStyle name="Normal 2 4 5 2 6" xfId="8592" xr:uid="{00000000-0005-0000-0000-000057670000}"/>
    <cellStyle name="Normal 2 4 5 2 6 2" xfId="24888" xr:uid="{00000000-0005-0000-0000-000058670000}"/>
    <cellStyle name="Normal 2 4 5 2 7" xfId="16742" xr:uid="{00000000-0005-0000-0000-000059670000}"/>
    <cellStyle name="Normal 2 4 5 3" xfId="807" xr:uid="{00000000-0005-0000-0000-00005A670000}"/>
    <cellStyle name="Normal 2 4 5 3 2" xfId="2217" xr:uid="{00000000-0005-0000-0000-00005B670000}"/>
    <cellStyle name="Normal 2 4 5 3 2 2" xfId="4754" xr:uid="{00000000-0005-0000-0000-00005C670000}"/>
    <cellStyle name="Normal 2 4 5 3 2 2 2" xfId="12900" xr:uid="{00000000-0005-0000-0000-00005D670000}"/>
    <cellStyle name="Normal 2 4 5 3 2 2 2 2" xfId="29196" xr:uid="{00000000-0005-0000-0000-00005E670000}"/>
    <cellStyle name="Normal 2 4 5 3 2 2 3" xfId="21050" xr:uid="{00000000-0005-0000-0000-00005F670000}"/>
    <cellStyle name="Normal 2 4 5 3 2 3" xfId="7516" xr:uid="{00000000-0005-0000-0000-000060670000}"/>
    <cellStyle name="Normal 2 4 5 3 2 3 2" xfId="15662" xr:uid="{00000000-0005-0000-0000-000061670000}"/>
    <cellStyle name="Normal 2 4 5 3 2 3 2 2" xfId="31958" xr:uid="{00000000-0005-0000-0000-000062670000}"/>
    <cellStyle name="Normal 2 4 5 3 2 3 3" xfId="23812" xr:uid="{00000000-0005-0000-0000-000063670000}"/>
    <cellStyle name="Normal 2 4 5 3 2 4" xfId="10363" xr:uid="{00000000-0005-0000-0000-000064670000}"/>
    <cellStyle name="Normal 2 4 5 3 2 4 2" xfId="26659" xr:uid="{00000000-0005-0000-0000-000065670000}"/>
    <cellStyle name="Normal 2 4 5 3 2 5" xfId="18513" xr:uid="{00000000-0005-0000-0000-000066670000}"/>
    <cellStyle name="Normal 2 4 5 3 3" xfId="3536" xr:uid="{00000000-0005-0000-0000-000067670000}"/>
    <cellStyle name="Normal 2 4 5 3 3 2" xfId="11682" xr:uid="{00000000-0005-0000-0000-000068670000}"/>
    <cellStyle name="Normal 2 4 5 3 3 2 2" xfId="27978" xr:uid="{00000000-0005-0000-0000-000069670000}"/>
    <cellStyle name="Normal 2 4 5 3 3 3" xfId="19832" xr:uid="{00000000-0005-0000-0000-00006A670000}"/>
    <cellStyle name="Normal 2 4 5 3 4" xfId="6106" xr:uid="{00000000-0005-0000-0000-00006B670000}"/>
    <cellStyle name="Normal 2 4 5 3 4 2" xfId="14252" xr:uid="{00000000-0005-0000-0000-00006C670000}"/>
    <cellStyle name="Normal 2 4 5 3 4 2 2" xfId="30548" xr:uid="{00000000-0005-0000-0000-00006D670000}"/>
    <cellStyle name="Normal 2 4 5 3 4 3" xfId="22402" xr:uid="{00000000-0005-0000-0000-00006E670000}"/>
    <cellStyle name="Normal 2 4 5 3 5" xfId="8953" xr:uid="{00000000-0005-0000-0000-00006F670000}"/>
    <cellStyle name="Normal 2 4 5 3 5 2" xfId="25249" xr:uid="{00000000-0005-0000-0000-000070670000}"/>
    <cellStyle name="Normal 2 4 5 3 6" xfId="17103" xr:uid="{00000000-0005-0000-0000-000071670000}"/>
    <cellStyle name="Normal 2 4 5 4" xfId="1512" xr:uid="{00000000-0005-0000-0000-000072670000}"/>
    <cellStyle name="Normal 2 4 5 4 2" xfId="4145" xr:uid="{00000000-0005-0000-0000-000073670000}"/>
    <cellStyle name="Normal 2 4 5 4 2 2" xfId="12291" xr:uid="{00000000-0005-0000-0000-000074670000}"/>
    <cellStyle name="Normal 2 4 5 4 2 2 2" xfId="28587" xr:uid="{00000000-0005-0000-0000-000075670000}"/>
    <cellStyle name="Normal 2 4 5 4 2 3" xfId="20441" xr:uid="{00000000-0005-0000-0000-000076670000}"/>
    <cellStyle name="Normal 2 4 5 4 3" xfId="6811" xr:uid="{00000000-0005-0000-0000-000077670000}"/>
    <cellStyle name="Normal 2 4 5 4 3 2" xfId="14957" xr:uid="{00000000-0005-0000-0000-000078670000}"/>
    <cellStyle name="Normal 2 4 5 4 3 2 2" xfId="31253" xr:uid="{00000000-0005-0000-0000-000079670000}"/>
    <cellStyle name="Normal 2 4 5 4 3 3" xfId="23107" xr:uid="{00000000-0005-0000-0000-00007A670000}"/>
    <cellStyle name="Normal 2 4 5 4 4" xfId="9658" xr:uid="{00000000-0005-0000-0000-00007B670000}"/>
    <cellStyle name="Normal 2 4 5 4 4 2" xfId="25954" xr:uid="{00000000-0005-0000-0000-00007C670000}"/>
    <cellStyle name="Normal 2 4 5 4 5" xfId="17808" xr:uid="{00000000-0005-0000-0000-00007D670000}"/>
    <cellStyle name="Normal 2 4 5 5" xfId="2927" xr:uid="{00000000-0005-0000-0000-00007E670000}"/>
    <cellStyle name="Normal 2 4 5 5 2" xfId="11073" xr:uid="{00000000-0005-0000-0000-00007F670000}"/>
    <cellStyle name="Normal 2 4 5 5 2 2" xfId="27369" xr:uid="{00000000-0005-0000-0000-000080670000}"/>
    <cellStyle name="Normal 2 4 5 5 3" xfId="19223" xr:uid="{00000000-0005-0000-0000-000081670000}"/>
    <cellStyle name="Normal 2 4 5 6" xfId="5401" xr:uid="{00000000-0005-0000-0000-000082670000}"/>
    <cellStyle name="Normal 2 4 5 6 2" xfId="13547" xr:uid="{00000000-0005-0000-0000-000083670000}"/>
    <cellStyle name="Normal 2 4 5 6 2 2" xfId="29843" xr:uid="{00000000-0005-0000-0000-000084670000}"/>
    <cellStyle name="Normal 2 4 5 6 3" xfId="21697" xr:uid="{00000000-0005-0000-0000-000085670000}"/>
    <cellStyle name="Normal 2 4 5 7" xfId="8248" xr:uid="{00000000-0005-0000-0000-000086670000}"/>
    <cellStyle name="Normal 2 4 5 7 2" xfId="24544" xr:uid="{00000000-0005-0000-0000-000087670000}"/>
    <cellStyle name="Normal 2 4 5 8" xfId="16398" xr:uid="{00000000-0005-0000-0000-000088670000}"/>
    <cellStyle name="Normal 2 4 6" xfId="190" xr:uid="{00000000-0005-0000-0000-000089670000}"/>
    <cellStyle name="Normal 2 4 6 2" xfId="534" xr:uid="{00000000-0005-0000-0000-00008A670000}"/>
    <cellStyle name="Normal 2 4 6 2 2" xfId="1240" xr:uid="{00000000-0005-0000-0000-00008B670000}"/>
    <cellStyle name="Normal 2 4 6 2 2 2" xfId="2650" xr:uid="{00000000-0005-0000-0000-00008C670000}"/>
    <cellStyle name="Normal 2 4 6 2 2 2 2" xfId="5124" xr:uid="{00000000-0005-0000-0000-00008D670000}"/>
    <cellStyle name="Normal 2 4 6 2 2 2 2 2" xfId="13270" xr:uid="{00000000-0005-0000-0000-00008E670000}"/>
    <cellStyle name="Normal 2 4 6 2 2 2 2 2 2" xfId="29566" xr:uid="{00000000-0005-0000-0000-00008F670000}"/>
    <cellStyle name="Normal 2 4 6 2 2 2 2 3" xfId="21420" xr:uid="{00000000-0005-0000-0000-000090670000}"/>
    <cellStyle name="Normal 2 4 6 2 2 2 3" xfId="7949" xr:uid="{00000000-0005-0000-0000-000091670000}"/>
    <cellStyle name="Normal 2 4 6 2 2 2 3 2" xfId="16095" xr:uid="{00000000-0005-0000-0000-000092670000}"/>
    <cellStyle name="Normal 2 4 6 2 2 2 3 2 2" xfId="32391" xr:uid="{00000000-0005-0000-0000-000093670000}"/>
    <cellStyle name="Normal 2 4 6 2 2 2 3 3" xfId="24245" xr:uid="{00000000-0005-0000-0000-000094670000}"/>
    <cellStyle name="Normal 2 4 6 2 2 2 4" xfId="10796" xr:uid="{00000000-0005-0000-0000-000095670000}"/>
    <cellStyle name="Normal 2 4 6 2 2 2 4 2" xfId="27092" xr:uid="{00000000-0005-0000-0000-000096670000}"/>
    <cellStyle name="Normal 2 4 6 2 2 2 5" xfId="18946" xr:uid="{00000000-0005-0000-0000-000097670000}"/>
    <cellStyle name="Normal 2 4 6 2 2 3" xfId="3906" xr:uid="{00000000-0005-0000-0000-000098670000}"/>
    <cellStyle name="Normal 2 4 6 2 2 3 2" xfId="12052" xr:uid="{00000000-0005-0000-0000-000099670000}"/>
    <cellStyle name="Normal 2 4 6 2 2 3 2 2" xfId="28348" xr:uid="{00000000-0005-0000-0000-00009A670000}"/>
    <cellStyle name="Normal 2 4 6 2 2 3 3" xfId="20202" xr:uid="{00000000-0005-0000-0000-00009B670000}"/>
    <cellStyle name="Normal 2 4 6 2 2 4" xfId="6539" xr:uid="{00000000-0005-0000-0000-00009C670000}"/>
    <cellStyle name="Normal 2 4 6 2 2 4 2" xfId="14685" xr:uid="{00000000-0005-0000-0000-00009D670000}"/>
    <cellStyle name="Normal 2 4 6 2 2 4 2 2" xfId="30981" xr:uid="{00000000-0005-0000-0000-00009E670000}"/>
    <cellStyle name="Normal 2 4 6 2 2 4 3" xfId="22835" xr:uid="{00000000-0005-0000-0000-00009F670000}"/>
    <cellStyle name="Normal 2 4 6 2 2 5" xfId="9386" xr:uid="{00000000-0005-0000-0000-0000A0670000}"/>
    <cellStyle name="Normal 2 4 6 2 2 5 2" xfId="25682" xr:uid="{00000000-0005-0000-0000-0000A1670000}"/>
    <cellStyle name="Normal 2 4 6 2 2 6" xfId="17536" xr:uid="{00000000-0005-0000-0000-0000A2670000}"/>
    <cellStyle name="Normal 2 4 6 2 3" xfId="1945" xr:uid="{00000000-0005-0000-0000-0000A3670000}"/>
    <cellStyle name="Normal 2 4 6 2 3 2" xfId="4515" xr:uid="{00000000-0005-0000-0000-0000A4670000}"/>
    <cellStyle name="Normal 2 4 6 2 3 2 2" xfId="12661" xr:uid="{00000000-0005-0000-0000-0000A5670000}"/>
    <cellStyle name="Normal 2 4 6 2 3 2 2 2" xfId="28957" xr:uid="{00000000-0005-0000-0000-0000A6670000}"/>
    <cellStyle name="Normal 2 4 6 2 3 2 3" xfId="20811" xr:uid="{00000000-0005-0000-0000-0000A7670000}"/>
    <cellStyle name="Normal 2 4 6 2 3 3" xfId="7244" xr:uid="{00000000-0005-0000-0000-0000A8670000}"/>
    <cellStyle name="Normal 2 4 6 2 3 3 2" xfId="15390" xr:uid="{00000000-0005-0000-0000-0000A9670000}"/>
    <cellStyle name="Normal 2 4 6 2 3 3 2 2" xfId="31686" xr:uid="{00000000-0005-0000-0000-0000AA670000}"/>
    <cellStyle name="Normal 2 4 6 2 3 3 3" xfId="23540" xr:uid="{00000000-0005-0000-0000-0000AB670000}"/>
    <cellStyle name="Normal 2 4 6 2 3 4" xfId="10091" xr:uid="{00000000-0005-0000-0000-0000AC670000}"/>
    <cellStyle name="Normal 2 4 6 2 3 4 2" xfId="26387" xr:uid="{00000000-0005-0000-0000-0000AD670000}"/>
    <cellStyle name="Normal 2 4 6 2 3 5" xfId="18241" xr:uid="{00000000-0005-0000-0000-0000AE670000}"/>
    <cellStyle name="Normal 2 4 6 2 4" xfId="3297" xr:uid="{00000000-0005-0000-0000-0000AF670000}"/>
    <cellStyle name="Normal 2 4 6 2 4 2" xfId="11443" xr:uid="{00000000-0005-0000-0000-0000B0670000}"/>
    <cellStyle name="Normal 2 4 6 2 4 2 2" xfId="27739" xr:uid="{00000000-0005-0000-0000-0000B1670000}"/>
    <cellStyle name="Normal 2 4 6 2 4 3" xfId="19593" xr:uid="{00000000-0005-0000-0000-0000B2670000}"/>
    <cellStyle name="Normal 2 4 6 2 5" xfId="5834" xr:uid="{00000000-0005-0000-0000-0000B3670000}"/>
    <cellStyle name="Normal 2 4 6 2 5 2" xfId="13980" xr:uid="{00000000-0005-0000-0000-0000B4670000}"/>
    <cellStyle name="Normal 2 4 6 2 5 2 2" xfId="30276" xr:uid="{00000000-0005-0000-0000-0000B5670000}"/>
    <cellStyle name="Normal 2 4 6 2 5 3" xfId="22130" xr:uid="{00000000-0005-0000-0000-0000B6670000}"/>
    <cellStyle name="Normal 2 4 6 2 6" xfId="8681" xr:uid="{00000000-0005-0000-0000-0000B7670000}"/>
    <cellStyle name="Normal 2 4 6 2 6 2" xfId="24977" xr:uid="{00000000-0005-0000-0000-0000B8670000}"/>
    <cellStyle name="Normal 2 4 6 2 7" xfId="16831" xr:uid="{00000000-0005-0000-0000-0000B9670000}"/>
    <cellStyle name="Normal 2 4 6 3" xfId="896" xr:uid="{00000000-0005-0000-0000-0000BA670000}"/>
    <cellStyle name="Normal 2 4 6 3 2" xfId="2306" xr:uid="{00000000-0005-0000-0000-0000BB670000}"/>
    <cellStyle name="Normal 2 4 6 3 2 2" xfId="4828" xr:uid="{00000000-0005-0000-0000-0000BC670000}"/>
    <cellStyle name="Normal 2 4 6 3 2 2 2" xfId="12974" xr:uid="{00000000-0005-0000-0000-0000BD670000}"/>
    <cellStyle name="Normal 2 4 6 3 2 2 2 2" xfId="29270" xr:uid="{00000000-0005-0000-0000-0000BE670000}"/>
    <cellStyle name="Normal 2 4 6 3 2 2 3" xfId="21124" xr:uid="{00000000-0005-0000-0000-0000BF670000}"/>
    <cellStyle name="Normal 2 4 6 3 2 3" xfId="7605" xr:uid="{00000000-0005-0000-0000-0000C0670000}"/>
    <cellStyle name="Normal 2 4 6 3 2 3 2" xfId="15751" xr:uid="{00000000-0005-0000-0000-0000C1670000}"/>
    <cellStyle name="Normal 2 4 6 3 2 3 2 2" xfId="32047" xr:uid="{00000000-0005-0000-0000-0000C2670000}"/>
    <cellStyle name="Normal 2 4 6 3 2 3 3" xfId="23901" xr:uid="{00000000-0005-0000-0000-0000C3670000}"/>
    <cellStyle name="Normal 2 4 6 3 2 4" xfId="10452" xr:uid="{00000000-0005-0000-0000-0000C4670000}"/>
    <cellStyle name="Normal 2 4 6 3 2 4 2" xfId="26748" xr:uid="{00000000-0005-0000-0000-0000C5670000}"/>
    <cellStyle name="Normal 2 4 6 3 2 5" xfId="18602" xr:uid="{00000000-0005-0000-0000-0000C6670000}"/>
    <cellStyle name="Normal 2 4 6 3 3" xfId="3610" xr:uid="{00000000-0005-0000-0000-0000C7670000}"/>
    <cellStyle name="Normal 2 4 6 3 3 2" xfId="11756" xr:uid="{00000000-0005-0000-0000-0000C8670000}"/>
    <cellStyle name="Normal 2 4 6 3 3 2 2" xfId="28052" xr:uid="{00000000-0005-0000-0000-0000C9670000}"/>
    <cellStyle name="Normal 2 4 6 3 3 3" xfId="19906" xr:uid="{00000000-0005-0000-0000-0000CA670000}"/>
    <cellStyle name="Normal 2 4 6 3 4" xfId="6195" xr:uid="{00000000-0005-0000-0000-0000CB670000}"/>
    <cellStyle name="Normal 2 4 6 3 4 2" xfId="14341" xr:uid="{00000000-0005-0000-0000-0000CC670000}"/>
    <cellStyle name="Normal 2 4 6 3 4 2 2" xfId="30637" xr:uid="{00000000-0005-0000-0000-0000CD670000}"/>
    <cellStyle name="Normal 2 4 6 3 4 3" xfId="22491" xr:uid="{00000000-0005-0000-0000-0000CE670000}"/>
    <cellStyle name="Normal 2 4 6 3 5" xfId="9042" xr:uid="{00000000-0005-0000-0000-0000CF670000}"/>
    <cellStyle name="Normal 2 4 6 3 5 2" xfId="25338" xr:uid="{00000000-0005-0000-0000-0000D0670000}"/>
    <cellStyle name="Normal 2 4 6 3 6" xfId="17192" xr:uid="{00000000-0005-0000-0000-0000D1670000}"/>
    <cellStyle name="Normal 2 4 6 4" xfId="1601" xr:uid="{00000000-0005-0000-0000-0000D2670000}"/>
    <cellStyle name="Normal 2 4 6 4 2" xfId="4219" xr:uid="{00000000-0005-0000-0000-0000D3670000}"/>
    <cellStyle name="Normal 2 4 6 4 2 2" xfId="12365" xr:uid="{00000000-0005-0000-0000-0000D4670000}"/>
    <cellStyle name="Normal 2 4 6 4 2 2 2" xfId="28661" xr:uid="{00000000-0005-0000-0000-0000D5670000}"/>
    <cellStyle name="Normal 2 4 6 4 2 3" xfId="20515" xr:uid="{00000000-0005-0000-0000-0000D6670000}"/>
    <cellStyle name="Normal 2 4 6 4 3" xfId="6900" xr:uid="{00000000-0005-0000-0000-0000D7670000}"/>
    <cellStyle name="Normal 2 4 6 4 3 2" xfId="15046" xr:uid="{00000000-0005-0000-0000-0000D8670000}"/>
    <cellStyle name="Normal 2 4 6 4 3 2 2" xfId="31342" xr:uid="{00000000-0005-0000-0000-0000D9670000}"/>
    <cellStyle name="Normal 2 4 6 4 3 3" xfId="23196" xr:uid="{00000000-0005-0000-0000-0000DA670000}"/>
    <cellStyle name="Normal 2 4 6 4 4" xfId="9747" xr:uid="{00000000-0005-0000-0000-0000DB670000}"/>
    <cellStyle name="Normal 2 4 6 4 4 2" xfId="26043" xr:uid="{00000000-0005-0000-0000-0000DC670000}"/>
    <cellStyle name="Normal 2 4 6 4 5" xfId="17897" xr:uid="{00000000-0005-0000-0000-0000DD670000}"/>
    <cellStyle name="Normal 2 4 6 5" xfId="3001" xr:uid="{00000000-0005-0000-0000-0000DE670000}"/>
    <cellStyle name="Normal 2 4 6 5 2" xfId="11147" xr:uid="{00000000-0005-0000-0000-0000DF670000}"/>
    <cellStyle name="Normal 2 4 6 5 2 2" xfId="27443" xr:uid="{00000000-0005-0000-0000-0000E0670000}"/>
    <cellStyle name="Normal 2 4 6 5 3" xfId="19297" xr:uid="{00000000-0005-0000-0000-0000E1670000}"/>
    <cellStyle name="Normal 2 4 6 6" xfId="5490" xr:uid="{00000000-0005-0000-0000-0000E2670000}"/>
    <cellStyle name="Normal 2 4 6 6 2" xfId="13636" xr:uid="{00000000-0005-0000-0000-0000E3670000}"/>
    <cellStyle name="Normal 2 4 6 6 2 2" xfId="29932" xr:uid="{00000000-0005-0000-0000-0000E4670000}"/>
    <cellStyle name="Normal 2 4 6 6 3" xfId="21786" xr:uid="{00000000-0005-0000-0000-0000E5670000}"/>
    <cellStyle name="Normal 2 4 6 7" xfId="8337" xr:uid="{00000000-0005-0000-0000-0000E6670000}"/>
    <cellStyle name="Normal 2 4 6 7 2" xfId="24633" xr:uid="{00000000-0005-0000-0000-0000E7670000}"/>
    <cellStyle name="Normal 2 4 6 8" xfId="16487" xr:uid="{00000000-0005-0000-0000-0000E8670000}"/>
    <cellStyle name="Normal 2 4 7" xfId="265" xr:uid="{00000000-0005-0000-0000-0000E9670000}"/>
    <cellStyle name="Normal 2 4 7 2" xfId="609" xr:uid="{00000000-0005-0000-0000-0000EA670000}"/>
    <cellStyle name="Normal 2 4 7 2 2" xfId="1315" xr:uid="{00000000-0005-0000-0000-0000EB670000}"/>
    <cellStyle name="Normal 2 4 7 2 2 2" xfId="2725" xr:uid="{00000000-0005-0000-0000-0000EC670000}"/>
    <cellStyle name="Normal 2 4 7 2 2 2 2" xfId="5198" xr:uid="{00000000-0005-0000-0000-0000ED670000}"/>
    <cellStyle name="Normal 2 4 7 2 2 2 2 2" xfId="13344" xr:uid="{00000000-0005-0000-0000-0000EE670000}"/>
    <cellStyle name="Normal 2 4 7 2 2 2 2 2 2" xfId="29640" xr:uid="{00000000-0005-0000-0000-0000EF670000}"/>
    <cellStyle name="Normal 2 4 7 2 2 2 2 3" xfId="21494" xr:uid="{00000000-0005-0000-0000-0000F0670000}"/>
    <cellStyle name="Normal 2 4 7 2 2 2 3" xfId="8024" xr:uid="{00000000-0005-0000-0000-0000F1670000}"/>
    <cellStyle name="Normal 2 4 7 2 2 2 3 2" xfId="16170" xr:uid="{00000000-0005-0000-0000-0000F2670000}"/>
    <cellStyle name="Normal 2 4 7 2 2 2 3 2 2" xfId="32466" xr:uid="{00000000-0005-0000-0000-0000F3670000}"/>
    <cellStyle name="Normal 2 4 7 2 2 2 3 3" xfId="24320" xr:uid="{00000000-0005-0000-0000-0000F4670000}"/>
    <cellStyle name="Normal 2 4 7 2 2 2 4" xfId="10871" xr:uid="{00000000-0005-0000-0000-0000F5670000}"/>
    <cellStyle name="Normal 2 4 7 2 2 2 4 2" xfId="27167" xr:uid="{00000000-0005-0000-0000-0000F6670000}"/>
    <cellStyle name="Normal 2 4 7 2 2 2 5" xfId="19021" xr:uid="{00000000-0005-0000-0000-0000F7670000}"/>
    <cellStyle name="Normal 2 4 7 2 2 3" xfId="3980" xr:uid="{00000000-0005-0000-0000-0000F8670000}"/>
    <cellStyle name="Normal 2 4 7 2 2 3 2" xfId="12126" xr:uid="{00000000-0005-0000-0000-0000F9670000}"/>
    <cellStyle name="Normal 2 4 7 2 2 3 2 2" xfId="28422" xr:uid="{00000000-0005-0000-0000-0000FA670000}"/>
    <cellStyle name="Normal 2 4 7 2 2 3 3" xfId="20276" xr:uid="{00000000-0005-0000-0000-0000FB670000}"/>
    <cellStyle name="Normal 2 4 7 2 2 4" xfId="6614" xr:uid="{00000000-0005-0000-0000-0000FC670000}"/>
    <cellStyle name="Normal 2 4 7 2 2 4 2" xfId="14760" xr:uid="{00000000-0005-0000-0000-0000FD670000}"/>
    <cellStyle name="Normal 2 4 7 2 2 4 2 2" xfId="31056" xr:uid="{00000000-0005-0000-0000-0000FE670000}"/>
    <cellStyle name="Normal 2 4 7 2 2 4 3" xfId="22910" xr:uid="{00000000-0005-0000-0000-0000FF670000}"/>
    <cellStyle name="Normal 2 4 7 2 2 5" xfId="9461" xr:uid="{00000000-0005-0000-0000-000000680000}"/>
    <cellStyle name="Normal 2 4 7 2 2 5 2" xfId="25757" xr:uid="{00000000-0005-0000-0000-000001680000}"/>
    <cellStyle name="Normal 2 4 7 2 2 6" xfId="17611" xr:uid="{00000000-0005-0000-0000-000002680000}"/>
    <cellStyle name="Normal 2 4 7 2 3" xfId="2020" xr:uid="{00000000-0005-0000-0000-000003680000}"/>
    <cellStyle name="Normal 2 4 7 2 3 2" xfId="4589" xr:uid="{00000000-0005-0000-0000-000004680000}"/>
    <cellStyle name="Normal 2 4 7 2 3 2 2" xfId="12735" xr:uid="{00000000-0005-0000-0000-000005680000}"/>
    <cellStyle name="Normal 2 4 7 2 3 2 2 2" xfId="29031" xr:uid="{00000000-0005-0000-0000-000006680000}"/>
    <cellStyle name="Normal 2 4 7 2 3 2 3" xfId="20885" xr:uid="{00000000-0005-0000-0000-000007680000}"/>
    <cellStyle name="Normal 2 4 7 2 3 3" xfId="7319" xr:uid="{00000000-0005-0000-0000-000008680000}"/>
    <cellStyle name="Normal 2 4 7 2 3 3 2" xfId="15465" xr:uid="{00000000-0005-0000-0000-000009680000}"/>
    <cellStyle name="Normal 2 4 7 2 3 3 2 2" xfId="31761" xr:uid="{00000000-0005-0000-0000-00000A680000}"/>
    <cellStyle name="Normal 2 4 7 2 3 3 3" xfId="23615" xr:uid="{00000000-0005-0000-0000-00000B680000}"/>
    <cellStyle name="Normal 2 4 7 2 3 4" xfId="10166" xr:uid="{00000000-0005-0000-0000-00000C680000}"/>
    <cellStyle name="Normal 2 4 7 2 3 4 2" xfId="26462" xr:uid="{00000000-0005-0000-0000-00000D680000}"/>
    <cellStyle name="Normal 2 4 7 2 3 5" xfId="18316" xr:uid="{00000000-0005-0000-0000-00000E680000}"/>
    <cellStyle name="Normal 2 4 7 2 4" xfId="3371" xr:uid="{00000000-0005-0000-0000-00000F680000}"/>
    <cellStyle name="Normal 2 4 7 2 4 2" xfId="11517" xr:uid="{00000000-0005-0000-0000-000010680000}"/>
    <cellStyle name="Normal 2 4 7 2 4 2 2" xfId="27813" xr:uid="{00000000-0005-0000-0000-000011680000}"/>
    <cellStyle name="Normal 2 4 7 2 4 3" xfId="19667" xr:uid="{00000000-0005-0000-0000-000012680000}"/>
    <cellStyle name="Normal 2 4 7 2 5" xfId="5909" xr:uid="{00000000-0005-0000-0000-000013680000}"/>
    <cellStyle name="Normal 2 4 7 2 5 2" xfId="14055" xr:uid="{00000000-0005-0000-0000-000014680000}"/>
    <cellStyle name="Normal 2 4 7 2 5 2 2" xfId="30351" xr:uid="{00000000-0005-0000-0000-000015680000}"/>
    <cellStyle name="Normal 2 4 7 2 5 3" xfId="22205" xr:uid="{00000000-0005-0000-0000-000016680000}"/>
    <cellStyle name="Normal 2 4 7 2 6" xfId="8756" xr:uid="{00000000-0005-0000-0000-000017680000}"/>
    <cellStyle name="Normal 2 4 7 2 6 2" xfId="25052" xr:uid="{00000000-0005-0000-0000-000018680000}"/>
    <cellStyle name="Normal 2 4 7 2 7" xfId="16906" xr:uid="{00000000-0005-0000-0000-000019680000}"/>
    <cellStyle name="Normal 2 4 7 3" xfId="971" xr:uid="{00000000-0005-0000-0000-00001A680000}"/>
    <cellStyle name="Normal 2 4 7 3 2" xfId="2381" xr:uid="{00000000-0005-0000-0000-00001B680000}"/>
    <cellStyle name="Normal 2 4 7 3 2 2" xfId="4902" xr:uid="{00000000-0005-0000-0000-00001C680000}"/>
    <cellStyle name="Normal 2 4 7 3 2 2 2" xfId="13048" xr:uid="{00000000-0005-0000-0000-00001D680000}"/>
    <cellStyle name="Normal 2 4 7 3 2 2 2 2" xfId="29344" xr:uid="{00000000-0005-0000-0000-00001E680000}"/>
    <cellStyle name="Normal 2 4 7 3 2 2 3" xfId="21198" xr:uid="{00000000-0005-0000-0000-00001F680000}"/>
    <cellStyle name="Normal 2 4 7 3 2 3" xfId="7680" xr:uid="{00000000-0005-0000-0000-000020680000}"/>
    <cellStyle name="Normal 2 4 7 3 2 3 2" xfId="15826" xr:uid="{00000000-0005-0000-0000-000021680000}"/>
    <cellStyle name="Normal 2 4 7 3 2 3 2 2" xfId="32122" xr:uid="{00000000-0005-0000-0000-000022680000}"/>
    <cellStyle name="Normal 2 4 7 3 2 3 3" xfId="23976" xr:uid="{00000000-0005-0000-0000-000023680000}"/>
    <cellStyle name="Normal 2 4 7 3 2 4" xfId="10527" xr:uid="{00000000-0005-0000-0000-000024680000}"/>
    <cellStyle name="Normal 2 4 7 3 2 4 2" xfId="26823" xr:uid="{00000000-0005-0000-0000-000025680000}"/>
    <cellStyle name="Normal 2 4 7 3 2 5" xfId="18677" xr:uid="{00000000-0005-0000-0000-000026680000}"/>
    <cellStyle name="Normal 2 4 7 3 3" xfId="3684" xr:uid="{00000000-0005-0000-0000-000027680000}"/>
    <cellStyle name="Normal 2 4 7 3 3 2" xfId="11830" xr:uid="{00000000-0005-0000-0000-000028680000}"/>
    <cellStyle name="Normal 2 4 7 3 3 2 2" xfId="28126" xr:uid="{00000000-0005-0000-0000-000029680000}"/>
    <cellStyle name="Normal 2 4 7 3 3 3" xfId="19980" xr:uid="{00000000-0005-0000-0000-00002A680000}"/>
    <cellStyle name="Normal 2 4 7 3 4" xfId="6270" xr:uid="{00000000-0005-0000-0000-00002B680000}"/>
    <cellStyle name="Normal 2 4 7 3 4 2" xfId="14416" xr:uid="{00000000-0005-0000-0000-00002C680000}"/>
    <cellStyle name="Normal 2 4 7 3 4 2 2" xfId="30712" xr:uid="{00000000-0005-0000-0000-00002D680000}"/>
    <cellStyle name="Normal 2 4 7 3 4 3" xfId="22566" xr:uid="{00000000-0005-0000-0000-00002E680000}"/>
    <cellStyle name="Normal 2 4 7 3 5" xfId="9117" xr:uid="{00000000-0005-0000-0000-00002F680000}"/>
    <cellStyle name="Normal 2 4 7 3 5 2" xfId="25413" xr:uid="{00000000-0005-0000-0000-000030680000}"/>
    <cellStyle name="Normal 2 4 7 3 6" xfId="17267" xr:uid="{00000000-0005-0000-0000-000031680000}"/>
    <cellStyle name="Normal 2 4 7 4" xfId="1676" xr:uid="{00000000-0005-0000-0000-000032680000}"/>
    <cellStyle name="Normal 2 4 7 4 2" xfId="4293" xr:uid="{00000000-0005-0000-0000-000033680000}"/>
    <cellStyle name="Normal 2 4 7 4 2 2" xfId="12439" xr:uid="{00000000-0005-0000-0000-000034680000}"/>
    <cellStyle name="Normal 2 4 7 4 2 2 2" xfId="28735" xr:uid="{00000000-0005-0000-0000-000035680000}"/>
    <cellStyle name="Normal 2 4 7 4 2 3" xfId="20589" xr:uid="{00000000-0005-0000-0000-000036680000}"/>
    <cellStyle name="Normal 2 4 7 4 3" xfId="6975" xr:uid="{00000000-0005-0000-0000-000037680000}"/>
    <cellStyle name="Normal 2 4 7 4 3 2" xfId="15121" xr:uid="{00000000-0005-0000-0000-000038680000}"/>
    <cellStyle name="Normal 2 4 7 4 3 2 2" xfId="31417" xr:uid="{00000000-0005-0000-0000-000039680000}"/>
    <cellStyle name="Normal 2 4 7 4 3 3" xfId="23271" xr:uid="{00000000-0005-0000-0000-00003A680000}"/>
    <cellStyle name="Normal 2 4 7 4 4" xfId="9822" xr:uid="{00000000-0005-0000-0000-00003B680000}"/>
    <cellStyle name="Normal 2 4 7 4 4 2" xfId="26118" xr:uid="{00000000-0005-0000-0000-00003C680000}"/>
    <cellStyle name="Normal 2 4 7 4 5" xfId="17972" xr:uid="{00000000-0005-0000-0000-00003D680000}"/>
    <cellStyle name="Normal 2 4 7 5" xfId="3075" xr:uid="{00000000-0005-0000-0000-00003E680000}"/>
    <cellStyle name="Normal 2 4 7 5 2" xfId="11221" xr:uid="{00000000-0005-0000-0000-00003F680000}"/>
    <cellStyle name="Normal 2 4 7 5 2 2" xfId="27517" xr:uid="{00000000-0005-0000-0000-000040680000}"/>
    <cellStyle name="Normal 2 4 7 5 3" xfId="19371" xr:uid="{00000000-0005-0000-0000-000041680000}"/>
    <cellStyle name="Normal 2 4 7 6" xfId="5565" xr:uid="{00000000-0005-0000-0000-000042680000}"/>
    <cellStyle name="Normal 2 4 7 6 2" xfId="13711" xr:uid="{00000000-0005-0000-0000-000043680000}"/>
    <cellStyle name="Normal 2 4 7 6 2 2" xfId="30007" xr:uid="{00000000-0005-0000-0000-000044680000}"/>
    <cellStyle name="Normal 2 4 7 6 3" xfId="21861" xr:uid="{00000000-0005-0000-0000-000045680000}"/>
    <cellStyle name="Normal 2 4 7 7" xfId="8412" xr:uid="{00000000-0005-0000-0000-000046680000}"/>
    <cellStyle name="Normal 2 4 7 7 2" xfId="24708" xr:uid="{00000000-0005-0000-0000-000047680000}"/>
    <cellStyle name="Normal 2 4 7 8" xfId="16562" xr:uid="{00000000-0005-0000-0000-000048680000}"/>
    <cellStyle name="Normal 2 4 8" xfId="355" xr:uid="{00000000-0005-0000-0000-000049680000}"/>
    <cellStyle name="Normal 2 4 8 2" xfId="1061" xr:uid="{00000000-0005-0000-0000-00004A680000}"/>
    <cellStyle name="Normal 2 4 8 2 2" xfId="2471" xr:uid="{00000000-0005-0000-0000-00004B680000}"/>
    <cellStyle name="Normal 2 4 8 2 2 2" xfId="4976" xr:uid="{00000000-0005-0000-0000-00004C680000}"/>
    <cellStyle name="Normal 2 4 8 2 2 2 2" xfId="13122" xr:uid="{00000000-0005-0000-0000-00004D680000}"/>
    <cellStyle name="Normal 2 4 8 2 2 2 2 2" xfId="29418" xr:uid="{00000000-0005-0000-0000-00004E680000}"/>
    <cellStyle name="Normal 2 4 8 2 2 2 3" xfId="21272" xr:uid="{00000000-0005-0000-0000-00004F680000}"/>
    <cellStyle name="Normal 2 4 8 2 2 3" xfId="7770" xr:uid="{00000000-0005-0000-0000-000050680000}"/>
    <cellStyle name="Normal 2 4 8 2 2 3 2" xfId="15916" xr:uid="{00000000-0005-0000-0000-000051680000}"/>
    <cellStyle name="Normal 2 4 8 2 2 3 2 2" xfId="32212" xr:uid="{00000000-0005-0000-0000-000052680000}"/>
    <cellStyle name="Normal 2 4 8 2 2 3 3" xfId="24066" xr:uid="{00000000-0005-0000-0000-000053680000}"/>
    <cellStyle name="Normal 2 4 8 2 2 4" xfId="10617" xr:uid="{00000000-0005-0000-0000-000054680000}"/>
    <cellStyle name="Normal 2 4 8 2 2 4 2" xfId="26913" xr:uid="{00000000-0005-0000-0000-000055680000}"/>
    <cellStyle name="Normal 2 4 8 2 2 5" xfId="18767" xr:uid="{00000000-0005-0000-0000-000056680000}"/>
    <cellStyle name="Normal 2 4 8 2 3" xfId="3758" xr:uid="{00000000-0005-0000-0000-000057680000}"/>
    <cellStyle name="Normal 2 4 8 2 3 2" xfId="11904" xr:uid="{00000000-0005-0000-0000-000058680000}"/>
    <cellStyle name="Normal 2 4 8 2 3 2 2" xfId="28200" xr:uid="{00000000-0005-0000-0000-000059680000}"/>
    <cellStyle name="Normal 2 4 8 2 3 3" xfId="20054" xr:uid="{00000000-0005-0000-0000-00005A680000}"/>
    <cellStyle name="Normal 2 4 8 2 4" xfId="6360" xr:uid="{00000000-0005-0000-0000-00005B680000}"/>
    <cellStyle name="Normal 2 4 8 2 4 2" xfId="14506" xr:uid="{00000000-0005-0000-0000-00005C680000}"/>
    <cellStyle name="Normal 2 4 8 2 4 2 2" xfId="30802" xr:uid="{00000000-0005-0000-0000-00005D680000}"/>
    <cellStyle name="Normal 2 4 8 2 4 3" xfId="22656" xr:uid="{00000000-0005-0000-0000-00005E680000}"/>
    <cellStyle name="Normal 2 4 8 2 5" xfId="9207" xr:uid="{00000000-0005-0000-0000-00005F680000}"/>
    <cellStyle name="Normal 2 4 8 2 5 2" xfId="25503" xr:uid="{00000000-0005-0000-0000-000060680000}"/>
    <cellStyle name="Normal 2 4 8 2 6" xfId="17357" xr:uid="{00000000-0005-0000-0000-000061680000}"/>
    <cellStyle name="Normal 2 4 8 3" xfId="1766" xr:uid="{00000000-0005-0000-0000-000062680000}"/>
    <cellStyle name="Normal 2 4 8 3 2" xfId="4367" xr:uid="{00000000-0005-0000-0000-000063680000}"/>
    <cellStyle name="Normal 2 4 8 3 2 2" xfId="12513" xr:uid="{00000000-0005-0000-0000-000064680000}"/>
    <cellStyle name="Normal 2 4 8 3 2 2 2" xfId="28809" xr:uid="{00000000-0005-0000-0000-000065680000}"/>
    <cellStyle name="Normal 2 4 8 3 2 3" xfId="20663" xr:uid="{00000000-0005-0000-0000-000066680000}"/>
    <cellStyle name="Normal 2 4 8 3 3" xfId="7065" xr:uid="{00000000-0005-0000-0000-000067680000}"/>
    <cellStyle name="Normal 2 4 8 3 3 2" xfId="15211" xr:uid="{00000000-0005-0000-0000-000068680000}"/>
    <cellStyle name="Normal 2 4 8 3 3 2 2" xfId="31507" xr:uid="{00000000-0005-0000-0000-000069680000}"/>
    <cellStyle name="Normal 2 4 8 3 3 3" xfId="23361" xr:uid="{00000000-0005-0000-0000-00006A680000}"/>
    <cellStyle name="Normal 2 4 8 3 4" xfId="9912" xr:uid="{00000000-0005-0000-0000-00006B680000}"/>
    <cellStyle name="Normal 2 4 8 3 4 2" xfId="26208" xr:uid="{00000000-0005-0000-0000-00006C680000}"/>
    <cellStyle name="Normal 2 4 8 3 5" xfId="18062" xr:uid="{00000000-0005-0000-0000-00006D680000}"/>
    <cellStyle name="Normal 2 4 8 4" xfId="3149" xr:uid="{00000000-0005-0000-0000-00006E680000}"/>
    <cellStyle name="Normal 2 4 8 4 2" xfId="11295" xr:uid="{00000000-0005-0000-0000-00006F680000}"/>
    <cellStyle name="Normal 2 4 8 4 2 2" xfId="27591" xr:uid="{00000000-0005-0000-0000-000070680000}"/>
    <cellStyle name="Normal 2 4 8 4 3" xfId="19445" xr:uid="{00000000-0005-0000-0000-000071680000}"/>
    <cellStyle name="Normal 2 4 8 5" xfId="5655" xr:uid="{00000000-0005-0000-0000-000072680000}"/>
    <cellStyle name="Normal 2 4 8 5 2" xfId="13801" xr:uid="{00000000-0005-0000-0000-000073680000}"/>
    <cellStyle name="Normal 2 4 8 5 2 2" xfId="30097" xr:uid="{00000000-0005-0000-0000-000074680000}"/>
    <cellStyle name="Normal 2 4 8 5 3" xfId="21951" xr:uid="{00000000-0005-0000-0000-000075680000}"/>
    <cellStyle name="Normal 2 4 8 6" xfId="8502" xr:uid="{00000000-0005-0000-0000-000076680000}"/>
    <cellStyle name="Normal 2 4 8 6 2" xfId="24798" xr:uid="{00000000-0005-0000-0000-000077680000}"/>
    <cellStyle name="Normal 2 4 8 7" xfId="16652" xr:uid="{00000000-0005-0000-0000-000078680000}"/>
    <cellStyle name="Normal 2 4 9" xfId="717" xr:uid="{00000000-0005-0000-0000-000079680000}"/>
    <cellStyle name="Normal 2 4 9 2" xfId="2127" xr:uid="{00000000-0005-0000-0000-00007A680000}"/>
    <cellStyle name="Normal 2 4 9 2 2" xfId="4680" xr:uid="{00000000-0005-0000-0000-00007B680000}"/>
    <cellStyle name="Normal 2 4 9 2 2 2" xfId="12826" xr:uid="{00000000-0005-0000-0000-00007C680000}"/>
    <cellStyle name="Normal 2 4 9 2 2 2 2" xfId="29122" xr:uid="{00000000-0005-0000-0000-00007D680000}"/>
    <cellStyle name="Normal 2 4 9 2 2 3" xfId="20976" xr:uid="{00000000-0005-0000-0000-00007E680000}"/>
    <cellStyle name="Normal 2 4 9 2 3" xfId="7426" xr:uid="{00000000-0005-0000-0000-00007F680000}"/>
    <cellStyle name="Normal 2 4 9 2 3 2" xfId="15572" xr:uid="{00000000-0005-0000-0000-000080680000}"/>
    <cellStyle name="Normal 2 4 9 2 3 2 2" xfId="31868" xr:uid="{00000000-0005-0000-0000-000081680000}"/>
    <cellStyle name="Normal 2 4 9 2 3 3" xfId="23722" xr:uid="{00000000-0005-0000-0000-000082680000}"/>
    <cellStyle name="Normal 2 4 9 2 4" xfId="10273" xr:uid="{00000000-0005-0000-0000-000083680000}"/>
    <cellStyle name="Normal 2 4 9 2 4 2" xfId="26569" xr:uid="{00000000-0005-0000-0000-000084680000}"/>
    <cellStyle name="Normal 2 4 9 2 5" xfId="18423" xr:uid="{00000000-0005-0000-0000-000085680000}"/>
    <cellStyle name="Normal 2 4 9 3" xfId="3462" xr:uid="{00000000-0005-0000-0000-000086680000}"/>
    <cellStyle name="Normal 2 4 9 3 2" xfId="11608" xr:uid="{00000000-0005-0000-0000-000087680000}"/>
    <cellStyle name="Normal 2 4 9 3 2 2" xfId="27904" xr:uid="{00000000-0005-0000-0000-000088680000}"/>
    <cellStyle name="Normal 2 4 9 3 3" xfId="19758" xr:uid="{00000000-0005-0000-0000-000089680000}"/>
    <cellStyle name="Normal 2 4 9 4" xfId="6016" xr:uid="{00000000-0005-0000-0000-00008A680000}"/>
    <cellStyle name="Normal 2 4 9 4 2" xfId="14162" xr:uid="{00000000-0005-0000-0000-00008B680000}"/>
    <cellStyle name="Normal 2 4 9 4 2 2" xfId="30458" xr:uid="{00000000-0005-0000-0000-00008C680000}"/>
    <cellStyle name="Normal 2 4 9 4 3" xfId="22312" xr:uid="{00000000-0005-0000-0000-00008D680000}"/>
    <cellStyle name="Normal 2 4 9 5" xfId="8863" xr:uid="{00000000-0005-0000-0000-00008E680000}"/>
    <cellStyle name="Normal 2 4 9 5 2" xfId="25159" xr:uid="{00000000-0005-0000-0000-00008F680000}"/>
    <cellStyle name="Normal 2 4 9 6" xfId="17013" xr:uid="{00000000-0005-0000-0000-000090680000}"/>
    <cellStyle name="Normal 2 5" xfId="11" xr:uid="{00000000-0005-0000-0000-000091680000}"/>
    <cellStyle name="Normal 2 6" xfId="18" xr:uid="{00000000-0005-0000-0000-000092680000}"/>
    <cellStyle name="Normal 2 6 10" xfId="2859" xr:uid="{00000000-0005-0000-0000-000093680000}"/>
    <cellStyle name="Normal 2 6 10 2" xfId="11005" xr:uid="{00000000-0005-0000-0000-000094680000}"/>
    <cellStyle name="Normal 2 6 10 2 2" xfId="27301" xr:uid="{00000000-0005-0000-0000-000095680000}"/>
    <cellStyle name="Normal 2 6 10 3" xfId="19155" xr:uid="{00000000-0005-0000-0000-000096680000}"/>
    <cellStyle name="Normal 2 6 11" xfId="5318" xr:uid="{00000000-0005-0000-0000-000097680000}"/>
    <cellStyle name="Normal 2 6 11 2" xfId="13464" xr:uid="{00000000-0005-0000-0000-000098680000}"/>
    <cellStyle name="Normal 2 6 11 2 2" xfId="29760" xr:uid="{00000000-0005-0000-0000-000099680000}"/>
    <cellStyle name="Normal 2 6 11 3" xfId="21614" xr:uid="{00000000-0005-0000-0000-00009A680000}"/>
    <cellStyle name="Normal 2 6 12" xfId="8165" xr:uid="{00000000-0005-0000-0000-00009B680000}"/>
    <cellStyle name="Normal 2 6 12 2" xfId="24461" xr:uid="{00000000-0005-0000-0000-00009C680000}"/>
    <cellStyle name="Normal 2 6 13" xfId="16315" xr:uid="{00000000-0005-0000-0000-00009D680000}"/>
    <cellStyle name="Normal 2 6 2" xfId="40" xr:uid="{00000000-0005-0000-0000-00009E680000}"/>
    <cellStyle name="Normal 2 6 2 10" xfId="5340" xr:uid="{00000000-0005-0000-0000-00009F680000}"/>
    <cellStyle name="Normal 2 6 2 10 2" xfId="13486" xr:uid="{00000000-0005-0000-0000-0000A0680000}"/>
    <cellStyle name="Normal 2 6 2 10 2 2" xfId="29782" xr:uid="{00000000-0005-0000-0000-0000A1680000}"/>
    <cellStyle name="Normal 2 6 2 10 3" xfId="21636" xr:uid="{00000000-0005-0000-0000-0000A2680000}"/>
    <cellStyle name="Normal 2 6 2 11" xfId="8187" xr:uid="{00000000-0005-0000-0000-0000A3680000}"/>
    <cellStyle name="Normal 2 6 2 11 2" xfId="24483" xr:uid="{00000000-0005-0000-0000-0000A4680000}"/>
    <cellStyle name="Normal 2 6 2 12" xfId="16337" xr:uid="{00000000-0005-0000-0000-0000A5680000}"/>
    <cellStyle name="Normal 2 6 2 2" xfId="84" xr:uid="{00000000-0005-0000-0000-0000A6680000}"/>
    <cellStyle name="Normal 2 6 2 2 10" xfId="8231" xr:uid="{00000000-0005-0000-0000-0000A7680000}"/>
    <cellStyle name="Normal 2 6 2 2 10 2" xfId="24527" xr:uid="{00000000-0005-0000-0000-0000A8680000}"/>
    <cellStyle name="Normal 2 6 2 2 11" xfId="16381" xr:uid="{00000000-0005-0000-0000-0000A9680000}"/>
    <cellStyle name="Normal 2 6 2 2 2" xfId="174" xr:uid="{00000000-0005-0000-0000-0000AA680000}"/>
    <cellStyle name="Normal 2 6 2 2 2 2" xfId="518" xr:uid="{00000000-0005-0000-0000-0000AB680000}"/>
    <cellStyle name="Normal 2 6 2 2 2 2 2" xfId="1224" xr:uid="{00000000-0005-0000-0000-0000AC680000}"/>
    <cellStyle name="Normal 2 6 2 2 2 2 2 2" xfId="2634" xr:uid="{00000000-0005-0000-0000-0000AD680000}"/>
    <cellStyle name="Normal 2 6 2 2 2 2 2 2 2" xfId="5110" xr:uid="{00000000-0005-0000-0000-0000AE680000}"/>
    <cellStyle name="Normal 2 6 2 2 2 2 2 2 2 2" xfId="13256" xr:uid="{00000000-0005-0000-0000-0000AF680000}"/>
    <cellStyle name="Normal 2 6 2 2 2 2 2 2 2 2 2" xfId="29552" xr:uid="{00000000-0005-0000-0000-0000B0680000}"/>
    <cellStyle name="Normal 2 6 2 2 2 2 2 2 2 3" xfId="21406" xr:uid="{00000000-0005-0000-0000-0000B1680000}"/>
    <cellStyle name="Normal 2 6 2 2 2 2 2 2 3" xfId="7933" xr:uid="{00000000-0005-0000-0000-0000B2680000}"/>
    <cellStyle name="Normal 2 6 2 2 2 2 2 2 3 2" xfId="16079" xr:uid="{00000000-0005-0000-0000-0000B3680000}"/>
    <cellStyle name="Normal 2 6 2 2 2 2 2 2 3 2 2" xfId="32375" xr:uid="{00000000-0005-0000-0000-0000B4680000}"/>
    <cellStyle name="Normal 2 6 2 2 2 2 2 2 3 3" xfId="24229" xr:uid="{00000000-0005-0000-0000-0000B5680000}"/>
    <cellStyle name="Normal 2 6 2 2 2 2 2 2 4" xfId="10780" xr:uid="{00000000-0005-0000-0000-0000B6680000}"/>
    <cellStyle name="Normal 2 6 2 2 2 2 2 2 4 2" xfId="27076" xr:uid="{00000000-0005-0000-0000-0000B7680000}"/>
    <cellStyle name="Normal 2 6 2 2 2 2 2 2 5" xfId="18930" xr:uid="{00000000-0005-0000-0000-0000B8680000}"/>
    <cellStyle name="Normal 2 6 2 2 2 2 2 3" xfId="3892" xr:uid="{00000000-0005-0000-0000-0000B9680000}"/>
    <cellStyle name="Normal 2 6 2 2 2 2 2 3 2" xfId="12038" xr:uid="{00000000-0005-0000-0000-0000BA680000}"/>
    <cellStyle name="Normal 2 6 2 2 2 2 2 3 2 2" xfId="28334" xr:uid="{00000000-0005-0000-0000-0000BB680000}"/>
    <cellStyle name="Normal 2 6 2 2 2 2 2 3 3" xfId="20188" xr:uid="{00000000-0005-0000-0000-0000BC680000}"/>
    <cellStyle name="Normal 2 6 2 2 2 2 2 4" xfId="6523" xr:uid="{00000000-0005-0000-0000-0000BD680000}"/>
    <cellStyle name="Normal 2 6 2 2 2 2 2 4 2" xfId="14669" xr:uid="{00000000-0005-0000-0000-0000BE680000}"/>
    <cellStyle name="Normal 2 6 2 2 2 2 2 4 2 2" xfId="30965" xr:uid="{00000000-0005-0000-0000-0000BF680000}"/>
    <cellStyle name="Normal 2 6 2 2 2 2 2 4 3" xfId="22819" xr:uid="{00000000-0005-0000-0000-0000C0680000}"/>
    <cellStyle name="Normal 2 6 2 2 2 2 2 5" xfId="9370" xr:uid="{00000000-0005-0000-0000-0000C1680000}"/>
    <cellStyle name="Normal 2 6 2 2 2 2 2 5 2" xfId="25666" xr:uid="{00000000-0005-0000-0000-0000C2680000}"/>
    <cellStyle name="Normal 2 6 2 2 2 2 2 6" xfId="17520" xr:uid="{00000000-0005-0000-0000-0000C3680000}"/>
    <cellStyle name="Normal 2 6 2 2 2 2 3" xfId="1929" xr:uid="{00000000-0005-0000-0000-0000C4680000}"/>
    <cellStyle name="Normal 2 6 2 2 2 2 3 2" xfId="4501" xr:uid="{00000000-0005-0000-0000-0000C5680000}"/>
    <cellStyle name="Normal 2 6 2 2 2 2 3 2 2" xfId="12647" xr:uid="{00000000-0005-0000-0000-0000C6680000}"/>
    <cellStyle name="Normal 2 6 2 2 2 2 3 2 2 2" xfId="28943" xr:uid="{00000000-0005-0000-0000-0000C7680000}"/>
    <cellStyle name="Normal 2 6 2 2 2 2 3 2 3" xfId="20797" xr:uid="{00000000-0005-0000-0000-0000C8680000}"/>
    <cellStyle name="Normal 2 6 2 2 2 2 3 3" xfId="7228" xr:uid="{00000000-0005-0000-0000-0000C9680000}"/>
    <cellStyle name="Normal 2 6 2 2 2 2 3 3 2" xfId="15374" xr:uid="{00000000-0005-0000-0000-0000CA680000}"/>
    <cellStyle name="Normal 2 6 2 2 2 2 3 3 2 2" xfId="31670" xr:uid="{00000000-0005-0000-0000-0000CB680000}"/>
    <cellStyle name="Normal 2 6 2 2 2 2 3 3 3" xfId="23524" xr:uid="{00000000-0005-0000-0000-0000CC680000}"/>
    <cellStyle name="Normal 2 6 2 2 2 2 3 4" xfId="10075" xr:uid="{00000000-0005-0000-0000-0000CD680000}"/>
    <cellStyle name="Normal 2 6 2 2 2 2 3 4 2" xfId="26371" xr:uid="{00000000-0005-0000-0000-0000CE680000}"/>
    <cellStyle name="Normal 2 6 2 2 2 2 3 5" xfId="18225" xr:uid="{00000000-0005-0000-0000-0000CF680000}"/>
    <cellStyle name="Normal 2 6 2 2 2 2 4" xfId="3283" xr:uid="{00000000-0005-0000-0000-0000D0680000}"/>
    <cellStyle name="Normal 2 6 2 2 2 2 4 2" xfId="11429" xr:uid="{00000000-0005-0000-0000-0000D1680000}"/>
    <cellStyle name="Normal 2 6 2 2 2 2 4 2 2" xfId="27725" xr:uid="{00000000-0005-0000-0000-0000D2680000}"/>
    <cellStyle name="Normal 2 6 2 2 2 2 4 3" xfId="19579" xr:uid="{00000000-0005-0000-0000-0000D3680000}"/>
    <cellStyle name="Normal 2 6 2 2 2 2 5" xfId="5818" xr:uid="{00000000-0005-0000-0000-0000D4680000}"/>
    <cellStyle name="Normal 2 6 2 2 2 2 5 2" xfId="13964" xr:uid="{00000000-0005-0000-0000-0000D5680000}"/>
    <cellStyle name="Normal 2 6 2 2 2 2 5 2 2" xfId="30260" xr:uid="{00000000-0005-0000-0000-0000D6680000}"/>
    <cellStyle name="Normal 2 6 2 2 2 2 5 3" xfId="22114" xr:uid="{00000000-0005-0000-0000-0000D7680000}"/>
    <cellStyle name="Normal 2 6 2 2 2 2 6" xfId="8665" xr:uid="{00000000-0005-0000-0000-0000D8680000}"/>
    <cellStyle name="Normal 2 6 2 2 2 2 6 2" xfId="24961" xr:uid="{00000000-0005-0000-0000-0000D9680000}"/>
    <cellStyle name="Normal 2 6 2 2 2 2 7" xfId="16815" xr:uid="{00000000-0005-0000-0000-0000DA680000}"/>
    <cellStyle name="Normal 2 6 2 2 2 3" xfId="880" xr:uid="{00000000-0005-0000-0000-0000DB680000}"/>
    <cellStyle name="Normal 2 6 2 2 2 3 2" xfId="2290" xr:uid="{00000000-0005-0000-0000-0000DC680000}"/>
    <cellStyle name="Normal 2 6 2 2 2 3 2 2" xfId="4814" xr:uid="{00000000-0005-0000-0000-0000DD680000}"/>
    <cellStyle name="Normal 2 6 2 2 2 3 2 2 2" xfId="12960" xr:uid="{00000000-0005-0000-0000-0000DE680000}"/>
    <cellStyle name="Normal 2 6 2 2 2 3 2 2 2 2" xfId="29256" xr:uid="{00000000-0005-0000-0000-0000DF680000}"/>
    <cellStyle name="Normal 2 6 2 2 2 3 2 2 3" xfId="21110" xr:uid="{00000000-0005-0000-0000-0000E0680000}"/>
    <cellStyle name="Normal 2 6 2 2 2 3 2 3" xfId="7589" xr:uid="{00000000-0005-0000-0000-0000E1680000}"/>
    <cellStyle name="Normal 2 6 2 2 2 3 2 3 2" xfId="15735" xr:uid="{00000000-0005-0000-0000-0000E2680000}"/>
    <cellStyle name="Normal 2 6 2 2 2 3 2 3 2 2" xfId="32031" xr:uid="{00000000-0005-0000-0000-0000E3680000}"/>
    <cellStyle name="Normal 2 6 2 2 2 3 2 3 3" xfId="23885" xr:uid="{00000000-0005-0000-0000-0000E4680000}"/>
    <cellStyle name="Normal 2 6 2 2 2 3 2 4" xfId="10436" xr:uid="{00000000-0005-0000-0000-0000E5680000}"/>
    <cellStyle name="Normal 2 6 2 2 2 3 2 4 2" xfId="26732" xr:uid="{00000000-0005-0000-0000-0000E6680000}"/>
    <cellStyle name="Normal 2 6 2 2 2 3 2 5" xfId="18586" xr:uid="{00000000-0005-0000-0000-0000E7680000}"/>
    <cellStyle name="Normal 2 6 2 2 2 3 3" xfId="3596" xr:uid="{00000000-0005-0000-0000-0000E8680000}"/>
    <cellStyle name="Normal 2 6 2 2 2 3 3 2" xfId="11742" xr:uid="{00000000-0005-0000-0000-0000E9680000}"/>
    <cellStyle name="Normal 2 6 2 2 2 3 3 2 2" xfId="28038" xr:uid="{00000000-0005-0000-0000-0000EA680000}"/>
    <cellStyle name="Normal 2 6 2 2 2 3 3 3" xfId="19892" xr:uid="{00000000-0005-0000-0000-0000EB680000}"/>
    <cellStyle name="Normal 2 6 2 2 2 3 4" xfId="6179" xr:uid="{00000000-0005-0000-0000-0000EC680000}"/>
    <cellStyle name="Normal 2 6 2 2 2 3 4 2" xfId="14325" xr:uid="{00000000-0005-0000-0000-0000ED680000}"/>
    <cellStyle name="Normal 2 6 2 2 2 3 4 2 2" xfId="30621" xr:uid="{00000000-0005-0000-0000-0000EE680000}"/>
    <cellStyle name="Normal 2 6 2 2 2 3 4 3" xfId="22475" xr:uid="{00000000-0005-0000-0000-0000EF680000}"/>
    <cellStyle name="Normal 2 6 2 2 2 3 5" xfId="9026" xr:uid="{00000000-0005-0000-0000-0000F0680000}"/>
    <cellStyle name="Normal 2 6 2 2 2 3 5 2" xfId="25322" xr:uid="{00000000-0005-0000-0000-0000F1680000}"/>
    <cellStyle name="Normal 2 6 2 2 2 3 6" xfId="17176" xr:uid="{00000000-0005-0000-0000-0000F2680000}"/>
    <cellStyle name="Normal 2 6 2 2 2 4" xfId="1585" xr:uid="{00000000-0005-0000-0000-0000F3680000}"/>
    <cellStyle name="Normal 2 6 2 2 2 4 2" xfId="4205" xr:uid="{00000000-0005-0000-0000-0000F4680000}"/>
    <cellStyle name="Normal 2 6 2 2 2 4 2 2" xfId="12351" xr:uid="{00000000-0005-0000-0000-0000F5680000}"/>
    <cellStyle name="Normal 2 6 2 2 2 4 2 2 2" xfId="28647" xr:uid="{00000000-0005-0000-0000-0000F6680000}"/>
    <cellStyle name="Normal 2 6 2 2 2 4 2 3" xfId="20501" xr:uid="{00000000-0005-0000-0000-0000F7680000}"/>
    <cellStyle name="Normal 2 6 2 2 2 4 3" xfId="6884" xr:uid="{00000000-0005-0000-0000-0000F8680000}"/>
    <cellStyle name="Normal 2 6 2 2 2 4 3 2" xfId="15030" xr:uid="{00000000-0005-0000-0000-0000F9680000}"/>
    <cellStyle name="Normal 2 6 2 2 2 4 3 2 2" xfId="31326" xr:uid="{00000000-0005-0000-0000-0000FA680000}"/>
    <cellStyle name="Normal 2 6 2 2 2 4 3 3" xfId="23180" xr:uid="{00000000-0005-0000-0000-0000FB680000}"/>
    <cellStyle name="Normal 2 6 2 2 2 4 4" xfId="9731" xr:uid="{00000000-0005-0000-0000-0000FC680000}"/>
    <cellStyle name="Normal 2 6 2 2 2 4 4 2" xfId="26027" xr:uid="{00000000-0005-0000-0000-0000FD680000}"/>
    <cellStyle name="Normal 2 6 2 2 2 4 5" xfId="17881" xr:uid="{00000000-0005-0000-0000-0000FE680000}"/>
    <cellStyle name="Normal 2 6 2 2 2 5" xfId="2987" xr:uid="{00000000-0005-0000-0000-0000FF680000}"/>
    <cellStyle name="Normal 2 6 2 2 2 5 2" xfId="11133" xr:uid="{00000000-0005-0000-0000-000000690000}"/>
    <cellStyle name="Normal 2 6 2 2 2 5 2 2" xfId="27429" xr:uid="{00000000-0005-0000-0000-000001690000}"/>
    <cellStyle name="Normal 2 6 2 2 2 5 3" xfId="19283" xr:uid="{00000000-0005-0000-0000-000002690000}"/>
    <cellStyle name="Normal 2 6 2 2 2 6" xfId="5474" xr:uid="{00000000-0005-0000-0000-000003690000}"/>
    <cellStyle name="Normal 2 6 2 2 2 6 2" xfId="13620" xr:uid="{00000000-0005-0000-0000-000004690000}"/>
    <cellStyle name="Normal 2 6 2 2 2 6 2 2" xfId="29916" xr:uid="{00000000-0005-0000-0000-000005690000}"/>
    <cellStyle name="Normal 2 6 2 2 2 6 3" xfId="21770" xr:uid="{00000000-0005-0000-0000-000006690000}"/>
    <cellStyle name="Normal 2 6 2 2 2 7" xfId="8321" xr:uid="{00000000-0005-0000-0000-000007690000}"/>
    <cellStyle name="Normal 2 6 2 2 2 7 2" xfId="24617" xr:uid="{00000000-0005-0000-0000-000008690000}"/>
    <cellStyle name="Normal 2 6 2 2 2 8" xfId="16471" xr:uid="{00000000-0005-0000-0000-000009690000}"/>
    <cellStyle name="Normal 2 6 2 2 3" xfId="250" xr:uid="{00000000-0005-0000-0000-00000A690000}"/>
    <cellStyle name="Normal 2 6 2 2 3 2" xfId="594" xr:uid="{00000000-0005-0000-0000-00000B690000}"/>
    <cellStyle name="Normal 2 6 2 2 3 2 2" xfId="1300" xr:uid="{00000000-0005-0000-0000-00000C690000}"/>
    <cellStyle name="Normal 2 6 2 2 3 2 2 2" xfId="2710" xr:uid="{00000000-0005-0000-0000-00000D690000}"/>
    <cellStyle name="Normal 2 6 2 2 3 2 2 2 2" xfId="5184" xr:uid="{00000000-0005-0000-0000-00000E690000}"/>
    <cellStyle name="Normal 2 6 2 2 3 2 2 2 2 2" xfId="13330" xr:uid="{00000000-0005-0000-0000-00000F690000}"/>
    <cellStyle name="Normal 2 6 2 2 3 2 2 2 2 2 2" xfId="29626" xr:uid="{00000000-0005-0000-0000-000010690000}"/>
    <cellStyle name="Normal 2 6 2 2 3 2 2 2 2 3" xfId="21480" xr:uid="{00000000-0005-0000-0000-000011690000}"/>
    <cellStyle name="Normal 2 6 2 2 3 2 2 2 3" xfId="8009" xr:uid="{00000000-0005-0000-0000-000012690000}"/>
    <cellStyle name="Normal 2 6 2 2 3 2 2 2 3 2" xfId="16155" xr:uid="{00000000-0005-0000-0000-000013690000}"/>
    <cellStyle name="Normal 2 6 2 2 3 2 2 2 3 2 2" xfId="32451" xr:uid="{00000000-0005-0000-0000-000014690000}"/>
    <cellStyle name="Normal 2 6 2 2 3 2 2 2 3 3" xfId="24305" xr:uid="{00000000-0005-0000-0000-000015690000}"/>
    <cellStyle name="Normal 2 6 2 2 3 2 2 2 4" xfId="10856" xr:uid="{00000000-0005-0000-0000-000016690000}"/>
    <cellStyle name="Normal 2 6 2 2 3 2 2 2 4 2" xfId="27152" xr:uid="{00000000-0005-0000-0000-000017690000}"/>
    <cellStyle name="Normal 2 6 2 2 3 2 2 2 5" xfId="19006" xr:uid="{00000000-0005-0000-0000-000018690000}"/>
    <cellStyle name="Normal 2 6 2 2 3 2 2 3" xfId="3966" xr:uid="{00000000-0005-0000-0000-000019690000}"/>
    <cellStyle name="Normal 2 6 2 2 3 2 2 3 2" xfId="12112" xr:uid="{00000000-0005-0000-0000-00001A690000}"/>
    <cellStyle name="Normal 2 6 2 2 3 2 2 3 2 2" xfId="28408" xr:uid="{00000000-0005-0000-0000-00001B690000}"/>
    <cellStyle name="Normal 2 6 2 2 3 2 2 3 3" xfId="20262" xr:uid="{00000000-0005-0000-0000-00001C690000}"/>
    <cellStyle name="Normal 2 6 2 2 3 2 2 4" xfId="6599" xr:uid="{00000000-0005-0000-0000-00001D690000}"/>
    <cellStyle name="Normal 2 6 2 2 3 2 2 4 2" xfId="14745" xr:uid="{00000000-0005-0000-0000-00001E690000}"/>
    <cellStyle name="Normal 2 6 2 2 3 2 2 4 2 2" xfId="31041" xr:uid="{00000000-0005-0000-0000-00001F690000}"/>
    <cellStyle name="Normal 2 6 2 2 3 2 2 4 3" xfId="22895" xr:uid="{00000000-0005-0000-0000-000020690000}"/>
    <cellStyle name="Normal 2 6 2 2 3 2 2 5" xfId="9446" xr:uid="{00000000-0005-0000-0000-000021690000}"/>
    <cellStyle name="Normal 2 6 2 2 3 2 2 5 2" xfId="25742" xr:uid="{00000000-0005-0000-0000-000022690000}"/>
    <cellStyle name="Normal 2 6 2 2 3 2 2 6" xfId="17596" xr:uid="{00000000-0005-0000-0000-000023690000}"/>
    <cellStyle name="Normal 2 6 2 2 3 2 3" xfId="2005" xr:uid="{00000000-0005-0000-0000-000024690000}"/>
    <cellStyle name="Normal 2 6 2 2 3 2 3 2" xfId="4575" xr:uid="{00000000-0005-0000-0000-000025690000}"/>
    <cellStyle name="Normal 2 6 2 2 3 2 3 2 2" xfId="12721" xr:uid="{00000000-0005-0000-0000-000026690000}"/>
    <cellStyle name="Normal 2 6 2 2 3 2 3 2 2 2" xfId="29017" xr:uid="{00000000-0005-0000-0000-000027690000}"/>
    <cellStyle name="Normal 2 6 2 2 3 2 3 2 3" xfId="20871" xr:uid="{00000000-0005-0000-0000-000028690000}"/>
    <cellStyle name="Normal 2 6 2 2 3 2 3 3" xfId="7304" xr:uid="{00000000-0005-0000-0000-000029690000}"/>
    <cellStyle name="Normal 2 6 2 2 3 2 3 3 2" xfId="15450" xr:uid="{00000000-0005-0000-0000-00002A690000}"/>
    <cellStyle name="Normal 2 6 2 2 3 2 3 3 2 2" xfId="31746" xr:uid="{00000000-0005-0000-0000-00002B690000}"/>
    <cellStyle name="Normal 2 6 2 2 3 2 3 3 3" xfId="23600" xr:uid="{00000000-0005-0000-0000-00002C690000}"/>
    <cellStyle name="Normal 2 6 2 2 3 2 3 4" xfId="10151" xr:uid="{00000000-0005-0000-0000-00002D690000}"/>
    <cellStyle name="Normal 2 6 2 2 3 2 3 4 2" xfId="26447" xr:uid="{00000000-0005-0000-0000-00002E690000}"/>
    <cellStyle name="Normal 2 6 2 2 3 2 3 5" xfId="18301" xr:uid="{00000000-0005-0000-0000-00002F690000}"/>
    <cellStyle name="Normal 2 6 2 2 3 2 4" xfId="3357" xr:uid="{00000000-0005-0000-0000-000030690000}"/>
    <cellStyle name="Normal 2 6 2 2 3 2 4 2" xfId="11503" xr:uid="{00000000-0005-0000-0000-000031690000}"/>
    <cellStyle name="Normal 2 6 2 2 3 2 4 2 2" xfId="27799" xr:uid="{00000000-0005-0000-0000-000032690000}"/>
    <cellStyle name="Normal 2 6 2 2 3 2 4 3" xfId="19653" xr:uid="{00000000-0005-0000-0000-000033690000}"/>
    <cellStyle name="Normal 2 6 2 2 3 2 5" xfId="5894" xr:uid="{00000000-0005-0000-0000-000034690000}"/>
    <cellStyle name="Normal 2 6 2 2 3 2 5 2" xfId="14040" xr:uid="{00000000-0005-0000-0000-000035690000}"/>
    <cellStyle name="Normal 2 6 2 2 3 2 5 2 2" xfId="30336" xr:uid="{00000000-0005-0000-0000-000036690000}"/>
    <cellStyle name="Normal 2 6 2 2 3 2 5 3" xfId="22190" xr:uid="{00000000-0005-0000-0000-000037690000}"/>
    <cellStyle name="Normal 2 6 2 2 3 2 6" xfId="8741" xr:uid="{00000000-0005-0000-0000-000038690000}"/>
    <cellStyle name="Normal 2 6 2 2 3 2 6 2" xfId="25037" xr:uid="{00000000-0005-0000-0000-000039690000}"/>
    <cellStyle name="Normal 2 6 2 2 3 2 7" xfId="16891" xr:uid="{00000000-0005-0000-0000-00003A690000}"/>
    <cellStyle name="Normal 2 6 2 2 3 3" xfId="956" xr:uid="{00000000-0005-0000-0000-00003B690000}"/>
    <cellStyle name="Normal 2 6 2 2 3 3 2" xfId="2366" xr:uid="{00000000-0005-0000-0000-00003C690000}"/>
    <cellStyle name="Normal 2 6 2 2 3 3 2 2" xfId="4888" xr:uid="{00000000-0005-0000-0000-00003D690000}"/>
    <cellStyle name="Normal 2 6 2 2 3 3 2 2 2" xfId="13034" xr:uid="{00000000-0005-0000-0000-00003E690000}"/>
    <cellStyle name="Normal 2 6 2 2 3 3 2 2 2 2" xfId="29330" xr:uid="{00000000-0005-0000-0000-00003F690000}"/>
    <cellStyle name="Normal 2 6 2 2 3 3 2 2 3" xfId="21184" xr:uid="{00000000-0005-0000-0000-000040690000}"/>
    <cellStyle name="Normal 2 6 2 2 3 3 2 3" xfId="7665" xr:uid="{00000000-0005-0000-0000-000041690000}"/>
    <cellStyle name="Normal 2 6 2 2 3 3 2 3 2" xfId="15811" xr:uid="{00000000-0005-0000-0000-000042690000}"/>
    <cellStyle name="Normal 2 6 2 2 3 3 2 3 2 2" xfId="32107" xr:uid="{00000000-0005-0000-0000-000043690000}"/>
    <cellStyle name="Normal 2 6 2 2 3 3 2 3 3" xfId="23961" xr:uid="{00000000-0005-0000-0000-000044690000}"/>
    <cellStyle name="Normal 2 6 2 2 3 3 2 4" xfId="10512" xr:uid="{00000000-0005-0000-0000-000045690000}"/>
    <cellStyle name="Normal 2 6 2 2 3 3 2 4 2" xfId="26808" xr:uid="{00000000-0005-0000-0000-000046690000}"/>
    <cellStyle name="Normal 2 6 2 2 3 3 2 5" xfId="18662" xr:uid="{00000000-0005-0000-0000-000047690000}"/>
    <cellStyle name="Normal 2 6 2 2 3 3 3" xfId="3670" xr:uid="{00000000-0005-0000-0000-000048690000}"/>
    <cellStyle name="Normal 2 6 2 2 3 3 3 2" xfId="11816" xr:uid="{00000000-0005-0000-0000-000049690000}"/>
    <cellStyle name="Normal 2 6 2 2 3 3 3 2 2" xfId="28112" xr:uid="{00000000-0005-0000-0000-00004A690000}"/>
    <cellStyle name="Normal 2 6 2 2 3 3 3 3" xfId="19966" xr:uid="{00000000-0005-0000-0000-00004B690000}"/>
    <cellStyle name="Normal 2 6 2 2 3 3 4" xfId="6255" xr:uid="{00000000-0005-0000-0000-00004C690000}"/>
    <cellStyle name="Normal 2 6 2 2 3 3 4 2" xfId="14401" xr:uid="{00000000-0005-0000-0000-00004D690000}"/>
    <cellStyle name="Normal 2 6 2 2 3 3 4 2 2" xfId="30697" xr:uid="{00000000-0005-0000-0000-00004E690000}"/>
    <cellStyle name="Normal 2 6 2 2 3 3 4 3" xfId="22551" xr:uid="{00000000-0005-0000-0000-00004F690000}"/>
    <cellStyle name="Normal 2 6 2 2 3 3 5" xfId="9102" xr:uid="{00000000-0005-0000-0000-000050690000}"/>
    <cellStyle name="Normal 2 6 2 2 3 3 5 2" xfId="25398" xr:uid="{00000000-0005-0000-0000-000051690000}"/>
    <cellStyle name="Normal 2 6 2 2 3 3 6" xfId="17252" xr:uid="{00000000-0005-0000-0000-000052690000}"/>
    <cellStyle name="Normal 2 6 2 2 3 4" xfId="1661" xr:uid="{00000000-0005-0000-0000-000053690000}"/>
    <cellStyle name="Normal 2 6 2 2 3 4 2" xfId="4279" xr:uid="{00000000-0005-0000-0000-000054690000}"/>
    <cellStyle name="Normal 2 6 2 2 3 4 2 2" xfId="12425" xr:uid="{00000000-0005-0000-0000-000055690000}"/>
    <cellStyle name="Normal 2 6 2 2 3 4 2 2 2" xfId="28721" xr:uid="{00000000-0005-0000-0000-000056690000}"/>
    <cellStyle name="Normal 2 6 2 2 3 4 2 3" xfId="20575" xr:uid="{00000000-0005-0000-0000-000057690000}"/>
    <cellStyle name="Normal 2 6 2 2 3 4 3" xfId="6960" xr:uid="{00000000-0005-0000-0000-000058690000}"/>
    <cellStyle name="Normal 2 6 2 2 3 4 3 2" xfId="15106" xr:uid="{00000000-0005-0000-0000-000059690000}"/>
    <cellStyle name="Normal 2 6 2 2 3 4 3 2 2" xfId="31402" xr:uid="{00000000-0005-0000-0000-00005A690000}"/>
    <cellStyle name="Normal 2 6 2 2 3 4 3 3" xfId="23256" xr:uid="{00000000-0005-0000-0000-00005B690000}"/>
    <cellStyle name="Normal 2 6 2 2 3 4 4" xfId="9807" xr:uid="{00000000-0005-0000-0000-00005C690000}"/>
    <cellStyle name="Normal 2 6 2 2 3 4 4 2" xfId="26103" xr:uid="{00000000-0005-0000-0000-00005D690000}"/>
    <cellStyle name="Normal 2 6 2 2 3 4 5" xfId="17957" xr:uid="{00000000-0005-0000-0000-00005E690000}"/>
    <cellStyle name="Normal 2 6 2 2 3 5" xfId="3061" xr:uid="{00000000-0005-0000-0000-00005F690000}"/>
    <cellStyle name="Normal 2 6 2 2 3 5 2" xfId="11207" xr:uid="{00000000-0005-0000-0000-000060690000}"/>
    <cellStyle name="Normal 2 6 2 2 3 5 2 2" xfId="27503" xr:uid="{00000000-0005-0000-0000-000061690000}"/>
    <cellStyle name="Normal 2 6 2 2 3 5 3" xfId="19357" xr:uid="{00000000-0005-0000-0000-000062690000}"/>
    <cellStyle name="Normal 2 6 2 2 3 6" xfId="5550" xr:uid="{00000000-0005-0000-0000-000063690000}"/>
    <cellStyle name="Normal 2 6 2 2 3 6 2" xfId="13696" xr:uid="{00000000-0005-0000-0000-000064690000}"/>
    <cellStyle name="Normal 2 6 2 2 3 6 2 2" xfId="29992" xr:uid="{00000000-0005-0000-0000-000065690000}"/>
    <cellStyle name="Normal 2 6 2 2 3 6 3" xfId="21846" xr:uid="{00000000-0005-0000-0000-000066690000}"/>
    <cellStyle name="Normal 2 6 2 2 3 7" xfId="8397" xr:uid="{00000000-0005-0000-0000-000067690000}"/>
    <cellStyle name="Normal 2 6 2 2 3 7 2" xfId="24693" xr:uid="{00000000-0005-0000-0000-000068690000}"/>
    <cellStyle name="Normal 2 6 2 2 3 8" xfId="16547" xr:uid="{00000000-0005-0000-0000-000069690000}"/>
    <cellStyle name="Normal 2 6 2 2 4" xfId="338" xr:uid="{00000000-0005-0000-0000-00006A690000}"/>
    <cellStyle name="Normal 2 6 2 2 4 2" xfId="682" xr:uid="{00000000-0005-0000-0000-00006B690000}"/>
    <cellStyle name="Normal 2 6 2 2 4 2 2" xfId="1388" xr:uid="{00000000-0005-0000-0000-00006C690000}"/>
    <cellStyle name="Normal 2 6 2 2 4 2 2 2" xfId="2798" xr:uid="{00000000-0005-0000-0000-00006D690000}"/>
    <cellStyle name="Normal 2 6 2 2 4 2 2 2 2" xfId="5258" xr:uid="{00000000-0005-0000-0000-00006E690000}"/>
    <cellStyle name="Normal 2 6 2 2 4 2 2 2 2 2" xfId="13404" xr:uid="{00000000-0005-0000-0000-00006F690000}"/>
    <cellStyle name="Normal 2 6 2 2 4 2 2 2 2 2 2" xfId="29700" xr:uid="{00000000-0005-0000-0000-000070690000}"/>
    <cellStyle name="Normal 2 6 2 2 4 2 2 2 2 3" xfId="21554" xr:uid="{00000000-0005-0000-0000-000071690000}"/>
    <cellStyle name="Normal 2 6 2 2 4 2 2 2 3" xfId="8097" xr:uid="{00000000-0005-0000-0000-000072690000}"/>
    <cellStyle name="Normal 2 6 2 2 4 2 2 2 3 2" xfId="16243" xr:uid="{00000000-0005-0000-0000-000073690000}"/>
    <cellStyle name="Normal 2 6 2 2 4 2 2 2 3 2 2" xfId="32539" xr:uid="{00000000-0005-0000-0000-000074690000}"/>
    <cellStyle name="Normal 2 6 2 2 4 2 2 2 3 3" xfId="24393" xr:uid="{00000000-0005-0000-0000-000075690000}"/>
    <cellStyle name="Normal 2 6 2 2 4 2 2 2 4" xfId="10944" xr:uid="{00000000-0005-0000-0000-000076690000}"/>
    <cellStyle name="Normal 2 6 2 2 4 2 2 2 4 2" xfId="27240" xr:uid="{00000000-0005-0000-0000-000077690000}"/>
    <cellStyle name="Normal 2 6 2 2 4 2 2 2 5" xfId="19094" xr:uid="{00000000-0005-0000-0000-000078690000}"/>
    <cellStyle name="Normal 2 6 2 2 4 2 2 3" xfId="4040" xr:uid="{00000000-0005-0000-0000-000079690000}"/>
    <cellStyle name="Normal 2 6 2 2 4 2 2 3 2" xfId="12186" xr:uid="{00000000-0005-0000-0000-00007A690000}"/>
    <cellStyle name="Normal 2 6 2 2 4 2 2 3 2 2" xfId="28482" xr:uid="{00000000-0005-0000-0000-00007B690000}"/>
    <cellStyle name="Normal 2 6 2 2 4 2 2 3 3" xfId="20336" xr:uid="{00000000-0005-0000-0000-00007C690000}"/>
    <cellStyle name="Normal 2 6 2 2 4 2 2 4" xfId="6687" xr:uid="{00000000-0005-0000-0000-00007D690000}"/>
    <cellStyle name="Normal 2 6 2 2 4 2 2 4 2" xfId="14833" xr:uid="{00000000-0005-0000-0000-00007E690000}"/>
    <cellStyle name="Normal 2 6 2 2 4 2 2 4 2 2" xfId="31129" xr:uid="{00000000-0005-0000-0000-00007F690000}"/>
    <cellStyle name="Normal 2 6 2 2 4 2 2 4 3" xfId="22983" xr:uid="{00000000-0005-0000-0000-000080690000}"/>
    <cellStyle name="Normal 2 6 2 2 4 2 2 5" xfId="9534" xr:uid="{00000000-0005-0000-0000-000081690000}"/>
    <cellStyle name="Normal 2 6 2 2 4 2 2 5 2" xfId="25830" xr:uid="{00000000-0005-0000-0000-000082690000}"/>
    <cellStyle name="Normal 2 6 2 2 4 2 2 6" xfId="17684" xr:uid="{00000000-0005-0000-0000-000083690000}"/>
    <cellStyle name="Normal 2 6 2 2 4 2 3" xfId="2093" xr:uid="{00000000-0005-0000-0000-000084690000}"/>
    <cellStyle name="Normal 2 6 2 2 4 2 3 2" xfId="4649" xr:uid="{00000000-0005-0000-0000-000085690000}"/>
    <cellStyle name="Normal 2 6 2 2 4 2 3 2 2" xfId="12795" xr:uid="{00000000-0005-0000-0000-000086690000}"/>
    <cellStyle name="Normal 2 6 2 2 4 2 3 2 2 2" xfId="29091" xr:uid="{00000000-0005-0000-0000-000087690000}"/>
    <cellStyle name="Normal 2 6 2 2 4 2 3 2 3" xfId="20945" xr:uid="{00000000-0005-0000-0000-000088690000}"/>
    <cellStyle name="Normal 2 6 2 2 4 2 3 3" xfId="7392" xr:uid="{00000000-0005-0000-0000-000089690000}"/>
    <cellStyle name="Normal 2 6 2 2 4 2 3 3 2" xfId="15538" xr:uid="{00000000-0005-0000-0000-00008A690000}"/>
    <cellStyle name="Normal 2 6 2 2 4 2 3 3 2 2" xfId="31834" xr:uid="{00000000-0005-0000-0000-00008B690000}"/>
    <cellStyle name="Normal 2 6 2 2 4 2 3 3 3" xfId="23688" xr:uid="{00000000-0005-0000-0000-00008C690000}"/>
    <cellStyle name="Normal 2 6 2 2 4 2 3 4" xfId="10239" xr:uid="{00000000-0005-0000-0000-00008D690000}"/>
    <cellStyle name="Normal 2 6 2 2 4 2 3 4 2" xfId="26535" xr:uid="{00000000-0005-0000-0000-00008E690000}"/>
    <cellStyle name="Normal 2 6 2 2 4 2 3 5" xfId="18389" xr:uid="{00000000-0005-0000-0000-00008F690000}"/>
    <cellStyle name="Normal 2 6 2 2 4 2 4" xfId="3431" xr:uid="{00000000-0005-0000-0000-000090690000}"/>
    <cellStyle name="Normal 2 6 2 2 4 2 4 2" xfId="11577" xr:uid="{00000000-0005-0000-0000-000091690000}"/>
    <cellStyle name="Normal 2 6 2 2 4 2 4 2 2" xfId="27873" xr:uid="{00000000-0005-0000-0000-000092690000}"/>
    <cellStyle name="Normal 2 6 2 2 4 2 4 3" xfId="19727" xr:uid="{00000000-0005-0000-0000-000093690000}"/>
    <cellStyle name="Normal 2 6 2 2 4 2 5" xfId="5982" xr:uid="{00000000-0005-0000-0000-000094690000}"/>
    <cellStyle name="Normal 2 6 2 2 4 2 5 2" xfId="14128" xr:uid="{00000000-0005-0000-0000-000095690000}"/>
    <cellStyle name="Normal 2 6 2 2 4 2 5 2 2" xfId="30424" xr:uid="{00000000-0005-0000-0000-000096690000}"/>
    <cellStyle name="Normal 2 6 2 2 4 2 5 3" xfId="22278" xr:uid="{00000000-0005-0000-0000-000097690000}"/>
    <cellStyle name="Normal 2 6 2 2 4 2 6" xfId="8829" xr:uid="{00000000-0005-0000-0000-000098690000}"/>
    <cellStyle name="Normal 2 6 2 2 4 2 6 2" xfId="25125" xr:uid="{00000000-0005-0000-0000-000099690000}"/>
    <cellStyle name="Normal 2 6 2 2 4 2 7" xfId="16979" xr:uid="{00000000-0005-0000-0000-00009A690000}"/>
    <cellStyle name="Normal 2 6 2 2 4 3" xfId="1044" xr:uid="{00000000-0005-0000-0000-00009B690000}"/>
    <cellStyle name="Normal 2 6 2 2 4 3 2" xfId="2454" xr:uid="{00000000-0005-0000-0000-00009C690000}"/>
    <cellStyle name="Normal 2 6 2 2 4 3 2 2" xfId="4962" xr:uid="{00000000-0005-0000-0000-00009D690000}"/>
    <cellStyle name="Normal 2 6 2 2 4 3 2 2 2" xfId="13108" xr:uid="{00000000-0005-0000-0000-00009E690000}"/>
    <cellStyle name="Normal 2 6 2 2 4 3 2 2 2 2" xfId="29404" xr:uid="{00000000-0005-0000-0000-00009F690000}"/>
    <cellStyle name="Normal 2 6 2 2 4 3 2 2 3" xfId="21258" xr:uid="{00000000-0005-0000-0000-0000A0690000}"/>
    <cellStyle name="Normal 2 6 2 2 4 3 2 3" xfId="7753" xr:uid="{00000000-0005-0000-0000-0000A1690000}"/>
    <cellStyle name="Normal 2 6 2 2 4 3 2 3 2" xfId="15899" xr:uid="{00000000-0005-0000-0000-0000A2690000}"/>
    <cellStyle name="Normal 2 6 2 2 4 3 2 3 2 2" xfId="32195" xr:uid="{00000000-0005-0000-0000-0000A3690000}"/>
    <cellStyle name="Normal 2 6 2 2 4 3 2 3 3" xfId="24049" xr:uid="{00000000-0005-0000-0000-0000A4690000}"/>
    <cellStyle name="Normal 2 6 2 2 4 3 2 4" xfId="10600" xr:uid="{00000000-0005-0000-0000-0000A5690000}"/>
    <cellStyle name="Normal 2 6 2 2 4 3 2 4 2" xfId="26896" xr:uid="{00000000-0005-0000-0000-0000A6690000}"/>
    <cellStyle name="Normal 2 6 2 2 4 3 2 5" xfId="18750" xr:uid="{00000000-0005-0000-0000-0000A7690000}"/>
    <cellStyle name="Normal 2 6 2 2 4 3 3" xfId="3744" xr:uid="{00000000-0005-0000-0000-0000A8690000}"/>
    <cellStyle name="Normal 2 6 2 2 4 3 3 2" xfId="11890" xr:uid="{00000000-0005-0000-0000-0000A9690000}"/>
    <cellStyle name="Normal 2 6 2 2 4 3 3 2 2" xfId="28186" xr:uid="{00000000-0005-0000-0000-0000AA690000}"/>
    <cellStyle name="Normal 2 6 2 2 4 3 3 3" xfId="20040" xr:uid="{00000000-0005-0000-0000-0000AB690000}"/>
    <cellStyle name="Normal 2 6 2 2 4 3 4" xfId="6343" xr:uid="{00000000-0005-0000-0000-0000AC690000}"/>
    <cellStyle name="Normal 2 6 2 2 4 3 4 2" xfId="14489" xr:uid="{00000000-0005-0000-0000-0000AD690000}"/>
    <cellStyle name="Normal 2 6 2 2 4 3 4 2 2" xfId="30785" xr:uid="{00000000-0005-0000-0000-0000AE690000}"/>
    <cellStyle name="Normal 2 6 2 2 4 3 4 3" xfId="22639" xr:uid="{00000000-0005-0000-0000-0000AF690000}"/>
    <cellStyle name="Normal 2 6 2 2 4 3 5" xfId="9190" xr:uid="{00000000-0005-0000-0000-0000B0690000}"/>
    <cellStyle name="Normal 2 6 2 2 4 3 5 2" xfId="25486" xr:uid="{00000000-0005-0000-0000-0000B1690000}"/>
    <cellStyle name="Normal 2 6 2 2 4 3 6" xfId="17340" xr:uid="{00000000-0005-0000-0000-0000B2690000}"/>
    <cellStyle name="Normal 2 6 2 2 4 4" xfId="1749" xr:uid="{00000000-0005-0000-0000-0000B3690000}"/>
    <cellStyle name="Normal 2 6 2 2 4 4 2" xfId="4353" xr:uid="{00000000-0005-0000-0000-0000B4690000}"/>
    <cellStyle name="Normal 2 6 2 2 4 4 2 2" xfId="12499" xr:uid="{00000000-0005-0000-0000-0000B5690000}"/>
    <cellStyle name="Normal 2 6 2 2 4 4 2 2 2" xfId="28795" xr:uid="{00000000-0005-0000-0000-0000B6690000}"/>
    <cellStyle name="Normal 2 6 2 2 4 4 2 3" xfId="20649" xr:uid="{00000000-0005-0000-0000-0000B7690000}"/>
    <cellStyle name="Normal 2 6 2 2 4 4 3" xfId="7048" xr:uid="{00000000-0005-0000-0000-0000B8690000}"/>
    <cellStyle name="Normal 2 6 2 2 4 4 3 2" xfId="15194" xr:uid="{00000000-0005-0000-0000-0000B9690000}"/>
    <cellStyle name="Normal 2 6 2 2 4 4 3 2 2" xfId="31490" xr:uid="{00000000-0005-0000-0000-0000BA690000}"/>
    <cellStyle name="Normal 2 6 2 2 4 4 3 3" xfId="23344" xr:uid="{00000000-0005-0000-0000-0000BB690000}"/>
    <cellStyle name="Normal 2 6 2 2 4 4 4" xfId="9895" xr:uid="{00000000-0005-0000-0000-0000BC690000}"/>
    <cellStyle name="Normal 2 6 2 2 4 4 4 2" xfId="26191" xr:uid="{00000000-0005-0000-0000-0000BD690000}"/>
    <cellStyle name="Normal 2 6 2 2 4 4 5" xfId="18045" xr:uid="{00000000-0005-0000-0000-0000BE690000}"/>
    <cellStyle name="Normal 2 6 2 2 4 5" xfId="3135" xr:uid="{00000000-0005-0000-0000-0000BF690000}"/>
    <cellStyle name="Normal 2 6 2 2 4 5 2" xfId="11281" xr:uid="{00000000-0005-0000-0000-0000C0690000}"/>
    <cellStyle name="Normal 2 6 2 2 4 5 2 2" xfId="27577" xr:uid="{00000000-0005-0000-0000-0000C1690000}"/>
    <cellStyle name="Normal 2 6 2 2 4 5 3" xfId="19431" xr:uid="{00000000-0005-0000-0000-0000C2690000}"/>
    <cellStyle name="Normal 2 6 2 2 4 6" xfId="5638" xr:uid="{00000000-0005-0000-0000-0000C3690000}"/>
    <cellStyle name="Normal 2 6 2 2 4 6 2" xfId="13784" xr:uid="{00000000-0005-0000-0000-0000C4690000}"/>
    <cellStyle name="Normal 2 6 2 2 4 6 2 2" xfId="30080" xr:uid="{00000000-0005-0000-0000-0000C5690000}"/>
    <cellStyle name="Normal 2 6 2 2 4 6 3" xfId="21934" xr:uid="{00000000-0005-0000-0000-0000C6690000}"/>
    <cellStyle name="Normal 2 6 2 2 4 7" xfId="8485" xr:uid="{00000000-0005-0000-0000-0000C7690000}"/>
    <cellStyle name="Normal 2 6 2 2 4 7 2" xfId="24781" xr:uid="{00000000-0005-0000-0000-0000C8690000}"/>
    <cellStyle name="Normal 2 6 2 2 4 8" xfId="16635" xr:uid="{00000000-0005-0000-0000-0000C9690000}"/>
    <cellStyle name="Normal 2 6 2 2 5" xfId="428" xr:uid="{00000000-0005-0000-0000-0000CA690000}"/>
    <cellStyle name="Normal 2 6 2 2 5 2" xfId="1134" xr:uid="{00000000-0005-0000-0000-0000CB690000}"/>
    <cellStyle name="Normal 2 6 2 2 5 2 2" xfId="2544" xr:uid="{00000000-0005-0000-0000-0000CC690000}"/>
    <cellStyle name="Normal 2 6 2 2 5 2 2 2" xfId="5036" xr:uid="{00000000-0005-0000-0000-0000CD690000}"/>
    <cellStyle name="Normal 2 6 2 2 5 2 2 2 2" xfId="13182" xr:uid="{00000000-0005-0000-0000-0000CE690000}"/>
    <cellStyle name="Normal 2 6 2 2 5 2 2 2 2 2" xfId="29478" xr:uid="{00000000-0005-0000-0000-0000CF690000}"/>
    <cellStyle name="Normal 2 6 2 2 5 2 2 2 3" xfId="21332" xr:uid="{00000000-0005-0000-0000-0000D0690000}"/>
    <cellStyle name="Normal 2 6 2 2 5 2 2 3" xfId="7843" xr:uid="{00000000-0005-0000-0000-0000D1690000}"/>
    <cellStyle name="Normal 2 6 2 2 5 2 2 3 2" xfId="15989" xr:uid="{00000000-0005-0000-0000-0000D2690000}"/>
    <cellStyle name="Normal 2 6 2 2 5 2 2 3 2 2" xfId="32285" xr:uid="{00000000-0005-0000-0000-0000D3690000}"/>
    <cellStyle name="Normal 2 6 2 2 5 2 2 3 3" xfId="24139" xr:uid="{00000000-0005-0000-0000-0000D4690000}"/>
    <cellStyle name="Normal 2 6 2 2 5 2 2 4" xfId="10690" xr:uid="{00000000-0005-0000-0000-0000D5690000}"/>
    <cellStyle name="Normal 2 6 2 2 5 2 2 4 2" xfId="26986" xr:uid="{00000000-0005-0000-0000-0000D6690000}"/>
    <cellStyle name="Normal 2 6 2 2 5 2 2 5" xfId="18840" xr:uid="{00000000-0005-0000-0000-0000D7690000}"/>
    <cellStyle name="Normal 2 6 2 2 5 2 3" xfId="3818" xr:uid="{00000000-0005-0000-0000-0000D8690000}"/>
    <cellStyle name="Normal 2 6 2 2 5 2 3 2" xfId="11964" xr:uid="{00000000-0005-0000-0000-0000D9690000}"/>
    <cellStyle name="Normal 2 6 2 2 5 2 3 2 2" xfId="28260" xr:uid="{00000000-0005-0000-0000-0000DA690000}"/>
    <cellStyle name="Normal 2 6 2 2 5 2 3 3" xfId="20114" xr:uid="{00000000-0005-0000-0000-0000DB690000}"/>
    <cellStyle name="Normal 2 6 2 2 5 2 4" xfId="6433" xr:uid="{00000000-0005-0000-0000-0000DC690000}"/>
    <cellStyle name="Normal 2 6 2 2 5 2 4 2" xfId="14579" xr:uid="{00000000-0005-0000-0000-0000DD690000}"/>
    <cellStyle name="Normal 2 6 2 2 5 2 4 2 2" xfId="30875" xr:uid="{00000000-0005-0000-0000-0000DE690000}"/>
    <cellStyle name="Normal 2 6 2 2 5 2 4 3" xfId="22729" xr:uid="{00000000-0005-0000-0000-0000DF690000}"/>
    <cellStyle name="Normal 2 6 2 2 5 2 5" xfId="9280" xr:uid="{00000000-0005-0000-0000-0000E0690000}"/>
    <cellStyle name="Normal 2 6 2 2 5 2 5 2" xfId="25576" xr:uid="{00000000-0005-0000-0000-0000E1690000}"/>
    <cellStyle name="Normal 2 6 2 2 5 2 6" xfId="17430" xr:uid="{00000000-0005-0000-0000-0000E2690000}"/>
    <cellStyle name="Normal 2 6 2 2 5 3" xfId="1839" xr:uid="{00000000-0005-0000-0000-0000E3690000}"/>
    <cellStyle name="Normal 2 6 2 2 5 3 2" xfId="4427" xr:uid="{00000000-0005-0000-0000-0000E4690000}"/>
    <cellStyle name="Normal 2 6 2 2 5 3 2 2" xfId="12573" xr:uid="{00000000-0005-0000-0000-0000E5690000}"/>
    <cellStyle name="Normal 2 6 2 2 5 3 2 2 2" xfId="28869" xr:uid="{00000000-0005-0000-0000-0000E6690000}"/>
    <cellStyle name="Normal 2 6 2 2 5 3 2 3" xfId="20723" xr:uid="{00000000-0005-0000-0000-0000E7690000}"/>
    <cellStyle name="Normal 2 6 2 2 5 3 3" xfId="7138" xr:uid="{00000000-0005-0000-0000-0000E8690000}"/>
    <cellStyle name="Normal 2 6 2 2 5 3 3 2" xfId="15284" xr:uid="{00000000-0005-0000-0000-0000E9690000}"/>
    <cellStyle name="Normal 2 6 2 2 5 3 3 2 2" xfId="31580" xr:uid="{00000000-0005-0000-0000-0000EA690000}"/>
    <cellStyle name="Normal 2 6 2 2 5 3 3 3" xfId="23434" xr:uid="{00000000-0005-0000-0000-0000EB690000}"/>
    <cellStyle name="Normal 2 6 2 2 5 3 4" xfId="9985" xr:uid="{00000000-0005-0000-0000-0000EC690000}"/>
    <cellStyle name="Normal 2 6 2 2 5 3 4 2" xfId="26281" xr:uid="{00000000-0005-0000-0000-0000ED690000}"/>
    <cellStyle name="Normal 2 6 2 2 5 3 5" xfId="18135" xr:uid="{00000000-0005-0000-0000-0000EE690000}"/>
    <cellStyle name="Normal 2 6 2 2 5 4" xfId="3209" xr:uid="{00000000-0005-0000-0000-0000EF690000}"/>
    <cellStyle name="Normal 2 6 2 2 5 4 2" xfId="11355" xr:uid="{00000000-0005-0000-0000-0000F0690000}"/>
    <cellStyle name="Normal 2 6 2 2 5 4 2 2" xfId="27651" xr:uid="{00000000-0005-0000-0000-0000F1690000}"/>
    <cellStyle name="Normal 2 6 2 2 5 4 3" xfId="19505" xr:uid="{00000000-0005-0000-0000-0000F2690000}"/>
    <cellStyle name="Normal 2 6 2 2 5 5" xfId="5728" xr:uid="{00000000-0005-0000-0000-0000F3690000}"/>
    <cellStyle name="Normal 2 6 2 2 5 5 2" xfId="13874" xr:uid="{00000000-0005-0000-0000-0000F4690000}"/>
    <cellStyle name="Normal 2 6 2 2 5 5 2 2" xfId="30170" xr:uid="{00000000-0005-0000-0000-0000F5690000}"/>
    <cellStyle name="Normal 2 6 2 2 5 5 3" xfId="22024" xr:uid="{00000000-0005-0000-0000-0000F6690000}"/>
    <cellStyle name="Normal 2 6 2 2 5 6" xfId="8575" xr:uid="{00000000-0005-0000-0000-0000F7690000}"/>
    <cellStyle name="Normal 2 6 2 2 5 6 2" xfId="24871" xr:uid="{00000000-0005-0000-0000-0000F8690000}"/>
    <cellStyle name="Normal 2 6 2 2 5 7" xfId="16725" xr:uid="{00000000-0005-0000-0000-0000F9690000}"/>
    <cellStyle name="Normal 2 6 2 2 6" xfId="790" xr:uid="{00000000-0005-0000-0000-0000FA690000}"/>
    <cellStyle name="Normal 2 6 2 2 6 2" xfId="2200" xr:uid="{00000000-0005-0000-0000-0000FB690000}"/>
    <cellStyle name="Normal 2 6 2 2 6 2 2" xfId="4740" xr:uid="{00000000-0005-0000-0000-0000FC690000}"/>
    <cellStyle name="Normal 2 6 2 2 6 2 2 2" xfId="12886" xr:uid="{00000000-0005-0000-0000-0000FD690000}"/>
    <cellStyle name="Normal 2 6 2 2 6 2 2 2 2" xfId="29182" xr:uid="{00000000-0005-0000-0000-0000FE690000}"/>
    <cellStyle name="Normal 2 6 2 2 6 2 2 3" xfId="21036" xr:uid="{00000000-0005-0000-0000-0000FF690000}"/>
    <cellStyle name="Normal 2 6 2 2 6 2 3" xfId="7499" xr:uid="{00000000-0005-0000-0000-0000006A0000}"/>
    <cellStyle name="Normal 2 6 2 2 6 2 3 2" xfId="15645" xr:uid="{00000000-0005-0000-0000-0000016A0000}"/>
    <cellStyle name="Normal 2 6 2 2 6 2 3 2 2" xfId="31941" xr:uid="{00000000-0005-0000-0000-0000026A0000}"/>
    <cellStyle name="Normal 2 6 2 2 6 2 3 3" xfId="23795" xr:uid="{00000000-0005-0000-0000-0000036A0000}"/>
    <cellStyle name="Normal 2 6 2 2 6 2 4" xfId="10346" xr:uid="{00000000-0005-0000-0000-0000046A0000}"/>
    <cellStyle name="Normal 2 6 2 2 6 2 4 2" xfId="26642" xr:uid="{00000000-0005-0000-0000-0000056A0000}"/>
    <cellStyle name="Normal 2 6 2 2 6 2 5" xfId="18496" xr:uid="{00000000-0005-0000-0000-0000066A0000}"/>
    <cellStyle name="Normal 2 6 2 2 6 3" xfId="3522" xr:uid="{00000000-0005-0000-0000-0000076A0000}"/>
    <cellStyle name="Normal 2 6 2 2 6 3 2" xfId="11668" xr:uid="{00000000-0005-0000-0000-0000086A0000}"/>
    <cellStyle name="Normal 2 6 2 2 6 3 2 2" xfId="27964" xr:uid="{00000000-0005-0000-0000-0000096A0000}"/>
    <cellStyle name="Normal 2 6 2 2 6 3 3" xfId="19818" xr:uid="{00000000-0005-0000-0000-00000A6A0000}"/>
    <cellStyle name="Normal 2 6 2 2 6 4" xfId="6089" xr:uid="{00000000-0005-0000-0000-00000B6A0000}"/>
    <cellStyle name="Normal 2 6 2 2 6 4 2" xfId="14235" xr:uid="{00000000-0005-0000-0000-00000C6A0000}"/>
    <cellStyle name="Normal 2 6 2 2 6 4 2 2" xfId="30531" xr:uid="{00000000-0005-0000-0000-00000D6A0000}"/>
    <cellStyle name="Normal 2 6 2 2 6 4 3" xfId="22385" xr:uid="{00000000-0005-0000-0000-00000E6A0000}"/>
    <cellStyle name="Normal 2 6 2 2 6 5" xfId="8936" xr:uid="{00000000-0005-0000-0000-00000F6A0000}"/>
    <cellStyle name="Normal 2 6 2 2 6 5 2" xfId="25232" xr:uid="{00000000-0005-0000-0000-0000106A0000}"/>
    <cellStyle name="Normal 2 6 2 2 6 6" xfId="17086" xr:uid="{00000000-0005-0000-0000-0000116A0000}"/>
    <cellStyle name="Normal 2 6 2 2 7" xfId="1495" xr:uid="{00000000-0005-0000-0000-0000126A0000}"/>
    <cellStyle name="Normal 2 6 2 2 7 2" xfId="4131" xr:uid="{00000000-0005-0000-0000-0000136A0000}"/>
    <cellStyle name="Normal 2 6 2 2 7 2 2" xfId="12277" xr:uid="{00000000-0005-0000-0000-0000146A0000}"/>
    <cellStyle name="Normal 2 6 2 2 7 2 2 2" xfId="28573" xr:uid="{00000000-0005-0000-0000-0000156A0000}"/>
    <cellStyle name="Normal 2 6 2 2 7 2 3" xfId="20427" xr:uid="{00000000-0005-0000-0000-0000166A0000}"/>
    <cellStyle name="Normal 2 6 2 2 7 3" xfId="6794" xr:uid="{00000000-0005-0000-0000-0000176A0000}"/>
    <cellStyle name="Normal 2 6 2 2 7 3 2" xfId="14940" xr:uid="{00000000-0005-0000-0000-0000186A0000}"/>
    <cellStyle name="Normal 2 6 2 2 7 3 2 2" xfId="31236" xr:uid="{00000000-0005-0000-0000-0000196A0000}"/>
    <cellStyle name="Normal 2 6 2 2 7 3 3" xfId="23090" xr:uid="{00000000-0005-0000-0000-00001A6A0000}"/>
    <cellStyle name="Normal 2 6 2 2 7 4" xfId="9641" xr:uid="{00000000-0005-0000-0000-00001B6A0000}"/>
    <cellStyle name="Normal 2 6 2 2 7 4 2" xfId="25937" xr:uid="{00000000-0005-0000-0000-00001C6A0000}"/>
    <cellStyle name="Normal 2 6 2 2 7 5" xfId="17791" xr:uid="{00000000-0005-0000-0000-00001D6A0000}"/>
    <cellStyle name="Normal 2 6 2 2 8" xfId="2913" xr:uid="{00000000-0005-0000-0000-00001E6A0000}"/>
    <cellStyle name="Normal 2 6 2 2 8 2" xfId="11059" xr:uid="{00000000-0005-0000-0000-00001F6A0000}"/>
    <cellStyle name="Normal 2 6 2 2 8 2 2" xfId="27355" xr:uid="{00000000-0005-0000-0000-0000206A0000}"/>
    <cellStyle name="Normal 2 6 2 2 8 3" xfId="19209" xr:uid="{00000000-0005-0000-0000-0000216A0000}"/>
    <cellStyle name="Normal 2 6 2 2 9" xfId="5384" xr:uid="{00000000-0005-0000-0000-0000226A0000}"/>
    <cellStyle name="Normal 2 6 2 2 9 2" xfId="13530" xr:uid="{00000000-0005-0000-0000-0000236A0000}"/>
    <cellStyle name="Normal 2 6 2 2 9 2 2" xfId="29826" xr:uid="{00000000-0005-0000-0000-0000246A0000}"/>
    <cellStyle name="Normal 2 6 2 2 9 3" xfId="21680" xr:uid="{00000000-0005-0000-0000-0000256A0000}"/>
    <cellStyle name="Normal 2 6 2 3" xfId="130" xr:uid="{00000000-0005-0000-0000-0000266A0000}"/>
    <cellStyle name="Normal 2 6 2 3 2" xfId="474" xr:uid="{00000000-0005-0000-0000-0000276A0000}"/>
    <cellStyle name="Normal 2 6 2 3 2 2" xfId="1180" xr:uid="{00000000-0005-0000-0000-0000286A0000}"/>
    <cellStyle name="Normal 2 6 2 3 2 2 2" xfId="2590" xr:uid="{00000000-0005-0000-0000-0000296A0000}"/>
    <cellStyle name="Normal 2 6 2 3 2 2 2 2" xfId="5074" xr:uid="{00000000-0005-0000-0000-00002A6A0000}"/>
    <cellStyle name="Normal 2 6 2 3 2 2 2 2 2" xfId="13220" xr:uid="{00000000-0005-0000-0000-00002B6A0000}"/>
    <cellStyle name="Normal 2 6 2 3 2 2 2 2 2 2" xfId="29516" xr:uid="{00000000-0005-0000-0000-00002C6A0000}"/>
    <cellStyle name="Normal 2 6 2 3 2 2 2 2 3" xfId="21370" xr:uid="{00000000-0005-0000-0000-00002D6A0000}"/>
    <cellStyle name="Normal 2 6 2 3 2 2 2 3" xfId="7889" xr:uid="{00000000-0005-0000-0000-00002E6A0000}"/>
    <cellStyle name="Normal 2 6 2 3 2 2 2 3 2" xfId="16035" xr:uid="{00000000-0005-0000-0000-00002F6A0000}"/>
    <cellStyle name="Normal 2 6 2 3 2 2 2 3 2 2" xfId="32331" xr:uid="{00000000-0005-0000-0000-0000306A0000}"/>
    <cellStyle name="Normal 2 6 2 3 2 2 2 3 3" xfId="24185" xr:uid="{00000000-0005-0000-0000-0000316A0000}"/>
    <cellStyle name="Normal 2 6 2 3 2 2 2 4" xfId="10736" xr:uid="{00000000-0005-0000-0000-0000326A0000}"/>
    <cellStyle name="Normal 2 6 2 3 2 2 2 4 2" xfId="27032" xr:uid="{00000000-0005-0000-0000-0000336A0000}"/>
    <cellStyle name="Normal 2 6 2 3 2 2 2 5" xfId="18886" xr:uid="{00000000-0005-0000-0000-0000346A0000}"/>
    <cellStyle name="Normal 2 6 2 3 2 2 3" xfId="3856" xr:uid="{00000000-0005-0000-0000-0000356A0000}"/>
    <cellStyle name="Normal 2 6 2 3 2 2 3 2" xfId="12002" xr:uid="{00000000-0005-0000-0000-0000366A0000}"/>
    <cellStyle name="Normal 2 6 2 3 2 2 3 2 2" xfId="28298" xr:uid="{00000000-0005-0000-0000-0000376A0000}"/>
    <cellStyle name="Normal 2 6 2 3 2 2 3 3" xfId="20152" xr:uid="{00000000-0005-0000-0000-0000386A0000}"/>
    <cellStyle name="Normal 2 6 2 3 2 2 4" xfId="6479" xr:uid="{00000000-0005-0000-0000-0000396A0000}"/>
    <cellStyle name="Normal 2 6 2 3 2 2 4 2" xfId="14625" xr:uid="{00000000-0005-0000-0000-00003A6A0000}"/>
    <cellStyle name="Normal 2 6 2 3 2 2 4 2 2" xfId="30921" xr:uid="{00000000-0005-0000-0000-00003B6A0000}"/>
    <cellStyle name="Normal 2 6 2 3 2 2 4 3" xfId="22775" xr:uid="{00000000-0005-0000-0000-00003C6A0000}"/>
    <cellStyle name="Normal 2 6 2 3 2 2 5" xfId="9326" xr:uid="{00000000-0005-0000-0000-00003D6A0000}"/>
    <cellStyle name="Normal 2 6 2 3 2 2 5 2" xfId="25622" xr:uid="{00000000-0005-0000-0000-00003E6A0000}"/>
    <cellStyle name="Normal 2 6 2 3 2 2 6" xfId="17476" xr:uid="{00000000-0005-0000-0000-00003F6A0000}"/>
    <cellStyle name="Normal 2 6 2 3 2 3" xfId="1885" xr:uid="{00000000-0005-0000-0000-0000406A0000}"/>
    <cellStyle name="Normal 2 6 2 3 2 3 2" xfId="4465" xr:uid="{00000000-0005-0000-0000-0000416A0000}"/>
    <cellStyle name="Normal 2 6 2 3 2 3 2 2" xfId="12611" xr:uid="{00000000-0005-0000-0000-0000426A0000}"/>
    <cellStyle name="Normal 2 6 2 3 2 3 2 2 2" xfId="28907" xr:uid="{00000000-0005-0000-0000-0000436A0000}"/>
    <cellStyle name="Normal 2 6 2 3 2 3 2 3" xfId="20761" xr:uid="{00000000-0005-0000-0000-0000446A0000}"/>
    <cellStyle name="Normal 2 6 2 3 2 3 3" xfId="7184" xr:uid="{00000000-0005-0000-0000-0000456A0000}"/>
    <cellStyle name="Normal 2 6 2 3 2 3 3 2" xfId="15330" xr:uid="{00000000-0005-0000-0000-0000466A0000}"/>
    <cellStyle name="Normal 2 6 2 3 2 3 3 2 2" xfId="31626" xr:uid="{00000000-0005-0000-0000-0000476A0000}"/>
    <cellStyle name="Normal 2 6 2 3 2 3 3 3" xfId="23480" xr:uid="{00000000-0005-0000-0000-0000486A0000}"/>
    <cellStyle name="Normal 2 6 2 3 2 3 4" xfId="10031" xr:uid="{00000000-0005-0000-0000-0000496A0000}"/>
    <cellStyle name="Normal 2 6 2 3 2 3 4 2" xfId="26327" xr:uid="{00000000-0005-0000-0000-00004A6A0000}"/>
    <cellStyle name="Normal 2 6 2 3 2 3 5" xfId="18181" xr:uid="{00000000-0005-0000-0000-00004B6A0000}"/>
    <cellStyle name="Normal 2 6 2 3 2 4" xfId="3247" xr:uid="{00000000-0005-0000-0000-00004C6A0000}"/>
    <cellStyle name="Normal 2 6 2 3 2 4 2" xfId="11393" xr:uid="{00000000-0005-0000-0000-00004D6A0000}"/>
    <cellStyle name="Normal 2 6 2 3 2 4 2 2" xfId="27689" xr:uid="{00000000-0005-0000-0000-00004E6A0000}"/>
    <cellStyle name="Normal 2 6 2 3 2 4 3" xfId="19543" xr:uid="{00000000-0005-0000-0000-00004F6A0000}"/>
    <cellStyle name="Normal 2 6 2 3 2 5" xfId="5774" xr:uid="{00000000-0005-0000-0000-0000506A0000}"/>
    <cellStyle name="Normal 2 6 2 3 2 5 2" xfId="13920" xr:uid="{00000000-0005-0000-0000-0000516A0000}"/>
    <cellStyle name="Normal 2 6 2 3 2 5 2 2" xfId="30216" xr:uid="{00000000-0005-0000-0000-0000526A0000}"/>
    <cellStyle name="Normal 2 6 2 3 2 5 3" xfId="22070" xr:uid="{00000000-0005-0000-0000-0000536A0000}"/>
    <cellStyle name="Normal 2 6 2 3 2 6" xfId="8621" xr:uid="{00000000-0005-0000-0000-0000546A0000}"/>
    <cellStyle name="Normal 2 6 2 3 2 6 2" xfId="24917" xr:uid="{00000000-0005-0000-0000-0000556A0000}"/>
    <cellStyle name="Normal 2 6 2 3 2 7" xfId="16771" xr:uid="{00000000-0005-0000-0000-0000566A0000}"/>
    <cellStyle name="Normal 2 6 2 3 3" xfId="836" xr:uid="{00000000-0005-0000-0000-0000576A0000}"/>
    <cellStyle name="Normal 2 6 2 3 3 2" xfId="2246" xr:uid="{00000000-0005-0000-0000-0000586A0000}"/>
    <cellStyle name="Normal 2 6 2 3 3 2 2" xfId="4778" xr:uid="{00000000-0005-0000-0000-0000596A0000}"/>
    <cellStyle name="Normal 2 6 2 3 3 2 2 2" xfId="12924" xr:uid="{00000000-0005-0000-0000-00005A6A0000}"/>
    <cellStyle name="Normal 2 6 2 3 3 2 2 2 2" xfId="29220" xr:uid="{00000000-0005-0000-0000-00005B6A0000}"/>
    <cellStyle name="Normal 2 6 2 3 3 2 2 3" xfId="21074" xr:uid="{00000000-0005-0000-0000-00005C6A0000}"/>
    <cellStyle name="Normal 2 6 2 3 3 2 3" xfId="7545" xr:uid="{00000000-0005-0000-0000-00005D6A0000}"/>
    <cellStyle name="Normal 2 6 2 3 3 2 3 2" xfId="15691" xr:uid="{00000000-0005-0000-0000-00005E6A0000}"/>
    <cellStyle name="Normal 2 6 2 3 3 2 3 2 2" xfId="31987" xr:uid="{00000000-0005-0000-0000-00005F6A0000}"/>
    <cellStyle name="Normal 2 6 2 3 3 2 3 3" xfId="23841" xr:uid="{00000000-0005-0000-0000-0000606A0000}"/>
    <cellStyle name="Normal 2 6 2 3 3 2 4" xfId="10392" xr:uid="{00000000-0005-0000-0000-0000616A0000}"/>
    <cellStyle name="Normal 2 6 2 3 3 2 4 2" xfId="26688" xr:uid="{00000000-0005-0000-0000-0000626A0000}"/>
    <cellStyle name="Normal 2 6 2 3 3 2 5" xfId="18542" xr:uid="{00000000-0005-0000-0000-0000636A0000}"/>
    <cellStyle name="Normal 2 6 2 3 3 3" xfId="3560" xr:uid="{00000000-0005-0000-0000-0000646A0000}"/>
    <cellStyle name="Normal 2 6 2 3 3 3 2" xfId="11706" xr:uid="{00000000-0005-0000-0000-0000656A0000}"/>
    <cellStyle name="Normal 2 6 2 3 3 3 2 2" xfId="28002" xr:uid="{00000000-0005-0000-0000-0000666A0000}"/>
    <cellStyle name="Normal 2 6 2 3 3 3 3" xfId="19856" xr:uid="{00000000-0005-0000-0000-0000676A0000}"/>
    <cellStyle name="Normal 2 6 2 3 3 4" xfId="6135" xr:uid="{00000000-0005-0000-0000-0000686A0000}"/>
    <cellStyle name="Normal 2 6 2 3 3 4 2" xfId="14281" xr:uid="{00000000-0005-0000-0000-0000696A0000}"/>
    <cellStyle name="Normal 2 6 2 3 3 4 2 2" xfId="30577" xr:uid="{00000000-0005-0000-0000-00006A6A0000}"/>
    <cellStyle name="Normal 2 6 2 3 3 4 3" xfId="22431" xr:uid="{00000000-0005-0000-0000-00006B6A0000}"/>
    <cellStyle name="Normal 2 6 2 3 3 5" xfId="8982" xr:uid="{00000000-0005-0000-0000-00006C6A0000}"/>
    <cellStyle name="Normal 2 6 2 3 3 5 2" xfId="25278" xr:uid="{00000000-0005-0000-0000-00006D6A0000}"/>
    <cellStyle name="Normal 2 6 2 3 3 6" xfId="17132" xr:uid="{00000000-0005-0000-0000-00006E6A0000}"/>
    <cellStyle name="Normal 2 6 2 3 4" xfId="1541" xr:uid="{00000000-0005-0000-0000-00006F6A0000}"/>
    <cellStyle name="Normal 2 6 2 3 4 2" xfId="4169" xr:uid="{00000000-0005-0000-0000-0000706A0000}"/>
    <cellStyle name="Normal 2 6 2 3 4 2 2" xfId="12315" xr:uid="{00000000-0005-0000-0000-0000716A0000}"/>
    <cellStyle name="Normal 2 6 2 3 4 2 2 2" xfId="28611" xr:uid="{00000000-0005-0000-0000-0000726A0000}"/>
    <cellStyle name="Normal 2 6 2 3 4 2 3" xfId="20465" xr:uid="{00000000-0005-0000-0000-0000736A0000}"/>
    <cellStyle name="Normal 2 6 2 3 4 3" xfId="6840" xr:uid="{00000000-0005-0000-0000-0000746A0000}"/>
    <cellStyle name="Normal 2 6 2 3 4 3 2" xfId="14986" xr:uid="{00000000-0005-0000-0000-0000756A0000}"/>
    <cellStyle name="Normal 2 6 2 3 4 3 2 2" xfId="31282" xr:uid="{00000000-0005-0000-0000-0000766A0000}"/>
    <cellStyle name="Normal 2 6 2 3 4 3 3" xfId="23136" xr:uid="{00000000-0005-0000-0000-0000776A0000}"/>
    <cellStyle name="Normal 2 6 2 3 4 4" xfId="9687" xr:uid="{00000000-0005-0000-0000-0000786A0000}"/>
    <cellStyle name="Normal 2 6 2 3 4 4 2" xfId="25983" xr:uid="{00000000-0005-0000-0000-0000796A0000}"/>
    <cellStyle name="Normal 2 6 2 3 4 5" xfId="17837" xr:uid="{00000000-0005-0000-0000-00007A6A0000}"/>
    <cellStyle name="Normal 2 6 2 3 5" xfId="2951" xr:uid="{00000000-0005-0000-0000-00007B6A0000}"/>
    <cellStyle name="Normal 2 6 2 3 5 2" xfId="11097" xr:uid="{00000000-0005-0000-0000-00007C6A0000}"/>
    <cellStyle name="Normal 2 6 2 3 5 2 2" xfId="27393" xr:uid="{00000000-0005-0000-0000-00007D6A0000}"/>
    <cellStyle name="Normal 2 6 2 3 5 3" xfId="19247" xr:uid="{00000000-0005-0000-0000-00007E6A0000}"/>
    <cellStyle name="Normal 2 6 2 3 6" xfId="5430" xr:uid="{00000000-0005-0000-0000-00007F6A0000}"/>
    <cellStyle name="Normal 2 6 2 3 6 2" xfId="13576" xr:uid="{00000000-0005-0000-0000-0000806A0000}"/>
    <cellStyle name="Normal 2 6 2 3 6 2 2" xfId="29872" xr:uid="{00000000-0005-0000-0000-0000816A0000}"/>
    <cellStyle name="Normal 2 6 2 3 6 3" xfId="21726" xr:uid="{00000000-0005-0000-0000-0000826A0000}"/>
    <cellStyle name="Normal 2 6 2 3 7" xfId="8277" xr:uid="{00000000-0005-0000-0000-0000836A0000}"/>
    <cellStyle name="Normal 2 6 2 3 7 2" xfId="24573" xr:uid="{00000000-0005-0000-0000-0000846A0000}"/>
    <cellStyle name="Normal 2 6 2 3 8" xfId="16427" xr:uid="{00000000-0005-0000-0000-0000856A0000}"/>
    <cellStyle name="Normal 2 6 2 4" xfId="214" xr:uid="{00000000-0005-0000-0000-0000866A0000}"/>
    <cellStyle name="Normal 2 6 2 4 2" xfId="558" xr:uid="{00000000-0005-0000-0000-0000876A0000}"/>
    <cellStyle name="Normal 2 6 2 4 2 2" xfId="1264" xr:uid="{00000000-0005-0000-0000-0000886A0000}"/>
    <cellStyle name="Normal 2 6 2 4 2 2 2" xfId="2674" xr:uid="{00000000-0005-0000-0000-0000896A0000}"/>
    <cellStyle name="Normal 2 6 2 4 2 2 2 2" xfId="5148" xr:uid="{00000000-0005-0000-0000-00008A6A0000}"/>
    <cellStyle name="Normal 2 6 2 4 2 2 2 2 2" xfId="13294" xr:uid="{00000000-0005-0000-0000-00008B6A0000}"/>
    <cellStyle name="Normal 2 6 2 4 2 2 2 2 2 2" xfId="29590" xr:uid="{00000000-0005-0000-0000-00008C6A0000}"/>
    <cellStyle name="Normal 2 6 2 4 2 2 2 2 3" xfId="21444" xr:uid="{00000000-0005-0000-0000-00008D6A0000}"/>
    <cellStyle name="Normal 2 6 2 4 2 2 2 3" xfId="7973" xr:uid="{00000000-0005-0000-0000-00008E6A0000}"/>
    <cellStyle name="Normal 2 6 2 4 2 2 2 3 2" xfId="16119" xr:uid="{00000000-0005-0000-0000-00008F6A0000}"/>
    <cellStyle name="Normal 2 6 2 4 2 2 2 3 2 2" xfId="32415" xr:uid="{00000000-0005-0000-0000-0000906A0000}"/>
    <cellStyle name="Normal 2 6 2 4 2 2 2 3 3" xfId="24269" xr:uid="{00000000-0005-0000-0000-0000916A0000}"/>
    <cellStyle name="Normal 2 6 2 4 2 2 2 4" xfId="10820" xr:uid="{00000000-0005-0000-0000-0000926A0000}"/>
    <cellStyle name="Normal 2 6 2 4 2 2 2 4 2" xfId="27116" xr:uid="{00000000-0005-0000-0000-0000936A0000}"/>
    <cellStyle name="Normal 2 6 2 4 2 2 2 5" xfId="18970" xr:uid="{00000000-0005-0000-0000-0000946A0000}"/>
    <cellStyle name="Normal 2 6 2 4 2 2 3" xfId="3930" xr:uid="{00000000-0005-0000-0000-0000956A0000}"/>
    <cellStyle name="Normal 2 6 2 4 2 2 3 2" xfId="12076" xr:uid="{00000000-0005-0000-0000-0000966A0000}"/>
    <cellStyle name="Normal 2 6 2 4 2 2 3 2 2" xfId="28372" xr:uid="{00000000-0005-0000-0000-0000976A0000}"/>
    <cellStyle name="Normal 2 6 2 4 2 2 3 3" xfId="20226" xr:uid="{00000000-0005-0000-0000-0000986A0000}"/>
    <cellStyle name="Normal 2 6 2 4 2 2 4" xfId="6563" xr:uid="{00000000-0005-0000-0000-0000996A0000}"/>
    <cellStyle name="Normal 2 6 2 4 2 2 4 2" xfId="14709" xr:uid="{00000000-0005-0000-0000-00009A6A0000}"/>
    <cellStyle name="Normal 2 6 2 4 2 2 4 2 2" xfId="31005" xr:uid="{00000000-0005-0000-0000-00009B6A0000}"/>
    <cellStyle name="Normal 2 6 2 4 2 2 4 3" xfId="22859" xr:uid="{00000000-0005-0000-0000-00009C6A0000}"/>
    <cellStyle name="Normal 2 6 2 4 2 2 5" xfId="9410" xr:uid="{00000000-0005-0000-0000-00009D6A0000}"/>
    <cellStyle name="Normal 2 6 2 4 2 2 5 2" xfId="25706" xr:uid="{00000000-0005-0000-0000-00009E6A0000}"/>
    <cellStyle name="Normal 2 6 2 4 2 2 6" xfId="17560" xr:uid="{00000000-0005-0000-0000-00009F6A0000}"/>
    <cellStyle name="Normal 2 6 2 4 2 3" xfId="1969" xr:uid="{00000000-0005-0000-0000-0000A06A0000}"/>
    <cellStyle name="Normal 2 6 2 4 2 3 2" xfId="4539" xr:uid="{00000000-0005-0000-0000-0000A16A0000}"/>
    <cellStyle name="Normal 2 6 2 4 2 3 2 2" xfId="12685" xr:uid="{00000000-0005-0000-0000-0000A26A0000}"/>
    <cellStyle name="Normal 2 6 2 4 2 3 2 2 2" xfId="28981" xr:uid="{00000000-0005-0000-0000-0000A36A0000}"/>
    <cellStyle name="Normal 2 6 2 4 2 3 2 3" xfId="20835" xr:uid="{00000000-0005-0000-0000-0000A46A0000}"/>
    <cellStyle name="Normal 2 6 2 4 2 3 3" xfId="7268" xr:uid="{00000000-0005-0000-0000-0000A56A0000}"/>
    <cellStyle name="Normal 2 6 2 4 2 3 3 2" xfId="15414" xr:uid="{00000000-0005-0000-0000-0000A66A0000}"/>
    <cellStyle name="Normal 2 6 2 4 2 3 3 2 2" xfId="31710" xr:uid="{00000000-0005-0000-0000-0000A76A0000}"/>
    <cellStyle name="Normal 2 6 2 4 2 3 3 3" xfId="23564" xr:uid="{00000000-0005-0000-0000-0000A86A0000}"/>
    <cellStyle name="Normal 2 6 2 4 2 3 4" xfId="10115" xr:uid="{00000000-0005-0000-0000-0000A96A0000}"/>
    <cellStyle name="Normal 2 6 2 4 2 3 4 2" xfId="26411" xr:uid="{00000000-0005-0000-0000-0000AA6A0000}"/>
    <cellStyle name="Normal 2 6 2 4 2 3 5" xfId="18265" xr:uid="{00000000-0005-0000-0000-0000AB6A0000}"/>
    <cellStyle name="Normal 2 6 2 4 2 4" xfId="3321" xr:uid="{00000000-0005-0000-0000-0000AC6A0000}"/>
    <cellStyle name="Normal 2 6 2 4 2 4 2" xfId="11467" xr:uid="{00000000-0005-0000-0000-0000AD6A0000}"/>
    <cellStyle name="Normal 2 6 2 4 2 4 2 2" xfId="27763" xr:uid="{00000000-0005-0000-0000-0000AE6A0000}"/>
    <cellStyle name="Normal 2 6 2 4 2 4 3" xfId="19617" xr:uid="{00000000-0005-0000-0000-0000AF6A0000}"/>
    <cellStyle name="Normal 2 6 2 4 2 5" xfId="5858" xr:uid="{00000000-0005-0000-0000-0000B06A0000}"/>
    <cellStyle name="Normal 2 6 2 4 2 5 2" xfId="14004" xr:uid="{00000000-0005-0000-0000-0000B16A0000}"/>
    <cellStyle name="Normal 2 6 2 4 2 5 2 2" xfId="30300" xr:uid="{00000000-0005-0000-0000-0000B26A0000}"/>
    <cellStyle name="Normal 2 6 2 4 2 5 3" xfId="22154" xr:uid="{00000000-0005-0000-0000-0000B36A0000}"/>
    <cellStyle name="Normal 2 6 2 4 2 6" xfId="8705" xr:uid="{00000000-0005-0000-0000-0000B46A0000}"/>
    <cellStyle name="Normal 2 6 2 4 2 6 2" xfId="25001" xr:uid="{00000000-0005-0000-0000-0000B56A0000}"/>
    <cellStyle name="Normal 2 6 2 4 2 7" xfId="16855" xr:uid="{00000000-0005-0000-0000-0000B66A0000}"/>
    <cellStyle name="Normal 2 6 2 4 3" xfId="920" xr:uid="{00000000-0005-0000-0000-0000B76A0000}"/>
    <cellStyle name="Normal 2 6 2 4 3 2" xfId="2330" xr:uid="{00000000-0005-0000-0000-0000B86A0000}"/>
    <cellStyle name="Normal 2 6 2 4 3 2 2" xfId="4852" xr:uid="{00000000-0005-0000-0000-0000B96A0000}"/>
    <cellStyle name="Normal 2 6 2 4 3 2 2 2" xfId="12998" xr:uid="{00000000-0005-0000-0000-0000BA6A0000}"/>
    <cellStyle name="Normal 2 6 2 4 3 2 2 2 2" xfId="29294" xr:uid="{00000000-0005-0000-0000-0000BB6A0000}"/>
    <cellStyle name="Normal 2 6 2 4 3 2 2 3" xfId="21148" xr:uid="{00000000-0005-0000-0000-0000BC6A0000}"/>
    <cellStyle name="Normal 2 6 2 4 3 2 3" xfId="7629" xr:uid="{00000000-0005-0000-0000-0000BD6A0000}"/>
    <cellStyle name="Normal 2 6 2 4 3 2 3 2" xfId="15775" xr:uid="{00000000-0005-0000-0000-0000BE6A0000}"/>
    <cellStyle name="Normal 2 6 2 4 3 2 3 2 2" xfId="32071" xr:uid="{00000000-0005-0000-0000-0000BF6A0000}"/>
    <cellStyle name="Normal 2 6 2 4 3 2 3 3" xfId="23925" xr:uid="{00000000-0005-0000-0000-0000C06A0000}"/>
    <cellStyle name="Normal 2 6 2 4 3 2 4" xfId="10476" xr:uid="{00000000-0005-0000-0000-0000C16A0000}"/>
    <cellStyle name="Normal 2 6 2 4 3 2 4 2" xfId="26772" xr:uid="{00000000-0005-0000-0000-0000C26A0000}"/>
    <cellStyle name="Normal 2 6 2 4 3 2 5" xfId="18626" xr:uid="{00000000-0005-0000-0000-0000C36A0000}"/>
    <cellStyle name="Normal 2 6 2 4 3 3" xfId="3634" xr:uid="{00000000-0005-0000-0000-0000C46A0000}"/>
    <cellStyle name="Normal 2 6 2 4 3 3 2" xfId="11780" xr:uid="{00000000-0005-0000-0000-0000C56A0000}"/>
    <cellStyle name="Normal 2 6 2 4 3 3 2 2" xfId="28076" xr:uid="{00000000-0005-0000-0000-0000C66A0000}"/>
    <cellStyle name="Normal 2 6 2 4 3 3 3" xfId="19930" xr:uid="{00000000-0005-0000-0000-0000C76A0000}"/>
    <cellStyle name="Normal 2 6 2 4 3 4" xfId="6219" xr:uid="{00000000-0005-0000-0000-0000C86A0000}"/>
    <cellStyle name="Normal 2 6 2 4 3 4 2" xfId="14365" xr:uid="{00000000-0005-0000-0000-0000C96A0000}"/>
    <cellStyle name="Normal 2 6 2 4 3 4 2 2" xfId="30661" xr:uid="{00000000-0005-0000-0000-0000CA6A0000}"/>
    <cellStyle name="Normal 2 6 2 4 3 4 3" xfId="22515" xr:uid="{00000000-0005-0000-0000-0000CB6A0000}"/>
    <cellStyle name="Normal 2 6 2 4 3 5" xfId="9066" xr:uid="{00000000-0005-0000-0000-0000CC6A0000}"/>
    <cellStyle name="Normal 2 6 2 4 3 5 2" xfId="25362" xr:uid="{00000000-0005-0000-0000-0000CD6A0000}"/>
    <cellStyle name="Normal 2 6 2 4 3 6" xfId="17216" xr:uid="{00000000-0005-0000-0000-0000CE6A0000}"/>
    <cellStyle name="Normal 2 6 2 4 4" xfId="1625" xr:uid="{00000000-0005-0000-0000-0000CF6A0000}"/>
    <cellStyle name="Normal 2 6 2 4 4 2" xfId="4243" xr:uid="{00000000-0005-0000-0000-0000D06A0000}"/>
    <cellStyle name="Normal 2 6 2 4 4 2 2" xfId="12389" xr:uid="{00000000-0005-0000-0000-0000D16A0000}"/>
    <cellStyle name="Normal 2 6 2 4 4 2 2 2" xfId="28685" xr:uid="{00000000-0005-0000-0000-0000D26A0000}"/>
    <cellStyle name="Normal 2 6 2 4 4 2 3" xfId="20539" xr:uid="{00000000-0005-0000-0000-0000D36A0000}"/>
    <cellStyle name="Normal 2 6 2 4 4 3" xfId="6924" xr:uid="{00000000-0005-0000-0000-0000D46A0000}"/>
    <cellStyle name="Normal 2 6 2 4 4 3 2" xfId="15070" xr:uid="{00000000-0005-0000-0000-0000D56A0000}"/>
    <cellStyle name="Normal 2 6 2 4 4 3 2 2" xfId="31366" xr:uid="{00000000-0005-0000-0000-0000D66A0000}"/>
    <cellStyle name="Normal 2 6 2 4 4 3 3" xfId="23220" xr:uid="{00000000-0005-0000-0000-0000D76A0000}"/>
    <cellStyle name="Normal 2 6 2 4 4 4" xfId="9771" xr:uid="{00000000-0005-0000-0000-0000D86A0000}"/>
    <cellStyle name="Normal 2 6 2 4 4 4 2" xfId="26067" xr:uid="{00000000-0005-0000-0000-0000D96A0000}"/>
    <cellStyle name="Normal 2 6 2 4 4 5" xfId="17921" xr:uid="{00000000-0005-0000-0000-0000DA6A0000}"/>
    <cellStyle name="Normal 2 6 2 4 5" xfId="3025" xr:uid="{00000000-0005-0000-0000-0000DB6A0000}"/>
    <cellStyle name="Normal 2 6 2 4 5 2" xfId="11171" xr:uid="{00000000-0005-0000-0000-0000DC6A0000}"/>
    <cellStyle name="Normal 2 6 2 4 5 2 2" xfId="27467" xr:uid="{00000000-0005-0000-0000-0000DD6A0000}"/>
    <cellStyle name="Normal 2 6 2 4 5 3" xfId="19321" xr:uid="{00000000-0005-0000-0000-0000DE6A0000}"/>
    <cellStyle name="Normal 2 6 2 4 6" xfId="5514" xr:uid="{00000000-0005-0000-0000-0000DF6A0000}"/>
    <cellStyle name="Normal 2 6 2 4 6 2" xfId="13660" xr:uid="{00000000-0005-0000-0000-0000E06A0000}"/>
    <cellStyle name="Normal 2 6 2 4 6 2 2" xfId="29956" xr:uid="{00000000-0005-0000-0000-0000E16A0000}"/>
    <cellStyle name="Normal 2 6 2 4 6 3" xfId="21810" xr:uid="{00000000-0005-0000-0000-0000E26A0000}"/>
    <cellStyle name="Normal 2 6 2 4 7" xfId="8361" xr:uid="{00000000-0005-0000-0000-0000E36A0000}"/>
    <cellStyle name="Normal 2 6 2 4 7 2" xfId="24657" xr:uid="{00000000-0005-0000-0000-0000E46A0000}"/>
    <cellStyle name="Normal 2 6 2 4 8" xfId="16511" xr:uid="{00000000-0005-0000-0000-0000E56A0000}"/>
    <cellStyle name="Normal 2 6 2 5" xfId="294" xr:uid="{00000000-0005-0000-0000-0000E66A0000}"/>
    <cellStyle name="Normal 2 6 2 5 2" xfId="638" xr:uid="{00000000-0005-0000-0000-0000E76A0000}"/>
    <cellStyle name="Normal 2 6 2 5 2 2" xfId="1344" xr:uid="{00000000-0005-0000-0000-0000E86A0000}"/>
    <cellStyle name="Normal 2 6 2 5 2 2 2" xfId="2754" xr:uid="{00000000-0005-0000-0000-0000E96A0000}"/>
    <cellStyle name="Normal 2 6 2 5 2 2 2 2" xfId="5222" xr:uid="{00000000-0005-0000-0000-0000EA6A0000}"/>
    <cellStyle name="Normal 2 6 2 5 2 2 2 2 2" xfId="13368" xr:uid="{00000000-0005-0000-0000-0000EB6A0000}"/>
    <cellStyle name="Normal 2 6 2 5 2 2 2 2 2 2" xfId="29664" xr:uid="{00000000-0005-0000-0000-0000EC6A0000}"/>
    <cellStyle name="Normal 2 6 2 5 2 2 2 2 3" xfId="21518" xr:uid="{00000000-0005-0000-0000-0000ED6A0000}"/>
    <cellStyle name="Normal 2 6 2 5 2 2 2 3" xfId="8053" xr:uid="{00000000-0005-0000-0000-0000EE6A0000}"/>
    <cellStyle name="Normal 2 6 2 5 2 2 2 3 2" xfId="16199" xr:uid="{00000000-0005-0000-0000-0000EF6A0000}"/>
    <cellStyle name="Normal 2 6 2 5 2 2 2 3 2 2" xfId="32495" xr:uid="{00000000-0005-0000-0000-0000F06A0000}"/>
    <cellStyle name="Normal 2 6 2 5 2 2 2 3 3" xfId="24349" xr:uid="{00000000-0005-0000-0000-0000F16A0000}"/>
    <cellStyle name="Normal 2 6 2 5 2 2 2 4" xfId="10900" xr:uid="{00000000-0005-0000-0000-0000F26A0000}"/>
    <cellStyle name="Normal 2 6 2 5 2 2 2 4 2" xfId="27196" xr:uid="{00000000-0005-0000-0000-0000F36A0000}"/>
    <cellStyle name="Normal 2 6 2 5 2 2 2 5" xfId="19050" xr:uid="{00000000-0005-0000-0000-0000F46A0000}"/>
    <cellStyle name="Normal 2 6 2 5 2 2 3" xfId="4004" xr:uid="{00000000-0005-0000-0000-0000F56A0000}"/>
    <cellStyle name="Normal 2 6 2 5 2 2 3 2" xfId="12150" xr:uid="{00000000-0005-0000-0000-0000F66A0000}"/>
    <cellStyle name="Normal 2 6 2 5 2 2 3 2 2" xfId="28446" xr:uid="{00000000-0005-0000-0000-0000F76A0000}"/>
    <cellStyle name="Normal 2 6 2 5 2 2 3 3" xfId="20300" xr:uid="{00000000-0005-0000-0000-0000F86A0000}"/>
    <cellStyle name="Normal 2 6 2 5 2 2 4" xfId="6643" xr:uid="{00000000-0005-0000-0000-0000F96A0000}"/>
    <cellStyle name="Normal 2 6 2 5 2 2 4 2" xfId="14789" xr:uid="{00000000-0005-0000-0000-0000FA6A0000}"/>
    <cellStyle name="Normal 2 6 2 5 2 2 4 2 2" xfId="31085" xr:uid="{00000000-0005-0000-0000-0000FB6A0000}"/>
    <cellStyle name="Normal 2 6 2 5 2 2 4 3" xfId="22939" xr:uid="{00000000-0005-0000-0000-0000FC6A0000}"/>
    <cellStyle name="Normal 2 6 2 5 2 2 5" xfId="9490" xr:uid="{00000000-0005-0000-0000-0000FD6A0000}"/>
    <cellStyle name="Normal 2 6 2 5 2 2 5 2" xfId="25786" xr:uid="{00000000-0005-0000-0000-0000FE6A0000}"/>
    <cellStyle name="Normal 2 6 2 5 2 2 6" xfId="17640" xr:uid="{00000000-0005-0000-0000-0000FF6A0000}"/>
    <cellStyle name="Normal 2 6 2 5 2 3" xfId="2049" xr:uid="{00000000-0005-0000-0000-0000006B0000}"/>
    <cellStyle name="Normal 2 6 2 5 2 3 2" xfId="4613" xr:uid="{00000000-0005-0000-0000-0000016B0000}"/>
    <cellStyle name="Normal 2 6 2 5 2 3 2 2" xfId="12759" xr:uid="{00000000-0005-0000-0000-0000026B0000}"/>
    <cellStyle name="Normal 2 6 2 5 2 3 2 2 2" xfId="29055" xr:uid="{00000000-0005-0000-0000-0000036B0000}"/>
    <cellStyle name="Normal 2 6 2 5 2 3 2 3" xfId="20909" xr:uid="{00000000-0005-0000-0000-0000046B0000}"/>
    <cellStyle name="Normal 2 6 2 5 2 3 3" xfId="7348" xr:uid="{00000000-0005-0000-0000-0000056B0000}"/>
    <cellStyle name="Normal 2 6 2 5 2 3 3 2" xfId="15494" xr:uid="{00000000-0005-0000-0000-0000066B0000}"/>
    <cellStyle name="Normal 2 6 2 5 2 3 3 2 2" xfId="31790" xr:uid="{00000000-0005-0000-0000-0000076B0000}"/>
    <cellStyle name="Normal 2 6 2 5 2 3 3 3" xfId="23644" xr:uid="{00000000-0005-0000-0000-0000086B0000}"/>
    <cellStyle name="Normal 2 6 2 5 2 3 4" xfId="10195" xr:uid="{00000000-0005-0000-0000-0000096B0000}"/>
    <cellStyle name="Normal 2 6 2 5 2 3 4 2" xfId="26491" xr:uid="{00000000-0005-0000-0000-00000A6B0000}"/>
    <cellStyle name="Normal 2 6 2 5 2 3 5" xfId="18345" xr:uid="{00000000-0005-0000-0000-00000B6B0000}"/>
    <cellStyle name="Normal 2 6 2 5 2 4" xfId="3395" xr:uid="{00000000-0005-0000-0000-00000C6B0000}"/>
    <cellStyle name="Normal 2 6 2 5 2 4 2" xfId="11541" xr:uid="{00000000-0005-0000-0000-00000D6B0000}"/>
    <cellStyle name="Normal 2 6 2 5 2 4 2 2" xfId="27837" xr:uid="{00000000-0005-0000-0000-00000E6B0000}"/>
    <cellStyle name="Normal 2 6 2 5 2 4 3" xfId="19691" xr:uid="{00000000-0005-0000-0000-00000F6B0000}"/>
    <cellStyle name="Normal 2 6 2 5 2 5" xfId="5938" xr:uid="{00000000-0005-0000-0000-0000106B0000}"/>
    <cellStyle name="Normal 2 6 2 5 2 5 2" xfId="14084" xr:uid="{00000000-0005-0000-0000-0000116B0000}"/>
    <cellStyle name="Normal 2 6 2 5 2 5 2 2" xfId="30380" xr:uid="{00000000-0005-0000-0000-0000126B0000}"/>
    <cellStyle name="Normal 2 6 2 5 2 5 3" xfId="22234" xr:uid="{00000000-0005-0000-0000-0000136B0000}"/>
    <cellStyle name="Normal 2 6 2 5 2 6" xfId="8785" xr:uid="{00000000-0005-0000-0000-0000146B0000}"/>
    <cellStyle name="Normal 2 6 2 5 2 6 2" xfId="25081" xr:uid="{00000000-0005-0000-0000-0000156B0000}"/>
    <cellStyle name="Normal 2 6 2 5 2 7" xfId="16935" xr:uid="{00000000-0005-0000-0000-0000166B0000}"/>
    <cellStyle name="Normal 2 6 2 5 3" xfId="1000" xr:uid="{00000000-0005-0000-0000-0000176B0000}"/>
    <cellStyle name="Normal 2 6 2 5 3 2" xfId="2410" xr:uid="{00000000-0005-0000-0000-0000186B0000}"/>
    <cellStyle name="Normal 2 6 2 5 3 2 2" xfId="4926" xr:uid="{00000000-0005-0000-0000-0000196B0000}"/>
    <cellStyle name="Normal 2 6 2 5 3 2 2 2" xfId="13072" xr:uid="{00000000-0005-0000-0000-00001A6B0000}"/>
    <cellStyle name="Normal 2 6 2 5 3 2 2 2 2" xfId="29368" xr:uid="{00000000-0005-0000-0000-00001B6B0000}"/>
    <cellStyle name="Normal 2 6 2 5 3 2 2 3" xfId="21222" xr:uid="{00000000-0005-0000-0000-00001C6B0000}"/>
    <cellStyle name="Normal 2 6 2 5 3 2 3" xfId="7709" xr:uid="{00000000-0005-0000-0000-00001D6B0000}"/>
    <cellStyle name="Normal 2 6 2 5 3 2 3 2" xfId="15855" xr:uid="{00000000-0005-0000-0000-00001E6B0000}"/>
    <cellStyle name="Normal 2 6 2 5 3 2 3 2 2" xfId="32151" xr:uid="{00000000-0005-0000-0000-00001F6B0000}"/>
    <cellStyle name="Normal 2 6 2 5 3 2 3 3" xfId="24005" xr:uid="{00000000-0005-0000-0000-0000206B0000}"/>
    <cellStyle name="Normal 2 6 2 5 3 2 4" xfId="10556" xr:uid="{00000000-0005-0000-0000-0000216B0000}"/>
    <cellStyle name="Normal 2 6 2 5 3 2 4 2" xfId="26852" xr:uid="{00000000-0005-0000-0000-0000226B0000}"/>
    <cellStyle name="Normal 2 6 2 5 3 2 5" xfId="18706" xr:uid="{00000000-0005-0000-0000-0000236B0000}"/>
    <cellStyle name="Normal 2 6 2 5 3 3" xfId="3708" xr:uid="{00000000-0005-0000-0000-0000246B0000}"/>
    <cellStyle name="Normal 2 6 2 5 3 3 2" xfId="11854" xr:uid="{00000000-0005-0000-0000-0000256B0000}"/>
    <cellStyle name="Normal 2 6 2 5 3 3 2 2" xfId="28150" xr:uid="{00000000-0005-0000-0000-0000266B0000}"/>
    <cellStyle name="Normal 2 6 2 5 3 3 3" xfId="20004" xr:uid="{00000000-0005-0000-0000-0000276B0000}"/>
    <cellStyle name="Normal 2 6 2 5 3 4" xfId="6299" xr:uid="{00000000-0005-0000-0000-0000286B0000}"/>
    <cellStyle name="Normal 2 6 2 5 3 4 2" xfId="14445" xr:uid="{00000000-0005-0000-0000-0000296B0000}"/>
    <cellStyle name="Normal 2 6 2 5 3 4 2 2" xfId="30741" xr:uid="{00000000-0005-0000-0000-00002A6B0000}"/>
    <cellStyle name="Normal 2 6 2 5 3 4 3" xfId="22595" xr:uid="{00000000-0005-0000-0000-00002B6B0000}"/>
    <cellStyle name="Normal 2 6 2 5 3 5" xfId="9146" xr:uid="{00000000-0005-0000-0000-00002C6B0000}"/>
    <cellStyle name="Normal 2 6 2 5 3 5 2" xfId="25442" xr:uid="{00000000-0005-0000-0000-00002D6B0000}"/>
    <cellStyle name="Normal 2 6 2 5 3 6" xfId="17296" xr:uid="{00000000-0005-0000-0000-00002E6B0000}"/>
    <cellStyle name="Normal 2 6 2 5 4" xfId="1705" xr:uid="{00000000-0005-0000-0000-00002F6B0000}"/>
    <cellStyle name="Normal 2 6 2 5 4 2" xfId="4317" xr:uid="{00000000-0005-0000-0000-0000306B0000}"/>
    <cellStyle name="Normal 2 6 2 5 4 2 2" xfId="12463" xr:uid="{00000000-0005-0000-0000-0000316B0000}"/>
    <cellStyle name="Normal 2 6 2 5 4 2 2 2" xfId="28759" xr:uid="{00000000-0005-0000-0000-0000326B0000}"/>
    <cellStyle name="Normal 2 6 2 5 4 2 3" xfId="20613" xr:uid="{00000000-0005-0000-0000-0000336B0000}"/>
    <cellStyle name="Normal 2 6 2 5 4 3" xfId="7004" xr:uid="{00000000-0005-0000-0000-0000346B0000}"/>
    <cellStyle name="Normal 2 6 2 5 4 3 2" xfId="15150" xr:uid="{00000000-0005-0000-0000-0000356B0000}"/>
    <cellStyle name="Normal 2 6 2 5 4 3 2 2" xfId="31446" xr:uid="{00000000-0005-0000-0000-0000366B0000}"/>
    <cellStyle name="Normal 2 6 2 5 4 3 3" xfId="23300" xr:uid="{00000000-0005-0000-0000-0000376B0000}"/>
    <cellStyle name="Normal 2 6 2 5 4 4" xfId="9851" xr:uid="{00000000-0005-0000-0000-0000386B0000}"/>
    <cellStyle name="Normal 2 6 2 5 4 4 2" xfId="26147" xr:uid="{00000000-0005-0000-0000-0000396B0000}"/>
    <cellStyle name="Normal 2 6 2 5 4 5" xfId="18001" xr:uid="{00000000-0005-0000-0000-00003A6B0000}"/>
    <cellStyle name="Normal 2 6 2 5 5" xfId="3099" xr:uid="{00000000-0005-0000-0000-00003B6B0000}"/>
    <cellStyle name="Normal 2 6 2 5 5 2" xfId="11245" xr:uid="{00000000-0005-0000-0000-00003C6B0000}"/>
    <cellStyle name="Normal 2 6 2 5 5 2 2" xfId="27541" xr:uid="{00000000-0005-0000-0000-00003D6B0000}"/>
    <cellStyle name="Normal 2 6 2 5 5 3" xfId="19395" xr:uid="{00000000-0005-0000-0000-00003E6B0000}"/>
    <cellStyle name="Normal 2 6 2 5 6" xfId="5594" xr:uid="{00000000-0005-0000-0000-00003F6B0000}"/>
    <cellStyle name="Normal 2 6 2 5 6 2" xfId="13740" xr:uid="{00000000-0005-0000-0000-0000406B0000}"/>
    <cellStyle name="Normal 2 6 2 5 6 2 2" xfId="30036" xr:uid="{00000000-0005-0000-0000-0000416B0000}"/>
    <cellStyle name="Normal 2 6 2 5 6 3" xfId="21890" xr:uid="{00000000-0005-0000-0000-0000426B0000}"/>
    <cellStyle name="Normal 2 6 2 5 7" xfId="8441" xr:uid="{00000000-0005-0000-0000-0000436B0000}"/>
    <cellStyle name="Normal 2 6 2 5 7 2" xfId="24737" xr:uid="{00000000-0005-0000-0000-0000446B0000}"/>
    <cellStyle name="Normal 2 6 2 5 8" xfId="16591" xr:uid="{00000000-0005-0000-0000-0000456B0000}"/>
    <cellStyle name="Normal 2 6 2 6" xfId="384" xr:uid="{00000000-0005-0000-0000-0000466B0000}"/>
    <cellStyle name="Normal 2 6 2 6 2" xfId="1090" xr:uid="{00000000-0005-0000-0000-0000476B0000}"/>
    <cellStyle name="Normal 2 6 2 6 2 2" xfId="2500" xr:uid="{00000000-0005-0000-0000-0000486B0000}"/>
    <cellStyle name="Normal 2 6 2 6 2 2 2" xfId="5000" xr:uid="{00000000-0005-0000-0000-0000496B0000}"/>
    <cellStyle name="Normal 2 6 2 6 2 2 2 2" xfId="13146" xr:uid="{00000000-0005-0000-0000-00004A6B0000}"/>
    <cellStyle name="Normal 2 6 2 6 2 2 2 2 2" xfId="29442" xr:uid="{00000000-0005-0000-0000-00004B6B0000}"/>
    <cellStyle name="Normal 2 6 2 6 2 2 2 3" xfId="21296" xr:uid="{00000000-0005-0000-0000-00004C6B0000}"/>
    <cellStyle name="Normal 2 6 2 6 2 2 3" xfId="7799" xr:uid="{00000000-0005-0000-0000-00004D6B0000}"/>
    <cellStyle name="Normal 2 6 2 6 2 2 3 2" xfId="15945" xr:uid="{00000000-0005-0000-0000-00004E6B0000}"/>
    <cellStyle name="Normal 2 6 2 6 2 2 3 2 2" xfId="32241" xr:uid="{00000000-0005-0000-0000-00004F6B0000}"/>
    <cellStyle name="Normal 2 6 2 6 2 2 3 3" xfId="24095" xr:uid="{00000000-0005-0000-0000-0000506B0000}"/>
    <cellStyle name="Normal 2 6 2 6 2 2 4" xfId="10646" xr:uid="{00000000-0005-0000-0000-0000516B0000}"/>
    <cellStyle name="Normal 2 6 2 6 2 2 4 2" xfId="26942" xr:uid="{00000000-0005-0000-0000-0000526B0000}"/>
    <cellStyle name="Normal 2 6 2 6 2 2 5" xfId="18796" xr:uid="{00000000-0005-0000-0000-0000536B0000}"/>
    <cellStyle name="Normal 2 6 2 6 2 3" xfId="3782" xr:uid="{00000000-0005-0000-0000-0000546B0000}"/>
    <cellStyle name="Normal 2 6 2 6 2 3 2" xfId="11928" xr:uid="{00000000-0005-0000-0000-0000556B0000}"/>
    <cellStyle name="Normal 2 6 2 6 2 3 2 2" xfId="28224" xr:uid="{00000000-0005-0000-0000-0000566B0000}"/>
    <cellStyle name="Normal 2 6 2 6 2 3 3" xfId="20078" xr:uid="{00000000-0005-0000-0000-0000576B0000}"/>
    <cellStyle name="Normal 2 6 2 6 2 4" xfId="6389" xr:uid="{00000000-0005-0000-0000-0000586B0000}"/>
    <cellStyle name="Normal 2 6 2 6 2 4 2" xfId="14535" xr:uid="{00000000-0005-0000-0000-0000596B0000}"/>
    <cellStyle name="Normal 2 6 2 6 2 4 2 2" xfId="30831" xr:uid="{00000000-0005-0000-0000-00005A6B0000}"/>
    <cellStyle name="Normal 2 6 2 6 2 4 3" xfId="22685" xr:uid="{00000000-0005-0000-0000-00005B6B0000}"/>
    <cellStyle name="Normal 2 6 2 6 2 5" xfId="9236" xr:uid="{00000000-0005-0000-0000-00005C6B0000}"/>
    <cellStyle name="Normal 2 6 2 6 2 5 2" xfId="25532" xr:uid="{00000000-0005-0000-0000-00005D6B0000}"/>
    <cellStyle name="Normal 2 6 2 6 2 6" xfId="17386" xr:uid="{00000000-0005-0000-0000-00005E6B0000}"/>
    <cellStyle name="Normal 2 6 2 6 3" xfId="1795" xr:uid="{00000000-0005-0000-0000-00005F6B0000}"/>
    <cellStyle name="Normal 2 6 2 6 3 2" xfId="4391" xr:uid="{00000000-0005-0000-0000-0000606B0000}"/>
    <cellStyle name="Normal 2 6 2 6 3 2 2" xfId="12537" xr:uid="{00000000-0005-0000-0000-0000616B0000}"/>
    <cellStyle name="Normal 2 6 2 6 3 2 2 2" xfId="28833" xr:uid="{00000000-0005-0000-0000-0000626B0000}"/>
    <cellStyle name="Normal 2 6 2 6 3 2 3" xfId="20687" xr:uid="{00000000-0005-0000-0000-0000636B0000}"/>
    <cellStyle name="Normal 2 6 2 6 3 3" xfId="7094" xr:uid="{00000000-0005-0000-0000-0000646B0000}"/>
    <cellStyle name="Normal 2 6 2 6 3 3 2" xfId="15240" xr:uid="{00000000-0005-0000-0000-0000656B0000}"/>
    <cellStyle name="Normal 2 6 2 6 3 3 2 2" xfId="31536" xr:uid="{00000000-0005-0000-0000-0000666B0000}"/>
    <cellStyle name="Normal 2 6 2 6 3 3 3" xfId="23390" xr:uid="{00000000-0005-0000-0000-0000676B0000}"/>
    <cellStyle name="Normal 2 6 2 6 3 4" xfId="9941" xr:uid="{00000000-0005-0000-0000-0000686B0000}"/>
    <cellStyle name="Normal 2 6 2 6 3 4 2" xfId="26237" xr:uid="{00000000-0005-0000-0000-0000696B0000}"/>
    <cellStyle name="Normal 2 6 2 6 3 5" xfId="18091" xr:uid="{00000000-0005-0000-0000-00006A6B0000}"/>
    <cellStyle name="Normal 2 6 2 6 4" xfId="3173" xr:uid="{00000000-0005-0000-0000-00006B6B0000}"/>
    <cellStyle name="Normal 2 6 2 6 4 2" xfId="11319" xr:uid="{00000000-0005-0000-0000-00006C6B0000}"/>
    <cellStyle name="Normal 2 6 2 6 4 2 2" xfId="27615" xr:uid="{00000000-0005-0000-0000-00006D6B0000}"/>
    <cellStyle name="Normal 2 6 2 6 4 3" xfId="19469" xr:uid="{00000000-0005-0000-0000-00006E6B0000}"/>
    <cellStyle name="Normal 2 6 2 6 5" xfId="5684" xr:uid="{00000000-0005-0000-0000-00006F6B0000}"/>
    <cellStyle name="Normal 2 6 2 6 5 2" xfId="13830" xr:uid="{00000000-0005-0000-0000-0000706B0000}"/>
    <cellStyle name="Normal 2 6 2 6 5 2 2" xfId="30126" xr:uid="{00000000-0005-0000-0000-0000716B0000}"/>
    <cellStyle name="Normal 2 6 2 6 5 3" xfId="21980" xr:uid="{00000000-0005-0000-0000-0000726B0000}"/>
    <cellStyle name="Normal 2 6 2 6 6" xfId="8531" xr:uid="{00000000-0005-0000-0000-0000736B0000}"/>
    <cellStyle name="Normal 2 6 2 6 6 2" xfId="24827" xr:uid="{00000000-0005-0000-0000-0000746B0000}"/>
    <cellStyle name="Normal 2 6 2 6 7" xfId="16681" xr:uid="{00000000-0005-0000-0000-0000756B0000}"/>
    <cellStyle name="Normal 2 6 2 7" xfId="746" xr:uid="{00000000-0005-0000-0000-0000766B0000}"/>
    <cellStyle name="Normal 2 6 2 7 2" xfId="2156" xr:uid="{00000000-0005-0000-0000-0000776B0000}"/>
    <cellStyle name="Normal 2 6 2 7 2 2" xfId="4704" xr:uid="{00000000-0005-0000-0000-0000786B0000}"/>
    <cellStyle name="Normal 2 6 2 7 2 2 2" xfId="12850" xr:uid="{00000000-0005-0000-0000-0000796B0000}"/>
    <cellStyle name="Normal 2 6 2 7 2 2 2 2" xfId="29146" xr:uid="{00000000-0005-0000-0000-00007A6B0000}"/>
    <cellStyle name="Normal 2 6 2 7 2 2 3" xfId="21000" xr:uid="{00000000-0005-0000-0000-00007B6B0000}"/>
    <cellStyle name="Normal 2 6 2 7 2 3" xfId="7455" xr:uid="{00000000-0005-0000-0000-00007C6B0000}"/>
    <cellStyle name="Normal 2 6 2 7 2 3 2" xfId="15601" xr:uid="{00000000-0005-0000-0000-00007D6B0000}"/>
    <cellStyle name="Normal 2 6 2 7 2 3 2 2" xfId="31897" xr:uid="{00000000-0005-0000-0000-00007E6B0000}"/>
    <cellStyle name="Normal 2 6 2 7 2 3 3" xfId="23751" xr:uid="{00000000-0005-0000-0000-00007F6B0000}"/>
    <cellStyle name="Normal 2 6 2 7 2 4" xfId="10302" xr:uid="{00000000-0005-0000-0000-0000806B0000}"/>
    <cellStyle name="Normal 2 6 2 7 2 4 2" xfId="26598" xr:uid="{00000000-0005-0000-0000-0000816B0000}"/>
    <cellStyle name="Normal 2 6 2 7 2 5" xfId="18452" xr:uid="{00000000-0005-0000-0000-0000826B0000}"/>
    <cellStyle name="Normal 2 6 2 7 3" xfId="3486" xr:uid="{00000000-0005-0000-0000-0000836B0000}"/>
    <cellStyle name="Normal 2 6 2 7 3 2" xfId="11632" xr:uid="{00000000-0005-0000-0000-0000846B0000}"/>
    <cellStyle name="Normal 2 6 2 7 3 2 2" xfId="27928" xr:uid="{00000000-0005-0000-0000-0000856B0000}"/>
    <cellStyle name="Normal 2 6 2 7 3 3" xfId="19782" xr:uid="{00000000-0005-0000-0000-0000866B0000}"/>
    <cellStyle name="Normal 2 6 2 7 4" xfId="6045" xr:uid="{00000000-0005-0000-0000-0000876B0000}"/>
    <cellStyle name="Normal 2 6 2 7 4 2" xfId="14191" xr:uid="{00000000-0005-0000-0000-0000886B0000}"/>
    <cellStyle name="Normal 2 6 2 7 4 2 2" xfId="30487" xr:uid="{00000000-0005-0000-0000-0000896B0000}"/>
    <cellStyle name="Normal 2 6 2 7 4 3" xfId="22341" xr:uid="{00000000-0005-0000-0000-00008A6B0000}"/>
    <cellStyle name="Normal 2 6 2 7 5" xfId="8892" xr:uid="{00000000-0005-0000-0000-00008B6B0000}"/>
    <cellStyle name="Normal 2 6 2 7 5 2" xfId="25188" xr:uid="{00000000-0005-0000-0000-00008C6B0000}"/>
    <cellStyle name="Normal 2 6 2 7 6" xfId="17042" xr:uid="{00000000-0005-0000-0000-00008D6B0000}"/>
    <cellStyle name="Normal 2 6 2 8" xfId="1451" xr:uid="{00000000-0005-0000-0000-00008E6B0000}"/>
    <cellStyle name="Normal 2 6 2 8 2" xfId="4095" xr:uid="{00000000-0005-0000-0000-00008F6B0000}"/>
    <cellStyle name="Normal 2 6 2 8 2 2" xfId="12241" xr:uid="{00000000-0005-0000-0000-0000906B0000}"/>
    <cellStyle name="Normal 2 6 2 8 2 2 2" xfId="28537" xr:uid="{00000000-0005-0000-0000-0000916B0000}"/>
    <cellStyle name="Normal 2 6 2 8 2 3" xfId="20391" xr:uid="{00000000-0005-0000-0000-0000926B0000}"/>
    <cellStyle name="Normal 2 6 2 8 3" xfId="6750" xr:uid="{00000000-0005-0000-0000-0000936B0000}"/>
    <cellStyle name="Normal 2 6 2 8 3 2" xfId="14896" xr:uid="{00000000-0005-0000-0000-0000946B0000}"/>
    <cellStyle name="Normal 2 6 2 8 3 2 2" xfId="31192" xr:uid="{00000000-0005-0000-0000-0000956B0000}"/>
    <cellStyle name="Normal 2 6 2 8 3 3" xfId="23046" xr:uid="{00000000-0005-0000-0000-0000966B0000}"/>
    <cellStyle name="Normal 2 6 2 8 4" xfId="9597" xr:uid="{00000000-0005-0000-0000-0000976B0000}"/>
    <cellStyle name="Normal 2 6 2 8 4 2" xfId="25893" xr:uid="{00000000-0005-0000-0000-0000986B0000}"/>
    <cellStyle name="Normal 2 6 2 8 5" xfId="17747" xr:uid="{00000000-0005-0000-0000-0000996B0000}"/>
    <cellStyle name="Normal 2 6 2 9" xfId="2877" xr:uid="{00000000-0005-0000-0000-00009A6B0000}"/>
    <cellStyle name="Normal 2 6 2 9 2" xfId="11023" xr:uid="{00000000-0005-0000-0000-00009B6B0000}"/>
    <cellStyle name="Normal 2 6 2 9 2 2" xfId="27319" xr:uid="{00000000-0005-0000-0000-00009C6B0000}"/>
    <cellStyle name="Normal 2 6 2 9 3" xfId="19173" xr:uid="{00000000-0005-0000-0000-00009D6B0000}"/>
    <cellStyle name="Normal 2 6 3" xfId="62" xr:uid="{00000000-0005-0000-0000-00009E6B0000}"/>
    <cellStyle name="Normal 2 6 3 10" xfId="8209" xr:uid="{00000000-0005-0000-0000-00009F6B0000}"/>
    <cellStyle name="Normal 2 6 3 10 2" xfId="24505" xr:uid="{00000000-0005-0000-0000-0000A06B0000}"/>
    <cellStyle name="Normal 2 6 3 11" xfId="16359" xr:uid="{00000000-0005-0000-0000-0000A16B0000}"/>
    <cellStyle name="Normal 2 6 3 2" xfId="152" xr:uid="{00000000-0005-0000-0000-0000A26B0000}"/>
    <cellStyle name="Normal 2 6 3 2 2" xfId="496" xr:uid="{00000000-0005-0000-0000-0000A36B0000}"/>
    <cellStyle name="Normal 2 6 3 2 2 2" xfId="1202" xr:uid="{00000000-0005-0000-0000-0000A46B0000}"/>
    <cellStyle name="Normal 2 6 3 2 2 2 2" xfId="2612" xr:uid="{00000000-0005-0000-0000-0000A56B0000}"/>
    <cellStyle name="Normal 2 6 3 2 2 2 2 2" xfId="5092" xr:uid="{00000000-0005-0000-0000-0000A66B0000}"/>
    <cellStyle name="Normal 2 6 3 2 2 2 2 2 2" xfId="13238" xr:uid="{00000000-0005-0000-0000-0000A76B0000}"/>
    <cellStyle name="Normal 2 6 3 2 2 2 2 2 2 2" xfId="29534" xr:uid="{00000000-0005-0000-0000-0000A86B0000}"/>
    <cellStyle name="Normal 2 6 3 2 2 2 2 2 3" xfId="21388" xr:uid="{00000000-0005-0000-0000-0000A96B0000}"/>
    <cellStyle name="Normal 2 6 3 2 2 2 2 3" xfId="7911" xr:uid="{00000000-0005-0000-0000-0000AA6B0000}"/>
    <cellStyle name="Normal 2 6 3 2 2 2 2 3 2" xfId="16057" xr:uid="{00000000-0005-0000-0000-0000AB6B0000}"/>
    <cellStyle name="Normal 2 6 3 2 2 2 2 3 2 2" xfId="32353" xr:uid="{00000000-0005-0000-0000-0000AC6B0000}"/>
    <cellStyle name="Normal 2 6 3 2 2 2 2 3 3" xfId="24207" xr:uid="{00000000-0005-0000-0000-0000AD6B0000}"/>
    <cellStyle name="Normal 2 6 3 2 2 2 2 4" xfId="10758" xr:uid="{00000000-0005-0000-0000-0000AE6B0000}"/>
    <cellStyle name="Normal 2 6 3 2 2 2 2 4 2" xfId="27054" xr:uid="{00000000-0005-0000-0000-0000AF6B0000}"/>
    <cellStyle name="Normal 2 6 3 2 2 2 2 5" xfId="18908" xr:uid="{00000000-0005-0000-0000-0000B06B0000}"/>
    <cellStyle name="Normal 2 6 3 2 2 2 3" xfId="3874" xr:uid="{00000000-0005-0000-0000-0000B16B0000}"/>
    <cellStyle name="Normal 2 6 3 2 2 2 3 2" xfId="12020" xr:uid="{00000000-0005-0000-0000-0000B26B0000}"/>
    <cellStyle name="Normal 2 6 3 2 2 2 3 2 2" xfId="28316" xr:uid="{00000000-0005-0000-0000-0000B36B0000}"/>
    <cellStyle name="Normal 2 6 3 2 2 2 3 3" xfId="20170" xr:uid="{00000000-0005-0000-0000-0000B46B0000}"/>
    <cellStyle name="Normal 2 6 3 2 2 2 4" xfId="6501" xr:uid="{00000000-0005-0000-0000-0000B56B0000}"/>
    <cellStyle name="Normal 2 6 3 2 2 2 4 2" xfId="14647" xr:uid="{00000000-0005-0000-0000-0000B66B0000}"/>
    <cellStyle name="Normal 2 6 3 2 2 2 4 2 2" xfId="30943" xr:uid="{00000000-0005-0000-0000-0000B76B0000}"/>
    <cellStyle name="Normal 2 6 3 2 2 2 4 3" xfId="22797" xr:uid="{00000000-0005-0000-0000-0000B86B0000}"/>
    <cellStyle name="Normal 2 6 3 2 2 2 5" xfId="9348" xr:uid="{00000000-0005-0000-0000-0000B96B0000}"/>
    <cellStyle name="Normal 2 6 3 2 2 2 5 2" xfId="25644" xr:uid="{00000000-0005-0000-0000-0000BA6B0000}"/>
    <cellStyle name="Normal 2 6 3 2 2 2 6" xfId="17498" xr:uid="{00000000-0005-0000-0000-0000BB6B0000}"/>
    <cellStyle name="Normal 2 6 3 2 2 3" xfId="1907" xr:uid="{00000000-0005-0000-0000-0000BC6B0000}"/>
    <cellStyle name="Normal 2 6 3 2 2 3 2" xfId="4483" xr:uid="{00000000-0005-0000-0000-0000BD6B0000}"/>
    <cellStyle name="Normal 2 6 3 2 2 3 2 2" xfId="12629" xr:uid="{00000000-0005-0000-0000-0000BE6B0000}"/>
    <cellStyle name="Normal 2 6 3 2 2 3 2 2 2" xfId="28925" xr:uid="{00000000-0005-0000-0000-0000BF6B0000}"/>
    <cellStyle name="Normal 2 6 3 2 2 3 2 3" xfId="20779" xr:uid="{00000000-0005-0000-0000-0000C06B0000}"/>
    <cellStyle name="Normal 2 6 3 2 2 3 3" xfId="7206" xr:uid="{00000000-0005-0000-0000-0000C16B0000}"/>
    <cellStyle name="Normal 2 6 3 2 2 3 3 2" xfId="15352" xr:uid="{00000000-0005-0000-0000-0000C26B0000}"/>
    <cellStyle name="Normal 2 6 3 2 2 3 3 2 2" xfId="31648" xr:uid="{00000000-0005-0000-0000-0000C36B0000}"/>
    <cellStyle name="Normal 2 6 3 2 2 3 3 3" xfId="23502" xr:uid="{00000000-0005-0000-0000-0000C46B0000}"/>
    <cellStyle name="Normal 2 6 3 2 2 3 4" xfId="10053" xr:uid="{00000000-0005-0000-0000-0000C56B0000}"/>
    <cellStyle name="Normal 2 6 3 2 2 3 4 2" xfId="26349" xr:uid="{00000000-0005-0000-0000-0000C66B0000}"/>
    <cellStyle name="Normal 2 6 3 2 2 3 5" xfId="18203" xr:uid="{00000000-0005-0000-0000-0000C76B0000}"/>
    <cellStyle name="Normal 2 6 3 2 2 4" xfId="3265" xr:uid="{00000000-0005-0000-0000-0000C86B0000}"/>
    <cellStyle name="Normal 2 6 3 2 2 4 2" xfId="11411" xr:uid="{00000000-0005-0000-0000-0000C96B0000}"/>
    <cellStyle name="Normal 2 6 3 2 2 4 2 2" xfId="27707" xr:uid="{00000000-0005-0000-0000-0000CA6B0000}"/>
    <cellStyle name="Normal 2 6 3 2 2 4 3" xfId="19561" xr:uid="{00000000-0005-0000-0000-0000CB6B0000}"/>
    <cellStyle name="Normal 2 6 3 2 2 5" xfId="5796" xr:uid="{00000000-0005-0000-0000-0000CC6B0000}"/>
    <cellStyle name="Normal 2 6 3 2 2 5 2" xfId="13942" xr:uid="{00000000-0005-0000-0000-0000CD6B0000}"/>
    <cellStyle name="Normal 2 6 3 2 2 5 2 2" xfId="30238" xr:uid="{00000000-0005-0000-0000-0000CE6B0000}"/>
    <cellStyle name="Normal 2 6 3 2 2 5 3" xfId="22092" xr:uid="{00000000-0005-0000-0000-0000CF6B0000}"/>
    <cellStyle name="Normal 2 6 3 2 2 6" xfId="8643" xr:uid="{00000000-0005-0000-0000-0000D06B0000}"/>
    <cellStyle name="Normal 2 6 3 2 2 6 2" xfId="24939" xr:uid="{00000000-0005-0000-0000-0000D16B0000}"/>
    <cellStyle name="Normal 2 6 3 2 2 7" xfId="16793" xr:uid="{00000000-0005-0000-0000-0000D26B0000}"/>
    <cellStyle name="Normal 2 6 3 2 3" xfId="858" xr:uid="{00000000-0005-0000-0000-0000D36B0000}"/>
    <cellStyle name="Normal 2 6 3 2 3 2" xfId="2268" xr:uid="{00000000-0005-0000-0000-0000D46B0000}"/>
    <cellStyle name="Normal 2 6 3 2 3 2 2" xfId="4796" xr:uid="{00000000-0005-0000-0000-0000D56B0000}"/>
    <cellStyle name="Normal 2 6 3 2 3 2 2 2" xfId="12942" xr:uid="{00000000-0005-0000-0000-0000D66B0000}"/>
    <cellStyle name="Normal 2 6 3 2 3 2 2 2 2" xfId="29238" xr:uid="{00000000-0005-0000-0000-0000D76B0000}"/>
    <cellStyle name="Normal 2 6 3 2 3 2 2 3" xfId="21092" xr:uid="{00000000-0005-0000-0000-0000D86B0000}"/>
    <cellStyle name="Normal 2 6 3 2 3 2 3" xfId="7567" xr:uid="{00000000-0005-0000-0000-0000D96B0000}"/>
    <cellStyle name="Normal 2 6 3 2 3 2 3 2" xfId="15713" xr:uid="{00000000-0005-0000-0000-0000DA6B0000}"/>
    <cellStyle name="Normal 2 6 3 2 3 2 3 2 2" xfId="32009" xr:uid="{00000000-0005-0000-0000-0000DB6B0000}"/>
    <cellStyle name="Normal 2 6 3 2 3 2 3 3" xfId="23863" xr:uid="{00000000-0005-0000-0000-0000DC6B0000}"/>
    <cellStyle name="Normal 2 6 3 2 3 2 4" xfId="10414" xr:uid="{00000000-0005-0000-0000-0000DD6B0000}"/>
    <cellStyle name="Normal 2 6 3 2 3 2 4 2" xfId="26710" xr:uid="{00000000-0005-0000-0000-0000DE6B0000}"/>
    <cellStyle name="Normal 2 6 3 2 3 2 5" xfId="18564" xr:uid="{00000000-0005-0000-0000-0000DF6B0000}"/>
    <cellStyle name="Normal 2 6 3 2 3 3" xfId="3578" xr:uid="{00000000-0005-0000-0000-0000E06B0000}"/>
    <cellStyle name="Normal 2 6 3 2 3 3 2" xfId="11724" xr:uid="{00000000-0005-0000-0000-0000E16B0000}"/>
    <cellStyle name="Normal 2 6 3 2 3 3 2 2" xfId="28020" xr:uid="{00000000-0005-0000-0000-0000E26B0000}"/>
    <cellStyle name="Normal 2 6 3 2 3 3 3" xfId="19874" xr:uid="{00000000-0005-0000-0000-0000E36B0000}"/>
    <cellStyle name="Normal 2 6 3 2 3 4" xfId="6157" xr:uid="{00000000-0005-0000-0000-0000E46B0000}"/>
    <cellStyle name="Normal 2 6 3 2 3 4 2" xfId="14303" xr:uid="{00000000-0005-0000-0000-0000E56B0000}"/>
    <cellStyle name="Normal 2 6 3 2 3 4 2 2" xfId="30599" xr:uid="{00000000-0005-0000-0000-0000E66B0000}"/>
    <cellStyle name="Normal 2 6 3 2 3 4 3" xfId="22453" xr:uid="{00000000-0005-0000-0000-0000E76B0000}"/>
    <cellStyle name="Normal 2 6 3 2 3 5" xfId="9004" xr:uid="{00000000-0005-0000-0000-0000E86B0000}"/>
    <cellStyle name="Normal 2 6 3 2 3 5 2" xfId="25300" xr:uid="{00000000-0005-0000-0000-0000E96B0000}"/>
    <cellStyle name="Normal 2 6 3 2 3 6" xfId="17154" xr:uid="{00000000-0005-0000-0000-0000EA6B0000}"/>
    <cellStyle name="Normal 2 6 3 2 4" xfId="1563" xr:uid="{00000000-0005-0000-0000-0000EB6B0000}"/>
    <cellStyle name="Normal 2 6 3 2 4 2" xfId="4187" xr:uid="{00000000-0005-0000-0000-0000EC6B0000}"/>
    <cellStyle name="Normal 2 6 3 2 4 2 2" xfId="12333" xr:uid="{00000000-0005-0000-0000-0000ED6B0000}"/>
    <cellStyle name="Normal 2 6 3 2 4 2 2 2" xfId="28629" xr:uid="{00000000-0005-0000-0000-0000EE6B0000}"/>
    <cellStyle name="Normal 2 6 3 2 4 2 3" xfId="20483" xr:uid="{00000000-0005-0000-0000-0000EF6B0000}"/>
    <cellStyle name="Normal 2 6 3 2 4 3" xfId="6862" xr:uid="{00000000-0005-0000-0000-0000F06B0000}"/>
    <cellStyle name="Normal 2 6 3 2 4 3 2" xfId="15008" xr:uid="{00000000-0005-0000-0000-0000F16B0000}"/>
    <cellStyle name="Normal 2 6 3 2 4 3 2 2" xfId="31304" xr:uid="{00000000-0005-0000-0000-0000F26B0000}"/>
    <cellStyle name="Normal 2 6 3 2 4 3 3" xfId="23158" xr:uid="{00000000-0005-0000-0000-0000F36B0000}"/>
    <cellStyle name="Normal 2 6 3 2 4 4" xfId="9709" xr:uid="{00000000-0005-0000-0000-0000F46B0000}"/>
    <cellStyle name="Normal 2 6 3 2 4 4 2" xfId="26005" xr:uid="{00000000-0005-0000-0000-0000F56B0000}"/>
    <cellStyle name="Normal 2 6 3 2 4 5" xfId="17859" xr:uid="{00000000-0005-0000-0000-0000F66B0000}"/>
    <cellStyle name="Normal 2 6 3 2 5" xfId="2969" xr:uid="{00000000-0005-0000-0000-0000F76B0000}"/>
    <cellStyle name="Normal 2 6 3 2 5 2" xfId="11115" xr:uid="{00000000-0005-0000-0000-0000F86B0000}"/>
    <cellStyle name="Normal 2 6 3 2 5 2 2" xfId="27411" xr:uid="{00000000-0005-0000-0000-0000F96B0000}"/>
    <cellStyle name="Normal 2 6 3 2 5 3" xfId="19265" xr:uid="{00000000-0005-0000-0000-0000FA6B0000}"/>
    <cellStyle name="Normal 2 6 3 2 6" xfId="5452" xr:uid="{00000000-0005-0000-0000-0000FB6B0000}"/>
    <cellStyle name="Normal 2 6 3 2 6 2" xfId="13598" xr:uid="{00000000-0005-0000-0000-0000FC6B0000}"/>
    <cellStyle name="Normal 2 6 3 2 6 2 2" xfId="29894" xr:uid="{00000000-0005-0000-0000-0000FD6B0000}"/>
    <cellStyle name="Normal 2 6 3 2 6 3" xfId="21748" xr:uid="{00000000-0005-0000-0000-0000FE6B0000}"/>
    <cellStyle name="Normal 2 6 3 2 7" xfId="8299" xr:uid="{00000000-0005-0000-0000-0000FF6B0000}"/>
    <cellStyle name="Normal 2 6 3 2 7 2" xfId="24595" xr:uid="{00000000-0005-0000-0000-0000006C0000}"/>
    <cellStyle name="Normal 2 6 3 2 8" xfId="16449" xr:uid="{00000000-0005-0000-0000-0000016C0000}"/>
    <cellStyle name="Normal 2 6 3 3" xfId="232" xr:uid="{00000000-0005-0000-0000-0000026C0000}"/>
    <cellStyle name="Normal 2 6 3 3 2" xfId="576" xr:uid="{00000000-0005-0000-0000-0000036C0000}"/>
    <cellStyle name="Normal 2 6 3 3 2 2" xfId="1282" xr:uid="{00000000-0005-0000-0000-0000046C0000}"/>
    <cellStyle name="Normal 2 6 3 3 2 2 2" xfId="2692" xr:uid="{00000000-0005-0000-0000-0000056C0000}"/>
    <cellStyle name="Normal 2 6 3 3 2 2 2 2" xfId="5166" xr:uid="{00000000-0005-0000-0000-0000066C0000}"/>
    <cellStyle name="Normal 2 6 3 3 2 2 2 2 2" xfId="13312" xr:uid="{00000000-0005-0000-0000-0000076C0000}"/>
    <cellStyle name="Normal 2 6 3 3 2 2 2 2 2 2" xfId="29608" xr:uid="{00000000-0005-0000-0000-0000086C0000}"/>
    <cellStyle name="Normal 2 6 3 3 2 2 2 2 3" xfId="21462" xr:uid="{00000000-0005-0000-0000-0000096C0000}"/>
    <cellStyle name="Normal 2 6 3 3 2 2 2 3" xfId="7991" xr:uid="{00000000-0005-0000-0000-00000A6C0000}"/>
    <cellStyle name="Normal 2 6 3 3 2 2 2 3 2" xfId="16137" xr:uid="{00000000-0005-0000-0000-00000B6C0000}"/>
    <cellStyle name="Normal 2 6 3 3 2 2 2 3 2 2" xfId="32433" xr:uid="{00000000-0005-0000-0000-00000C6C0000}"/>
    <cellStyle name="Normal 2 6 3 3 2 2 2 3 3" xfId="24287" xr:uid="{00000000-0005-0000-0000-00000D6C0000}"/>
    <cellStyle name="Normal 2 6 3 3 2 2 2 4" xfId="10838" xr:uid="{00000000-0005-0000-0000-00000E6C0000}"/>
    <cellStyle name="Normal 2 6 3 3 2 2 2 4 2" xfId="27134" xr:uid="{00000000-0005-0000-0000-00000F6C0000}"/>
    <cellStyle name="Normal 2 6 3 3 2 2 2 5" xfId="18988" xr:uid="{00000000-0005-0000-0000-0000106C0000}"/>
    <cellStyle name="Normal 2 6 3 3 2 2 3" xfId="3948" xr:uid="{00000000-0005-0000-0000-0000116C0000}"/>
    <cellStyle name="Normal 2 6 3 3 2 2 3 2" xfId="12094" xr:uid="{00000000-0005-0000-0000-0000126C0000}"/>
    <cellStyle name="Normal 2 6 3 3 2 2 3 2 2" xfId="28390" xr:uid="{00000000-0005-0000-0000-0000136C0000}"/>
    <cellStyle name="Normal 2 6 3 3 2 2 3 3" xfId="20244" xr:uid="{00000000-0005-0000-0000-0000146C0000}"/>
    <cellStyle name="Normal 2 6 3 3 2 2 4" xfId="6581" xr:uid="{00000000-0005-0000-0000-0000156C0000}"/>
    <cellStyle name="Normal 2 6 3 3 2 2 4 2" xfId="14727" xr:uid="{00000000-0005-0000-0000-0000166C0000}"/>
    <cellStyle name="Normal 2 6 3 3 2 2 4 2 2" xfId="31023" xr:uid="{00000000-0005-0000-0000-0000176C0000}"/>
    <cellStyle name="Normal 2 6 3 3 2 2 4 3" xfId="22877" xr:uid="{00000000-0005-0000-0000-0000186C0000}"/>
    <cellStyle name="Normal 2 6 3 3 2 2 5" xfId="9428" xr:uid="{00000000-0005-0000-0000-0000196C0000}"/>
    <cellStyle name="Normal 2 6 3 3 2 2 5 2" xfId="25724" xr:uid="{00000000-0005-0000-0000-00001A6C0000}"/>
    <cellStyle name="Normal 2 6 3 3 2 2 6" xfId="17578" xr:uid="{00000000-0005-0000-0000-00001B6C0000}"/>
    <cellStyle name="Normal 2 6 3 3 2 3" xfId="1987" xr:uid="{00000000-0005-0000-0000-00001C6C0000}"/>
    <cellStyle name="Normal 2 6 3 3 2 3 2" xfId="4557" xr:uid="{00000000-0005-0000-0000-00001D6C0000}"/>
    <cellStyle name="Normal 2 6 3 3 2 3 2 2" xfId="12703" xr:uid="{00000000-0005-0000-0000-00001E6C0000}"/>
    <cellStyle name="Normal 2 6 3 3 2 3 2 2 2" xfId="28999" xr:uid="{00000000-0005-0000-0000-00001F6C0000}"/>
    <cellStyle name="Normal 2 6 3 3 2 3 2 3" xfId="20853" xr:uid="{00000000-0005-0000-0000-0000206C0000}"/>
    <cellStyle name="Normal 2 6 3 3 2 3 3" xfId="7286" xr:uid="{00000000-0005-0000-0000-0000216C0000}"/>
    <cellStyle name="Normal 2 6 3 3 2 3 3 2" xfId="15432" xr:uid="{00000000-0005-0000-0000-0000226C0000}"/>
    <cellStyle name="Normal 2 6 3 3 2 3 3 2 2" xfId="31728" xr:uid="{00000000-0005-0000-0000-0000236C0000}"/>
    <cellStyle name="Normal 2 6 3 3 2 3 3 3" xfId="23582" xr:uid="{00000000-0005-0000-0000-0000246C0000}"/>
    <cellStyle name="Normal 2 6 3 3 2 3 4" xfId="10133" xr:uid="{00000000-0005-0000-0000-0000256C0000}"/>
    <cellStyle name="Normal 2 6 3 3 2 3 4 2" xfId="26429" xr:uid="{00000000-0005-0000-0000-0000266C0000}"/>
    <cellStyle name="Normal 2 6 3 3 2 3 5" xfId="18283" xr:uid="{00000000-0005-0000-0000-0000276C0000}"/>
    <cellStyle name="Normal 2 6 3 3 2 4" xfId="3339" xr:uid="{00000000-0005-0000-0000-0000286C0000}"/>
    <cellStyle name="Normal 2 6 3 3 2 4 2" xfId="11485" xr:uid="{00000000-0005-0000-0000-0000296C0000}"/>
    <cellStyle name="Normal 2 6 3 3 2 4 2 2" xfId="27781" xr:uid="{00000000-0005-0000-0000-00002A6C0000}"/>
    <cellStyle name="Normal 2 6 3 3 2 4 3" xfId="19635" xr:uid="{00000000-0005-0000-0000-00002B6C0000}"/>
    <cellStyle name="Normal 2 6 3 3 2 5" xfId="5876" xr:uid="{00000000-0005-0000-0000-00002C6C0000}"/>
    <cellStyle name="Normal 2 6 3 3 2 5 2" xfId="14022" xr:uid="{00000000-0005-0000-0000-00002D6C0000}"/>
    <cellStyle name="Normal 2 6 3 3 2 5 2 2" xfId="30318" xr:uid="{00000000-0005-0000-0000-00002E6C0000}"/>
    <cellStyle name="Normal 2 6 3 3 2 5 3" xfId="22172" xr:uid="{00000000-0005-0000-0000-00002F6C0000}"/>
    <cellStyle name="Normal 2 6 3 3 2 6" xfId="8723" xr:uid="{00000000-0005-0000-0000-0000306C0000}"/>
    <cellStyle name="Normal 2 6 3 3 2 6 2" xfId="25019" xr:uid="{00000000-0005-0000-0000-0000316C0000}"/>
    <cellStyle name="Normal 2 6 3 3 2 7" xfId="16873" xr:uid="{00000000-0005-0000-0000-0000326C0000}"/>
    <cellStyle name="Normal 2 6 3 3 3" xfId="938" xr:uid="{00000000-0005-0000-0000-0000336C0000}"/>
    <cellStyle name="Normal 2 6 3 3 3 2" xfId="2348" xr:uid="{00000000-0005-0000-0000-0000346C0000}"/>
    <cellStyle name="Normal 2 6 3 3 3 2 2" xfId="4870" xr:uid="{00000000-0005-0000-0000-0000356C0000}"/>
    <cellStyle name="Normal 2 6 3 3 3 2 2 2" xfId="13016" xr:uid="{00000000-0005-0000-0000-0000366C0000}"/>
    <cellStyle name="Normal 2 6 3 3 3 2 2 2 2" xfId="29312" xr:uid="{00000000-0005-0000-0000-0000376C0000}"/>
    <cellStyle name="Normal 2 6 3 3 3 2 2 3" xfId="21166" xr:uid="{00000000-0005-0000-0000-0000386C0000}"/>
    <cellStyle name="Normal 2 6 3 3 3 2 3" xfId="7647" xr:uid="{00000000-0005-0000-0000-0000396C0000}"/>
    <cellStyle name="Normal 2 6 3 3 3 2 3 2" xfId="15793" xr:uid="{00000000-0005-0000-0000-00003A6C0000}"/>
    <cellStyle name="Normal 2 6 3 3 3 2 3 2 2" xfId="32089" xr:uid="{00000000-0005-0000-0000-00003B6C0000}"/>
    <cellStyle name="Normal 2 6 3 3 3 2 3 3" xfId="23943" xr:uid="{00000000-0005-0000-0000-00003C6C0000}"/>
    <cellStyle name="Normal 2 6 3 3 3 2 4" xfId="10494" xr:uid="{00000000-0005-0000-0000-00003D6C0000}"/>
    <cellStyle name="Normal 2 6 3 3 3 2 4 2" xfId="26790" xr:uid="{00000000-0005-0000-0000-00003E6C0000}"/>
    <cellStyle name="Normal 2 6 3 3 3 2 5" xfId="18644" xr:uid="{00000000-0005-0000-0000-00003F6C0000}"/>
    <cellStyle name="Normal 2 6 3 3 3 3" xfId="3652" xr:uid="{00000000-0005-0000-0000-0000406C0000}"/>
    <cellStyle name="Normal 2 6 3 3 3 3 2" xfId="11798" xr:uid="{00000000-0005-0000-0000-0000416C0000}"/>
    <cellStyle name="Normal 2 6 3 3 3 3 2 2" xfId="28094" xr:uid="{00000000-0005-0000-0000-0000426C0000}"/>
    <cellStyle name="Normal 2 6 3 3 3 3 3" xfId="19948" xr:uid="{00000000-0005-0000-0000-0000436C0000}"/>
    <cellStyle name="Normal 2 6 3 3 3 4" xfId="6237" xr:uid="{00000000-0005-0000-0000-0000446C0000}"/>
    <cellStyle name="Normal 2 6 3 3 3 4 2" xfId="14383" xr:uid="{00000000-0005-0000-0000-0000456C0000}"/>
    <cellStyle name="Normal 2 6 3 3 3 4 2 2" xfId="30679" xr:uid="{00000000-0005-0000-0000-0000466C0000}"/>
    <cellStyle name="Normal 2 6 3 3 3 4 3" xfId="22533" xr:uid="{00000000-0005-0000-0000-0000476C0000}"/>
    <cellStyle name="Normal 2 6 3 3 3 5" xfId="9084" xr:uid="{00000000-0005-0000-0000-0000486C0000}"/>
    <cellStyle name="Normal 2 6 3 3 3 5 2" xfId="25380" xr:uid="{00000000-0005-0000-0000-0000496C0000}"/>
    <cellStyle name="Normal 2 6 3 3 3 6" xfId="17234" xr:uid="{00000000-0005-0000-0000-00004A6C0000}"/>
    <cellStyle name="Normal 2 6 3 3 4" xfId="1643" xr:uid="{00000000-0005-0000-0000-00004B6C0000}"/>
    <cellStyle name="Normal 2 6 3 3 4 2" xfId="4261" xr:uid="{00000000-0005-0000-0000-00004C6C0000}"/>
    <cellStyle name="Normal 2 6 3 3 4 2 2" xfId="12407" xr:uid="{00000000-0005-0000-0000-00004D6C0000}"/>
    <cellStyle name="Normal 2 6 3 3 4 2 2 2" xfId="28703" xr:uid="{00000000-0005-0000-0000-00004E6C0000}"/>
    <cellStyle name="Normal 2 6 3 3 4 2 3" xfId="20557" xr:uid="{00000000-0005-0000-0000-00004F6C0000}"/>
    <cellStyle name="Normal 2 6 3 3 4 3" xfId="6942" xr:uid="{00000000-0005-0000-0000-0000506C0000}"/>
    <cellStyle name="Normal 2 6 3 3 4 3 2" xfId="15088" xr:uid="{00000000-0005-0000-0000-0000516C0000}"/>
    <cellStyle name="Normal 2 6 3 3 4 3 2 2" xfId="31384" xr:uid="{00000000-0005-0000-0000-0000526C0000}"/>
    <cellStyle name="Normal 2 6 3 3 4 3 3" xfId="23238" xr:uid="{00000000-0005-0000-0000-0000536C0000}"/>
    <cellStyle name="Normal 2 6 3 3 4 4" xfId="9789" xr:uid="{00000000-0005-0000-0000-0000546C0000}"/>
    <cellStyle name="Normal 2 6 3 3 4 4 2" xfId="26085" xr:uid="{00000000-0005-0000-0000-0000556C0000}"/>
    <cellStyle name="Normal 2 6 3 3 4 5" xfId="17939" xr:uid="{00000000-0005-0000-0000-0000566C0000}"/>
    <cellStyle name="Normal 2 6 3 3 5" xfId="3043" xr:uid="{00000000-0005-0000-0000-0000576C0000}"/>
    <cellStyle name="Normal 2 6 3 3 5 2" xfId="11189" xr:uid="{00000000-0005-0000-0000-0000586C0000}"/>
    <cellStyle name="Normal 2 6 3 3 5 2 2" xfId="27485" xr:uid="{00000000-0005-0000-0000-0000596C0000}"/>
    <cellStyle name="Normal 2 6 3 3 5 3" xfId="19339" xr:uid="{00000000-0005-0000-0000-00005A6C0000}"/>
    <cellStyle name="Normal 2 6 3 3 6" xfId="5532" xr:uid="{00000000-0005-0000-0000-00005B6C0000}"/>
    <cellStyle name="Normal 2 6 3 3 6 2" xfId="13678" xr:uid="{00000000-0005-0000-0000-00005C6C0000}"/>
    <cellStyle name="Normal 2 6 3 3 6 2 2" xfId="29974" xr:uid="{00000000-0005-0000-0000-00005D6C0000}"/>
    <cellStyle name="Normal 2 6 3 3 6 3" xfId="21828" xr:uid="{00000000-0005-0000-0000-00005E6C0000}"/>
    <cellStyle name="Normal 2 6 3 3 7" xfId="8379" xr:uid="{00000000-0005-0000-0000-00005F6C0000}"/>
    <cellStyle name="Normal 2 6 3 3 7 2" xfId="24675" xr:uid="{00000000-0005-0000-0000-0000606C0000}"/>
    <cellStyle name="Normal 2 6 3 3 8" xfId="16529" xr:uid="{00000000-0005-0000-0000-0000616C0000}"/>
    <cellStyle name="Normal 2 6 3 4" xfId="316" xr:uid="{00000000-0005-0000-0000-0000626C0000}"/>
    <cellStyle name="Normal 2 6 3 4 2" xfId="660" xr:uid="{00000000-0005-0000-0000-0000636C0000}"/>
    <cellStyle name="Normal 2 6 3 4 2 2" xfId="1366" xr:uid="{00000000-0005-0000-0000-0000646C0000}"/>
    <cellStyle name="Normal 2 6 3 4 2 2 2" xfId="2776" xr:uid="{00000000-0005-0000-0000-0000656C0000}"/>
    <cellStyle name="Normal 2 6 3 4 2 2 2 2" xfId="5240" xr:uid="{00000000-0005-0000-0000-0000666C0000}"/>
    <cellStyle name="Normal 2 6 3 4 2 2 2 2 2" xfId="13386" xr:uid="{00000000-0005-0000-0000-0000676C0000}"/>
    <cellStyle name="Normal 2 6 3 4 2 2 2 2 2 2" xfId="29682" xr:uid="{00000000-0005-0000-0000-0000686C0000}"/>
    <cellStyle name="Normal 2 6 3 4 2 2 2 2 3" xfId="21536" xr:uid="{00000000-0005-0000-0000-0000696C0000}"/>
    <cellStyle name="Normal 2 6 3 4 2 2 2 3" xfId="8075" xr:uid="{00000000-0005-0000-0000-00006A6C0000}"/>
    <cellStyle name="Normal 2 6 3 4 2 2 2 3 2" xfId="16221" xr:uid="{00000000-0005-0000-0000-00006B6C0000}"/>
    <cellStyle name="Normal 2 6 3 4 2 2 2 3 2 2" xfId="32517" xr:uid="{00000000-0005-0000-0000-00006C6C0000}"/>
    <cellStyle name="Normal 2 6 3 4 2 2 2 3 3" xfId="24371" xr:uid="{00000000-0005-0000-0000-00006D6C0000}"/>
    <cellStyle name="Normal 2 6 3 4 2 2 2 4" xfId="10922" xr:uid="{00000000-0005-0000-0000-00006E6C0000}"/>
    <cellStyle name="Normal 2 6 3 4 2 2 2 4 2" xfId="27218" xr:uid="{00000000-0005-0000-0000-00006F6C0000}"/>
    <cellStyle name="Normal 2 6 3 4 2 2 2 5" xfId="19072" xr:uid="{00000000-0005-0000-0000-0000706C0000}"/>
    <cellStyle name="Normal 2 6 3 4 2 2 3" xfId="4022" xr:uid="{00000000-0005-0000-0000-0000716C0000}"/>
    <cellStyle name="Normal 2 6 3 4 2 2 3 2" xfId="12168" xr:uid="{00000000-0005-0000-0000-0000726C0000}"/>
    <cellStyle name="Normal 2 6 3 4 2 2 3 2 2" xfId="28464" xr:uid="{00000000-0005-0000-0000-0000736C0000}"/>
    <cellStyle name="Normal 2 6 3 4 2 2 3 3" xfId="20318" xr:uid="{00000000-0005-0000-0000-0000746C0000}"/>
    <cellStyle name="Normal 2 6 3 4 2 2 4" xfId="6665" xr:uid="{00000000-0005-0000-0000-0000756C0000}"/>
    <cellStyle name="Normal 2 6 3 4 2 2 4 2" xfId="14811" xr:uid="{00000000-0005-0000-0000-0000766C0000}"/>
    <cellStyle name="Normal 2 6 3 4 2 2 4 2 2" xfId="31107" xr:uid="{00000000-0005-0000-0000-0000776C0000}"/>
    <cellStyle name="Normal 2 6 3 4 2 2 4 3" xfId="22961" xr:uid="{00000000-0005-0000-0000-0000786C0000}"/>
    <cellStyle name="Normal 2 6 3 4 2 2 5" xfId="9512" xr:uid="{00000000-0005-0000-0000-0000796C0000}"/>
    <cellStyle name="Normal 2 6 3 4 2 2 5 2" xfId="25808" xr:uid="{00000000-0005-0000-0000-00007A6C0000}"/>
    <cellStyle name="Normal 2 6 3 4 2 2 6" xfId="17662" xr:uid="{00000000-0005-0000-0000-00007B6C0000}"/>
    <cellStyle name="Normal 2 6 3 4 2 3" xfId="2071" xr:uid="{00000000-0005-0000-0000-00007C6C0000}"/>
    <cellStyle name="Normal 2 6 3 4 2 3 2" xfId="4631" xr:uid="{00000000-0005-0000-0000-00007D6C0000}"/>
    <cellStyle name="Normal 2 6 3 4 2 3 2 2" xfId="12777" xr:uid="{00000000-0005-0000-0000-00007E6C0000}"/>
    <cellStyle name="Normal 2 6 3 4 2 3 2 2 2" xfId="29073" xr:uid="{00000000-0005-0000-0000-00007F6C0000}"/>
    <cellStyle name="Normal 2 6 3 4 2 3 2 3" xfId="20927" xr:uid="{00000000-0005-0000-0000-0000806C0000}"/>
    <cellStyle name="Normal 2 6 3 4 2 3 3" xfId="7370" xr:uid="{00000000-0005-0000-0000-0000816C0000}"/>
    <cellStyle name="Normal 2 6 3 4 2 3 3 2" xfId="15516" xr:uid="{00000000-0005-0000-0000-0000826C0000}"/>
    <cellStyle name="Normal 2 6 3 4 2 3 3 2 2" xfId="31812" xr:uid="{00000000-0005-0000-0000-0000836C0000}"/>
    <cellStyle name="Normal 2 6 3 4 2 3 3 3" xfId="23666" xr:uid="{00000000-0005-0000-0000-0000846C0000}"/>
    <cellStyle name="Normal 2 6 3 4 2 3 4" xfId="10217" xr:uid="{00000000-0005-0000-0000-0000856C0000}"/>
    <cellStyle name="Normal 2 6 3 4 2 3 4 2" xfId="26513" xr:uid="{00000000-0005-0000-0000-0000866C0000}"/>
    <cellStyle name="Normal 2 6 3 4 2 3 5" xfId="18367" xr:uid="{00000000-0005-0000-0000-0000876C0000}"/>
    <cellStyle name="Normal 2 6 3 4 2 4" xfId="3413" xr:uid="{00000000-0005-0000-0000-0000886C0000}"/>
    <cellStyle name="Normal 2 6 3 4 2 4 2" xfId="11559" xr:uid="{00000000-0005-0000-0000-0000896C0000}"/>
    <cellStyle name="Normal 2 6 3 4 2 4 2 2" xfId="27855" xr:uid="{00000000-0005-0000-0000-00008A6C0000}"/>
    <cellStyle name="Normal 2 6 3 4 2 4 3" xfId="19709" xr:uid="{00000000-0005-0000-0000-00008B6C0000}"/>
    <cellStyle name="Normal 2 6 3 4 2 5" xfId="5960" xr:uid="{00000000-0005-0000-0000-00008C6C0000}"/>
    <cellStyle name="Normal 2 6 3 4 2 5 2" xfId="14106" xr:uid="{00000000-0005-0000-0000-00008D6C0000}"/>
    <cellStyle name="Normal 2 6 3 4 2 5 2 2" xfId="30402" xr:uid="{00000000-0005-0000-0000-00008E6C0000}"/>
    <cellStyle name="Normal 2 6 3 4 2 5 3" xfId="22256" xr:uid="{00000000-0005-0000-0000-00008F6C0000}"/>
    <cellStyle name="Normal 2 6 3 4 2 6" xfId="8807" xr:uid="{00000000-0005-0000-0000-0000906C0000}"/>
    <cellStyle name="Normal 2 6 3 4 2 6 2" xfId="25103" xr:uid="{00000000-0005-0000-0000-0000916C0000}"/>
    <cellStyle name="Normal 2 6 3 4 2 7" xfId="16957" xr:uid="{00000000-0005-0000-0000-0000926C0000}"/>
    <cellStyle name="Normal 2 6 3 4 3" xfId="1022" xr:uid="{00000000-0005-0000-0000-0000936C0000}"/>
    <cellStyle name="Normal 2 6 3 4 3 2" xfId="2432" xr:uid="{00000000-0005-0000-0000-0000946C0000}"/>
    <cellStyle name="Normal 2 6 3 4 3 2 2" xfId="4944" xr:uid="{00000000-0005-0000-0000-0000956C0000}"/>
    <cellStyle name="Normal 2 6 3 4 3 2 2 2" xfId="13090" xr:uid="{00000000-0005-0000-0000-0000966C0000}"/>
    <cellStyle name="Normal 2 6 3 4 3 2 2 2 2" xfId="29386" xr:uid="{00000000-0005-0000-0000-0000976C0000}"/>
    <cellStyle name="Normal 2 6 3 4 3 2 2 3" xfId="21240" xr:uid="{00000000-0005-0000-0000-0000986C0000}"/>
    <cellStyle name="Normal 2 6 3 4 3 2 3" xfId="7731" xr:uid="{00000000-0005-0000-0000-0000996C0000}"/>
    <cellStyle name="Normal 2 6 3 4 3 2 3 2" xfId="15877" xr:uid="{00000000-0005-0000-0000-00009A6C0000}"/>
    <cellStyle name="Normal 2 6 3 4 3 2 3 2 2" xfId="32173" xr:uid="{00000000-0005-0000-0000-00009B6C0000}"/>
    <cellStyle name="Normal 2 6 3 4 3 2 3 3" xfId="24027" xr:uid="{00000000-0005-0000-0000-00009C6C0000}"/>
    <cellStyle name="Normal 2 6 3 4 3 2 4" xfId="10578" xr:uid="{00000000-0005-0000-0000-00009D6C0000}"/>
    <cellStyle name="Normal 2 6 3 4 3 2 4 2" xfId="26874" xr:uid="{00000000-0005-0000-0000-00009E6C0000}"/>
    <cellStyle name="Normal 2 6 3 4 3 2 5" xfId="18728" xr:uid="{00000000-0005-0000-0000-00009F6C0000}"/>
    <cellStyle name="Normal 2 6 3 4 3 3" xfId="3726" xr:uid="{00000000-0005-0000-0000-0000A06C0000}"/>
    <cellStyle name="Normal 2 6 3 4 3 3 2" xfId="11872" xr:uid="{00000000-0005-0000-0000-0000A16C0000}"/>
    <cellStyle name="Normal 2 6 3 4 3 3 2 2" xfId="28168" xr:uid="{00000000-0005-0000-0000-0000A26C0000}"/>
    <cellStyle name="Normal 2 6 3 4 3 3 3" xfId="20022" xr:uid="{00000000-0005-0000-0000-0000A36C0000}"/>
    <cellStyle name="Normal 2 6 3 4 3 4" xfId="6321" xr:uid="{00000000-0005-0000-0000-0000A46C0000}"/>
    <cellStyle name="Normal 2 6 3 4 3 4 2" xfId="14467" xr:uid="{00000000-0005-0000-0000-0000A56C0000}"/>
    <cellStyle name="Normal 2 6 3 4 3 4 2 2" xfId="30763" xr:uid="{00000000-0005-0000-0000-0000A66C0000}"/>
    <cellStyle name="Normal 2 6 3 4 3 4 3" xfId="22617" xr:uid="{00000000-0005-0000-0000-0000A76C0000}"/>
    <cellStyle name="Normal 2 6 3 4 3 5" xfId="9168" xr:uid="{00000000-0005-0000-0000-0000A86C0000}"/>
    <cellStyle name="Normal 2 6 3 4 3 5 2" xfId="25464" xr:uid="{00000000-0005-0000-0000-0000A96C0000}"/>
    <cellStyle name="Normal 2 6 3 4 3 6" xfId="17318" xr:uid="{00000000-0005-0000-0000-0000AA6C0000}"/>
    <cellStyle name="Normal 2 6 3 4 4" xfId="1727" xr:uid="{00000000-0005-0000-0000-0000AB6C0000}"/>
    <cellStyle name="Normal 2 6 3 4 4 2" xfId="4335" xr:uid="{00000000-0005-0000-0000-0000AC6C0000}"/>
    <cellStyle name="Normal 2 6 3 4 4 2 2" xfId="12481" xr:uid="{00000000-0005-0000-0000-0000AD6C0000}"/>
    <cellStyle name="Normal 2 6 3 4 4 2 2 2" xfId="28777" xr:uid="{00000000-0005-0000-0000-0000AE6C0000}"/>
    <cellStyle name="Normal 2 6 3 4 4 2 3" xfId="20631" xr:uid="{00000000-0005-0000-0000-0000AF6C0000}"/>
    <cellStyle name="Normal 2 6 3 4 4 3" xfId="7026" xr:uid="{00000000-0005-0000-0000-0000B06C0000}"/>
    <cellStyle name="Normal 2 6 3 4 4 3 2" xfId="15172" xr:uid="{00000000-0005-0000-0000-0000B16C0000}"/>
    <cellStyle name="Normal 2 6 3 4 4 3 2 2" xfId="31468" xr:uid="{00000000-0005-0000-0000-0000B26C0000}"/>
    <cellStyle name="Normal 2 6 3 4 4 3 3" xfId="23322" xr:uid="{00000000-0005-0000-0000-0000B36C0000}"/>
    <cellStyle name="Normal 2 6 3 4 4 4" xfId="9873" xr:uid="{00000000-0005-0000-0000-0000B46C0000}"/>
    <cellStyle name="Normal 2 6 3 4 4 4 2" xfId="26169" xr:uid="{00000000-0005-0000-0000-0000B56C0000}"/>
    <cellStyle name="Normal 2 6 3 4 4 5" xfId="18023" xr:uid="{00000000-0005-0000-0000-0000B66C0000}"/>
    <cellStyle name="Normal 2 6 3 4 5" xfId="3117" xr:uid="{00000000-0005-0000-0000-0000B76C0000}"/>
    <cellStyle name="Normal 2 6 3 4 5 2" xfId="11263" xr:uid="{00000000-0005-0000-0000-0000B86C0000}"/>
    <cellStyle name="Normal 2 6 3 4 5 2 2" xfId="27559" xr:uid="{00000000-0005-0000-0000-0000B96C0000}"/>
    <cellStyle name="Normal 2 6 3 4 5 3" xfId="19413" xr:uid="{00000000-0005-0000-0000-0000BA6C0000}"/>
    <cellStyle name="Normal 2 6 3 4 6" xfId="5616" xr:uid="{00000000-0005-0000-0000-0000BB6C0000}"/>
    <cellStyle name="Normal 2 6 3 4 6 2" xfId="13762" xr:uid="{00000000-0005-0000-0000-0000BC6C0000}"/>
    <cellStyle name="Normal 2 6 3 4 6 2 2" xfId="30058" xr:uid="{00000000-0005-0000-0000-0000BD6C0000}"/>
    <cellStyle name="Normal 2 6 3 4 6 3" xfId="21912" xr:uid="{00000000-0005-0000-0000-0000BE6C0000}"/>
    <cellStyle name="Normal 2 6 3 4 7" xfId="8463" xr:uid="{00000000-0005-0000-0000-0000BF6C0000}"/>
    <cellStyle name="Normal 2 6 3 4 7 2" xfId="24759" xr:uid="{00000000-0005-0000-0000-0000C06C0000}"/>
    <cellStyle name="Normal 2 6 3 4 8" xfId="16613" xr:uid="{00000000-0005-0000-0000-0000C16C0000}"/>
    <cellStyle name="Normal 2 6 3 5" xfId="406" xr:uid="{00000000-0005-0000-0000-0000C26C0000}"/>
    <cellStyle name="Normal 2 6 3 5 2" xfId="1112" xr:uid="{00000000-0005-0000-0000-0000C36C0000}"/>
    <cellStyle name="Normal 2 6 3 5 2 2" xfId="2522" xr:uid="{00000000-0005-0000-0000-0000C46C0000}"/>
    <cellStyle name="Normal 2 6 3 5 2 2 2" xfId="5018" xr:uid="{00000000-0005-0000-0000-0000C56C0000}"/>
    <cellStyle name="Normal 2 6 3 5 2 2 2 2" xfId="13164" xr:uid="{00000000-0005-0000-0000-0000C66C0000}"/>
    <cellStyle name="Normal 2 6 3 5 2 2 2 2 2" xfId="29460" xr:uid="{00000000-0005-0000-0000-0000C76C0000}"/>
    <cellStyle name="Normal 2 6 3 5 2 2 2 3" xfId="21314" xr:uid="{00000000-0005-0000-0000-0000C86C0000}"/>
    <cellStyle name="Normal 2 6 3 5 2 2 3" xfId="7821" xr:uid="{00000000-0005-0000-0000-0000C96C0000}"/>
    <cellStyle name="Normal 2 6 3 5 2 2 3 2" xfId="15967" xr:uid="{00000000-0005-0000-0000-0000CA6C0000}"/>
    <cellStyle name="Normal 2 6 3 5 2 2 3 2 2" xfId="32263" xr:uid="{00000000-0005-0000-0000-0000CB6C0000}"/>
    <cellStyle name="Normal 2 6 3 5 2 2 3 3" xfId="24117" xr:uid="{00000000-0005-0000-0000-0000CC6C0000}"/>
    <cellStyle name="Normal 2 6 3 5 2 2 4" xfId="10668" xr:uid="{00000000-0005-0000-0000-0000CD6C0000}"/>
    <cellStyle name="Normal 2 6 3 5 2 2 4 2" xfId="26964" xr:uid="{00000000-0005-0000-0000-0000CE6C0000}"/>
    <cellStyle name="Normal 2 6 3 5 2 2 5" xfId="18818" xr:uid="{00000000-0005-0000-0000-0000CF6C0000}"/>
    <cellStyle name="Normal 2 6 3 5 2 3" xfId="3800" xr:uid="{00000000-0005-0000-0000-0000D06C0000}"/>
    <cellStyle name="Normal 2 6 3 5 2 3 2" xfId="11946" xr:uid="{00000000-0005-0000-0000-0000D16C0000}"/>
    <cellStyle name="Normal 2 6 3 5 2 3 2 2" xfId="28242" xr:uid="{00000000-0005-0000-0000-0000D26C0000}"/>
    <cellStyle name="Normal 2 6 3 5 2 3 3" xfId="20096" xr:uid="{00000000-0005-0000-0000-0000D36C0000}"/>
    <cellStyle name="Normal 2 6 3 5 2 4" xfId="6411" xr:uid="{00000000-0005-0000-0000-0000D46C0000}"/>
    <cellStyle name="Normal 2 6 3 5 2 4 2" xfId="14557" xr:uid="{00000000-0005-0000-0000-0000D56C0000}"/>
    <cellStyle name="Normal 2 6 3 5 2 4 2 2" xfId="30853" xr:uid="{00000000-0005-0000-0000-0000D66C0000}"/>
    <cellStyle name="Normal 2 6 3 5 2 4 3" xfId="22707" xr:uid="{00000000-0005-0000-0000-0000D76C0000}"/>
    <cellStyle name="Normal 2 6 3 5 2 5" xfId="9258" xr:uid="{00000000-0005-0000-0000-0000D86C0000}"/>
    <cellStyle name="Normal 2 6 3 5 2 5 2" xfId="25554" xr:uid="{00000000-0005-0000-0000-0000D96C0000}"/>
    <cellStyle name="Normal 2 6 3 5 2 6" xfId="17408" xr:uid="{00000000-0005-0000-0000-0000DA6C0000}"/>
    <cellStyle name="Normal 2 6 3 5 3" xfId="1817" xr:uid="{00000000-0005-0000-0000-0000DB6C0000}"/>
    <cellStyle name="Normal 2 6 3 5 3 2" xfId="4409" xr:uid="{00000000-0005-0000-0000-0000DC6C0000}"/>
    <cellStyle name="Normal 2 6 3 5 3 2 2" xfId="12555" xr:uid="{00000000-0005-0000-0000-0000DD6C0000}"/>
    <cellStyle name="Normal 2 6 3 5 3 2 2 2" xfId="28851" xr:uid="{00000000-0005-0000-0000-0000DE6C0000}"/>
    <cellStyle name="Normal 2 6 3 5 3 2 3" xfId="20705" xr:uid="{00000000-0005-0000-0000-0000DF6C0000}"/>
    <cellStyle name="Normal 2 6 3 5 3 3" xfId="7116" xr:uid="{00000000-0005-0000-0000-0000E06C0000}"/>
    <cellStyle name="Normal 2 6 3 5 3 3 2" xfId="15262" xr:uid="{00000000-0005-0000-0000-0000E16C0000}"/>
    <cellStyle name="Normal 2 6 3 5 3 3 2 2" xfId="31558" xr:uid="{00000000-0005-0000-0000-0000E26C0000}"/>
    <cellStyle name="Normal 2 6 3 5 3 3 3" xfId="23412" xr:uid="{00000000-0005-0000-0000-0000E36C0000}"/>
    <cellStyle name="Normal 2 6 3 5 3 4" xfId="9963" xr:uid="{00000000-0005-0000-0000-0000E46C0000}"/>
    <cellStyle name="Normal 2 6 3 5 3 4 2" xfId="26259" xr:uid="{00000000-0005-0000-0000-0000E56C0000}"/>
    <cellStyle name="Normal 2 6 3 5 3 5" xfId="18113" xr:uid="{00000000-0005-0000-0000-0000E66C0000}"/>
    <cellStyle name="Normal 2 6 3 5 4" xfId="3191" xr:uid="{00000000-0005-0000-0000-0000E76C0000}"/>
    <cellStyle name="Normal 2 6 3 5 4 2" xfId="11337" xr:uid="{00000000-0005-0000-0000-0000E86C0000}"/>
    <cellStyle name="Normal 2 6 3 5 4 2 2" xfId="27633" xr:uid="{00000000-0005-0000-0000-0000E96C0000}"/>
    <cellStyle name="Normal 2 6 3 5 4 3" xfId="19487" xr:uid="{00000000-0005-0000-0000-0000EA6C0000}"/>
    <cellStyle name="Normal 2 6 3 5 5" xfId="5706" xr:uid="{00000000-0005-0000-0000-0000EB6C0000}"/>
    <cellStyle name="Normal 2 6 3 5 5 2" xfId="13852" xr:uid="{00000000-0005-0000-0000-0000EC6C0000}"/>
    <cellStyle name="Normal 2 6 3 5 5 2 2" xfId="30148" xr:uid="{00000000-0005-0000-0000-0000ED6C0000}"/>
    <cellStyle name="Normal 2 6 3 5 5 3" xfId="22002" xr:uid="{00000000-0005-0000-0000-0000EE6C0000}"/>
    <cellStyle name="Normal 2 6 3 5 6" xfId="8553" xr:uid="{00000000-0005-0000-0000-0000EF6C0000}"/>
    <cellStyle name="Normal 2 6 3 5 6 2" xfId="24849" xr:uid="{00000000-0005-0000-0000-0000F06C0000}"/>
    <cellStyle name="Normal 2 6 3 5 7" xfId="16703" xr:uid="{00000000-0005-0000-0000-0000F16C0000}"/>
    <cellStyle name="Normal 2 6 3 6" xfId="768" xr:uid="{00000000-0005-0000-0000-0000F26C0000}"/>
    <cellStyle name="Normal 2 6 3 6 2" xfId="2178" xr:uid="{00000000-0005-0000-0000-0000F36C0000}"/>
    <cellStyle name="Normal 2 6 3 6 2 2" xfId="4722" xr:uid="{00000000-0005-0000-0000-0000F46C0000}"/>
    <cellStyle name="Normal 2 6 3 6 2 2 2" xfId="12868" xr:uid="{00000000-0005-0000-0000-0000F56C0000}"/>
    <cellStyle name="Normal 2 6 3 6 2 2 2 2" xfId="29164" xr:uid="{00000000-0005-0000-0000-0000F66C0000}"/>
    <cellStyle name="Normal 2 6 3 6 2 2 3" xfId="21018" xr:uid="{00000000-0005-0000-0000-0000F76C0000}"/>
    <cellStyle name="Normal 2 6 3 6 2 3" xfId="7477" xr:uid="{00000000-0005-0000-0000-0000F86C0000}"/>
    <cellStyle name="Normal 2 6 3 6 2 3 2" xfId="15623" xr:uid="{00000000-0005-0000-0000-0000F96C0000}"/>
    <cellStyle name="Normal 2 6 3 6 2 3 2 2" xfId="31919" xr:uid="{00000000-0005-0000-0000-0000FA6C0000}"/>
    <cellStyle name="Normal 2 6 3 6 2 3 3" xfId="23773" xr:uid="{00000000-0005-0000-0000-0000FB6C0000}"/>
    <cellStyle name="Normal 2 6 3 6 2 4" xfId="10324" xr:uid="{00000000-0005-0000-0000-0000FC6C0000}"/>
    <cellStyle name="Normal 2 6 3 6 2 4 2" xfId="26620" xr:uid="{00000000-0005-0000-0000-0000FD6C0000}"/>
    <cellStyle name="Normal 2 6 3 6 2 5" xfId="18474" xr:uid="{00000000-0005-0000-0000-0000FE6C0000}"/>
    <cellStyle name="Normal 2 6 3 6 3" xfId="3504" xr:uid="{00000000-0005-0000-0000-0000FF6C0000}"/>
    <cellStyle name="Normal 2 6 3 6 3 2" xfId="11650" xr:uid="{00000000-0005-0000-0000-0000006D0000}"/>
    <cellStyle name="Normal 2 6 3 6 3 2 2" xfId="27946" xr:uid="{00000000-0005-0000-0000-0000016D0000}"/>
    <cellStyle name="Normal 2 6 3 6 3 3" xfId="19800" xr:uid="{00000000-0005-0000-0000-0000026D0000}"/>
    <cellStyle name="Normal 2 6 3 6 4" xfId="6067" xr:uid="{00000000-0005-0000-0000-0000036D0000}"/>
    <cellStyle name="Normal 2 6 3 6 4 2" xfId="14213" xr:uid="{00000000-0005-0000-0000-0000046D0000}"/>
    <cellStyle name="Normal 2 6 3 6 4 2 2" xfId="30509" xr:uid="{00000000-0005-0000-0000-0000056D0000}"/>
    <cellStyle name="Normal 2 6 3 6 4 3" xfId="22363" xr:uid="{00000000-0005-0000-0000-0000066D0000}"/>
    <cellStyle name="Normal 2 6 3 6 5" xfId="8914" xr:uid="{00000000-0005-0000-0000-0000076D0000}"/>
    <cellStyle name="Normal 2 6 3 6 5 2" xfId="25210" xr:uid="{00000000-0005-0000-0000-0000086D0000}"/>
    <cellStyle name="Normal 2 6 3 6 6" xfId="17064" xr:uid="{00000000-0005-0000-0000-0000096D0000}"/>
    <cellStyle name="Normal 2 6 3 7" xfId="1473" xr:uid="{00000000-0005-0000-0000-00000A6D0000}"/>
    <cellStyle name="Normal 2 6 3 7 2" xfId="4113" xr:uid="{00000000-0005-0000-0000-00000B6D0000}"/>
    <cellStyle name="Normal 2 6 3 7 2 2" xfId="12259" xr:uid="{00000000-0005-0000-0000-00000C6D0000}"/>
    <cellStyle name="Normal 2 6 3 7 2 2 2" xfId="28555" xr:uid="{00000000-0005-0000-0000-00000D6D0000}"/>
    <cellStyle name="Normal 2 6 3 7 2 3" xfId="20409" xr:uid="{00000000-0005-0000-0000-00000E6D0000}"/>
    <cellStyle name="Normal 2 6 3 7 3" xfId="6772" xr:uid="{00000000-0005-0000-0000-00000F6D0000}"/>
    <cellStyle name="Normal 2 6 3 7 3 2" xfId="14918" xr:uid="{00000000-0005-0000-0000-0000106D0000}"/>
    <cellStyle name="Normal 2 6 3 7 3 2 2" xfId="31214" xr:uid="{00000000-0005-0000-0000-0000116D0000}"/>
    <cellStyle name="Normal 2 6 3 7 3 3" xfId="23068" xr:uid="{00000000-0005-0000-0000-0000126D0000}"/>
    <cellStyle name="Normal 2 6 3 7 4" xfId="9619" xr:uid="{00000000-0005-0000-0000-0000136D0000}"/>
    <cellStyle name="Normal 2 6 3 7 4 2" xfId="25915" xr:uid="{00000000-0005-0000-0000-0000146D0000}"/>
    <cellStyle name="Normal 2 6 3 7 5" xfId="17769" xr:uid="{00000000-0005-0000-0000-0000156D0000}"/>
    <cellStyle name="Normal 2 6 3 8" xfId="2895" xr:uid="{00000000-0005-0000-0000-0000166D0000}"/>
    <cellStyle name="Normal 2 6 3 8 2" xfId="11041" xr:uid="{00000000-0005-0000-0000-0000176D0000}"/>
    <cellStyle name="Normal 2 6 3 8 2 2" xfId="27337" xr:uid="{00000000-0005-0000-0000-0000186D0000}"/>
    <cellStyle name="Normal 2 6 3 8 3" xfId="19191" xr:uid="{00000000-0005-0000-0000-0000196D0000}"/>
    <cellStyle name="Normal 2 6 3 9" xfId="5362" xr:uid="{00000000-0005-0000-0000-00001A6D0000}"/>
    <cellStyle name="Normal 2 6 3 9 2" xfId="13508" xr:uid="{00000000-0005-0000-0000-00001B6D0000}"/>
    <cellStyle name="Normal 2 6 3 9 2 2" xfId="29804" xr:uid="{00000000-0005-0000-0000-00001C6D0000}"/>
    <cellStyle name="Normal 2 6 3 9 3" xfId="21658" xr:uid="{00000000-0005-0000-0000-00001D6D0000}"/>
    <cellStyle name="Normal 2 6 4" xfId="108" xr:uid="{00000000-0005-0000-0000-00001E6D0000}"/>
    <cellStyle name="Normal 2 6 4 2" xfId="452" xr:uid="{00000000-0005-0000-0000-00001F6D0000}"/>
    <cellStyle name="Normal 2 6 4 2 2" xfId="1158" xr:uid="{00000000-0005-0000-0000-0000206D0000}"/>
    <cellStyle name="Normal 2 6 4 2 2 2" xfId="2568" xr:uid="{00000000-0005-0000-0000-0000216D0000}"/>
    <cellStyle name="Normal 2 6 4 2 2 2 2" xfId="5056" xr:uid="{00000000-0005-0000-0000-0000226D0000}"/>
    <cellStyle name="Normal 2 6 4 2 2 2 2 2" xfId="13202" xr:uid="{00000000-0005-0000-0000-0000236D0000}"/>
    <cellStyle name="Normal 2 6 4 2 2 2 2 2 2" xfId="29498" xr:uid="{00000000-0005-0000-0000-0000246D0000}"/>
    <cellStyle name="Normal 2 6 4 2 2 2 2 3" xfId="21352" xr:uid="{00000000-0005-0000-0000-0000256D0000}"/>
    <cellStyle name="Normal 2 6 4 2 2 2 3" xfId="7867" xr:uid="{00000000-0005-0000-0000-0000266D0000}"/>
    <cellStyle name="Normal 2 6 4 2 2 2 3 2" xfId="16013" xr:uid="{00000000-0005-0000-0000-0000276D0000}"/>
    <cellStyle name="Normal 2 6 4 2 2 2 3 2 2" xfId="32309" xr:uid="{00000000-0005-0000-0000-0000286D0000}"/>
    <cellStyle name="Normal 2 6 4 2 2 2 3 3" xfId="24163" xr:uid="{00000000-0005-0000-0000-0000296D0000}"/>
    <cellStyle name="Normal 2 6 4 2 2 2 4" xfId="10714" xr:uid="{00000000-0005-0000-0000-00002A6D0000}"/>
    <cellStyle name="Normal 2 6 4 2 2 2 4 2" xfId="27010" xr:uid="{00000000-0005-0000-0000-00002B6D0000}"/>
    <cellStyle name="Normal 2 6 4 2 2 2 5" xfId="18864" xr:uid="{00000000-0005-0000-0000-00002C6D0000}"/>
    <cellStyle name="Normal 2 6 4 2 2 3" xfId="3838" xr:uid="{00000000-0005-0000-0000-00002D6D0000}"/>
    <cellStyle name="Normal 2 6 4 2 2 3 2" xfId="11984" xr:uid="{00000000-0005-0000-0000-00002E6D0000}"/>
    <cellStyle name="Normal 2 6 4 2 2 3 2 2" xfId="28280" xr:uid="{00000000-0005-0000-0000-00002F6D0000}"/>
    <cellStyle name="Normal 2 6 4 2 2 3 3" xfId="20134" xr:uid="{00000000-0005-0000-0000-0000306D0000}"/>
    <cellStyle name="Normal 2 6 4 2 2 4" xfId="6457" xr:uid="{00000000-0005-0000-0000-0000316D0000}"/>
    <cellStyle name="Normal 2 6 4 2 2 4 2" xfId="14603" xr:uid="{00000000-0005-0000-0000-0000326D0000}"/>
    <cellStyle name="Normal 2 6 4 2 2 4 2 2" xfId="30899" xr:uid="{00000000-0005-0000-0000-0000336D0000}"/>
    <cellStyle name="Normal 2 6 4 2 2 4 3" xfId="22753" xr:uid="{00000000-0005-0000-0000-0000346D0000}"/>
    <cellStyle name="Normal 2 6 4 2 2 5" xfId="9304" xr:uid="{00000000-0005-0000-0000-0000356D0000}"/>
    <cellStyle name="Normal 2 6 4 2 2 5 2" xfId="25600" xr:uid="{00000000-0005-0000-0000-0000366D0000}"/>
    <cellStyle name="Normal 2 6 4 2 2 6" xfId="17454" xr:uid="{00000000-0005-0000-0000-0000376D0000}"/>
    <cellStyle name="Normal 2 6 4 2 3" xfId="1863" xr:uid="{00000000-0005-0000-0000-0000386D0000}"/>
    <cellStyle name="Normal 2 6 4 2 3 2" xfId="4447" xr:uid="{00000000-0005-0000-0000-0000396D0000}"/>
    <cellStyle name="Normal 2 6 4 2 3 2 2" xfId="12593" xr:uid="{00000000-0005-0000-0000-00003A6D0000}"/>
    <cellStyle name="Normal 2 6 4 2 3 2 2 2" xfId="28889" xr:uid="{00000000-0005-0000-0000-00003B6D0000}"/>
    <cellStyle name="Normal 2 6 4 2 3 2 3" xfId="20743" xr:uid="{00000000-0005-0000-0000-00003C6D0000}"/>
    <cellStyle name="Normal 2 6 4 2 3 3" xfId="7162" xr:uid="{00000000-0005-0000-0000-00003D6D0000}"/>
    <cellStyle name="Normal 2 6 4 2 3 3 2" xfId="15308" xr:uid="{00000000-0005-0000-0000-00003E6D0000}"/>
    <cellStyle name="Normal 2 6 4 2 3 3 2 2" xfId="31604" xr:uid="{00000000-0005-0000-0000-00003F6D0000}"/>
    <cellStyle name="Normal 2 6 4 2 3 3 3" xfId="23458" xr:uid="{00000000-0005-0000-0000-0000406D0000}"/>
    <cellStyle name="Normal 2 6 4 2 3 4" xfId="10009" xr:uid="{00000000-0005-0000-0000-0000416D0000}"/>
    <cellStyle name="Normal 2 6 4 2 3 4 2" xfId="26305" xr:uid="{00000000-0005-0000-0000-0000426D0000}"/>
    <cellStyle name="Normal 2 6 4 2 3 5" xfId="18159" xr:uid="{00000000-0005-0000-0000-0000436D0000}"/>
    <cellStyle name="Normal 2 6 4 2 4" xfId="3229" xr:uid="{00000000-0005-0000-0000-0000446D0000}"/>
    <cellStyle name="Normal 2 6 4 2 4 2" xfId="11375" xr:uid="{00000000-0005-0000-0000-0000456D0000}"/>
    <cellStyle name="Normal 2 6 4 2 4 2 2" xfId="27671" xr:uid="{00000000-0005-0000-0000-0000466D0000}"/>
    <cellStyle name="Normal 2 6 4 2 4 3" xfId="19525" xr:uid="{00000000-0005-0000-0000-0000476D0000}"/>
    <cellStyle name="Normal 2 6 4 2 5" xfId="5752" xr:uid="{00000000-0005-0000-0000-0000486D0000}"/>
    <cellStyle name="Normal 2 6 4 2 5 2" xfId="13898" xr:uid="{00000000-0005-0000-0000-0000496D0000}"/>
    <cellStyle name="Normal 2 6 4 2 5 2 2" xfId="30194" xr:uid="{00000000-0005-0000-0000-00004A6D0000}"/>
    <cellStyle name="Normal 2 6 4 2 5 3" xfId="22048" xr:uid="{00000000-0005-0000-0000-00004B6D0000}"/>
    <cellStyle name="Normal 2 6 4 2 6" xfId="8599" xr:uid="{00000000-0005-0000-0000-00004C6D0000}"/>
    <cellStyle name="Normal 2 6 4 2 6 2" xfId="24895" xr:uid="{00000000-0005-0000-0000-00004D6D0000}"/>
    <cellStyle name="Normal 2 6 4 2 7" xfId="16749" xr:uid="{00000000-0005-0000-0000-00004E6D0000}"/>
    <cellStyle name="Normal 2 6 4 3" xfId="814" xr:uid="{00000000-0005-0000-0000-00004F6D0000}"/>
    <cellStyle name="Normal 2 6 4 3 2" xfId="2224" xr:uid="{00000000-0005-0000-0000-0000506D0000}"/>
    <cellStyle name="Normal 2 6 4 3 2 2" xfId="4760" xr:uid="{00000000-0005-0000-0000-0000516D0000}"/>
    <cellStyle name="Normal 2 6 4 3 2 2 2" xfId="12906" xr:uid="{00000000-0005-0000-0000-0000526D0000}"/>
    <cellStyle name="Normal 2 6 4 3 2 2 2 2" xfId="29202" xr:uid="{00000000-0005-0000-0000-0000536D0000}"/>
    <cellStyle name="Normal 2 6 4 3 2 2 3" xfId="21056" xr:uid="{00000000-0005-0000-0000-0000546D0000}"/>
    <cellStyle name="Normal 2 6 4 3 2 3" xfId="7523" xr:uid="{00000000-0005-0000-0000-0000556D0000}"/>
    <cellStyle name="Normal 2 6 4 3 2 3 2" xfId="15669" xr:uid="{00000000-0005-0000-0000-0000566D0000}"/>
    <cellStyle name="Normal 2 6 4 3 2 3 2 2" xfId="31965" xr:uid="{00000000-0005-0000-0000-0000576D0000}"/>
    <cellStyle name="Normal 2 6 4 3 2 3 3" xfId="23819" xr:uid="{00000000-0005-0000-0000-0000586D0000}"/>
    <cellStyle name="Normal 2 6 4 3 2 4" xfId="10370" xr:uid="{00000000-0005-0000-0000-0000596D0000}"/>
    <cellStyle name="Normal 2 6 4 3 2 4 2" xfId="26666" xr:uid="{00000000-0005-0000-0000-00005A6D0000}"/>
    <cellStyle name="Normal 2 6 4 3 2 5" xfId="18520" xr:uid="{00000000-0005-0000-0000-00005B6D0000}"/>
    <cellStyle name="Normal 2 6 4 3 3" xfId="3542" xr:uid="{00000000-0005-0000-0000-00005C6D0000}"/>
    <cellStyle name="Normal 2 6 4 3 3 2" xfId="11688" xr:uid="{00000000-0005-0000-0000-00005D6D0000}"/>
    <cellStyle name="Normal 2 6 4 3 3 2 2" xfId="27984" xr:uid="{00000000-0005-0000-0000-00005E6D0000}"/>
    <cellStyle name="Normal 2 6 4 3 3 3" xfId="19838" xr:uid="{00000000-0005-0000-0000-00005F6D0000}"/>
    <cellStyle name="Normal 2 6 4 3 4" xfId="6113" xr:uid="{00000000-0005-0000-0000-0000606D0000}"/>
    <cellStyle name="Normal 2 6 4 3 4 2" xfId="14259" xr:uid="{00000000-0005-0000-0000-0000616D0000}"/>
    <cellStyle name="Normal 2 6 4 3 4 2 2" xfId="30555" xr:uid="{00000000-0005-0000-0000-0000626D0000}"/>
    <cellStyle name="Normal 2 6 4 3 4 3" xfId="22409" xr:uid="{00000000-0005-0000-0000-0000636D0000}"/>
    <cellStyle name="Normal 2 6 4 3 5" xfId="8960" xr:uid="{00000000-0005-0000-0000-0000646D0000}"/>
    <cellStyle name="Normal 2 6 4 3 5 2" xfId="25256" xr:uid="{00000000-0005-0000-0000-0000656D0000}"/>
    <cellStyle name="Normal 2 6 4 3 6" xfId="17110" xr:uid="{00000000-0005-0000-0000-0000666D0000}"/>
    <cellStyle name="Normal 2 6 4 4" xfId="1519" xr:uid="{00000000-0005-0000-0000-0000676D0000}"/>
    <cellStyle name="Normal 2 6 4 4 2" xfId="4151" xr:uid="{00000000-0005-0000-0000-0000686D0000}"/>
    <cellStyle name="Normal 2 6 4 4 2 2" xfId="12297" xr:uid="{00000000-0005-0000-0000-0000696D0000}"/>
    <cellStyle name="Normal 2 6 4 4 2 2 2" xfId="28593" xr:uid="{00000000-0005-0000-0000-00006A6D0000}"/>
    <cellStyle name="Normal 2 6 4 4 2 3" xfId="20447" xr:uid="{00000000-0005-0000-0000-00006B6D0000}"/>
    <cellStyle name="Normal 2 6 4 4 3" xfId="6818" xr:uid="{00000000-0005-0000-0000-00006C6D0000}"/>
    <cellStyle name="Normal 2 6 4 4 3 2" xfId="14964" xr:uid="{00000000-0005-0000-0000-00006D6D0000}"/>
    <cellStyle name="Normal 2 6 4 4 3 2 2" xfId="31260" xr:uid="{00000000-0005-0000-0000-00006E6D0000}"/>
    <cellStyle name="Normal 2 6 4 4 3 3" xfId="23114" xr:uid="{00000000-0005-0000-0000-00006F6D0000}"/>
    <cellStyle name="Normal 2 6 4 4 4" xfId="9665" xr:uid="{00000000-0005-0000-0000-0000706D0000}"/>
    <cellStyle name="Normal 2 6 4 4 4 2" xfId="25961" xr:uid="{00000000-0005-0000-0000-0000716D0000}"/>
    <cellStyle name="Normal 2 6 4 4 5" xfId="17815" xr:uid="{00000000-0005-0000-0000-0000726D0000}"/>
    <cellStyle name="Normal 2 6 4 5" xfId="2933" xr:uid="{00000000-0005-0000-0000-0000736D0000}"/>
    <cellStyle name="Normal 2 6 4 5 2" xfId="11079" xr:uid="{00000000-0005-0000-0000-0000746D0000}"/>
    <cellStyle name="Normal 2 6 4 5 2 2" xfId="27375" xr:uid="{00000000-0005-0000-0000-0000756D0000}"/>
    <cellStyle name="Normal 2 6 4 5 3" xfId="19229" xr:uid="{00000000-0005-0000-0000-0000766D0000}"/>
    <cellStyle name="Normal 2 6 4 6" xfId="5408" xr:uid="{00000000-0005-0000-0000-0000776D0000}"/>
    <cellStyle name="Normal 2 6 4 6 2" xfId="13554" xr:uid="{00000000-0005-0000-0000-0000786D0000}"/>
    <cellStyle name="Normal 2 6 4 6 2 2" xfId="29850" xr:uid="{00000000-0005-0000-0000-0000796D0000}"/>
    <cellStyle name="Normal 2 6 4 6 3" xfId="21704" xr:uid="{00000000-0005-0000-0000-00007A6D0000}"/>
    <cellStyle name="Normal 2 6 4 7" xfId="8255" xr:uid="{00000000-0005-0000-0000-00007B6D0000}"/>
    <cellStyle name="Normal 2 6 4 7 2" xfId="24551" xr:uid="{00000000-0005-0000-0000-00007C6D0000}"/>
    <cellStyle name="Normal 2 6 4 8" xfId="16405" xr:uid="{00000000-0005-0000-0000-00007D6D0000}"/>
    <cellStyle name="Normal 2 6 5" xfId="196" xr:uid="{00000000-0005-0000-0000-00007E6D0000}"/>
    <cellStyle name="Normal 2 6 5 2" xfId="540" xr:uid="{00000000-0005-0000-0000-00007F6D0000}"/>
    <cellStyle name="Normal 2 6 5 2 2" xfId="1246" xr:uid="{00000000-0005-0000-0000-0000806D0000}"/>
    <cellStyle name="Normal 2 6 5 2 2 2" xfId="2656" xr:uid="{00000000-0005-0000-0000-0000816D0000}"/>
    <cellStyle name="Normal 2 6 5 2 2 2 2" xfId="5130" xr:uid="{00000000-0005-0000-0000-0000826D0000}"/>
    <cellStyle name="Normal 2 6 5 2 2 2 2 2" xfId="13276" xr:uid="{00000000-0005-0000-0000-0000836D0000}"/>
    <cellStyle name="Normal 2 6 5 2 2 2 2 2 2" xfId="29572" xr:uid="{00000000-0005-0000-0000-0000846D0000}"/>
    <cellStyle name="Normal 2 6 5 2 2 2 2 3" xfId="21426" xr:uid="{00000000-0005-0000-0000-0000856D0000}"/>
    <cellStyle name="Normal 2 6 5 2 2 2 3" xfId="7955" xr:uid="{00000000-0005-0000-0000-0000866D0000}"/>
    <cellStyle name="Normal 2 6 5 2 2 2 3 2" xfId="16101" xr:uid="{00000000-0005-0000-0000-0000876D0000}"/>
    <cellStyle name="Normal 2 6 5 2 2 2 3 2 2" xfId="32397" xr:uid="{00000000-0005-0000-0000-0000886D0000}"/>
    <cellStyle name="Normal 2 6 5 2 2 2 3 3" xfId="24251" xr:uid="{00000000-0005-0000-0000-0000896D0000}"/>
    <cellStyle name="Normal 2 6 5 2 2 2 4" xfId="10802" xr:uid="{00000000-0005-0000-0000-00008A6D0000}"/>
    <cellStyle name="Normal 2 6 5 2 2 2 4 2" xfId="27098" xr:uid="{00000000-0005-0000-0000-00008B6D0000}"/>
    <cellStyle name="Normal 2 6 5 2 2 2 5" xfId="18952" xr:uid="{00000000-0005-0000-0000-00008C6D0000}"/>
    <cellStyle name="Normal 2 6 5 2 2 3" xfId="3912" xr:uid="{00000000-0005-0000-0000-00008D6D0000}"/>
    <cellStyle name="Normal 2 6 5 2 2 3 2" xfId="12058" xr:uid="{00000000-0005-0000-0000-00008E6D0000}"/>
    <cellStyle name="Normal 2 6 5 2 2 3 2 2" xfId="28354" xr:uid="{00000000-0005-0000-0000-00008F6D0000}"/>
    <cellStyle name="Normal 2 6 5 2 2 3 3" xfId="20208" xr:uid="{00000000-0005-0000-0000-0000906D0000}"/>
    <cellStyle name="Normal 2 6 5 2 2 4" xfId="6545" xr:uid="{00000000-0005-0000-0000-0000916D0000}"/>
    <cellStyle name="Normal 2 6 5 2 2 4 2" xfId="14691" xr:uid="{00000000-0005-0000-0000-0000926D0000}"/>
    <cellStyle name="Normal 2 6 5 2 2 4 2 2" xfId="30987" xr:uid="{00000000-0005-0000-0000-0000936D0000}"/>
    <cellStyle name="Normal 2 6 5 2 2 4 3" xfId="22841" xr:uid="{00000000-0005-0000-0000-0000946D0000}"/>
    <cellStyle name="Normal 2 6 5 2 2 5" xfId="9392" xr:uid="{00000000-0005-0000-0000-0000956D0000}"/>
    <cellStyle name="Normal 2 6 5 2 2 5 2" xfId="25688" xr:uid="{00000000-0005-0000-0000-0000966D0000}"/>
    <cellStyle name="Normal 2 6 5 2 2 6" xfId="17542" xr:uid="{00000000-0005-0000-0000-0000976D0000}"/>
    <cellStyle name="Normal 2 6 5 2 3" xfId="1951" xr:uid="{00000000-0005-0000-0000-0000986D0000}"/>
    <cellStyle name="Normal 2 6 5 2 3 2" xfId="4521" xr:uid="{00000000-0005-0000-0000-0000996D0000}"/>
    <cellStyle name="Normal 2 6 5 2 3 2 2" xfId="12667" xr:uid="{00000000-0005-0000-0000-00009A6D0000}"/>
    <cellStyle name="Normal 2 6 5 2 3 2 2 2" xfId="28963" xr:uid="{00000000-0005-0000-0000-00009B6D0000}"/>
    <cellStyle name="Normal 2 6 5 2 3 2 3" xfId="20817" xr:uid="{00000000-0005-0000-0000-00009C6D0000}"/>
    <cellStyle name="Normal 2 6 5 2 3 3" xfId="7250" xr:uid="{00000000-0005-0000-0000-00009D6D0000}"/>
    <cellStyle name="Normal 2 6 5 2 3 3 2" xfId="15396" xr:uid="{00000000-0005-0000-0000-00009E6D0000}"/>
    <cellStyle name="Normal 2 6 5 2 3 3 2 2" xfId="31692" xr:uid="{00000000-0005-0000-0000-00009F6D0000}"/>
    <cellStyle name="Normal 2 6 5 2 3 3 3" xfId="23546" xr:uid="{00000000-0005-0000-0000-0000A06D0000}"/>
    <cellStyle name="Normal 2 6 5 2 3 4" xfId="10097" xr:uid="{00000000-0005-0000-0000-0000A16D0000}"/>
    <cellStyle name="Normal 2 6 5 2 3 4 2" xfId="26393" xr:uid="{00000000-0005-0000-0000-0000A26D0000}"/>
    <cellStyle name="Normal 2 6 5 2 3 5" xfId="18247" xr:uid="{00000000-0005-0000-0000-0000A36D0000}"/>
    <cellStyle name="Normal 2 6 5 2 4" xfId="3303" xr:uid="{00000000-0005-0000-0000-0000A46D0000}"/>
    <cellStyle name="Normal 2 6 5 2 4 2" xfId="11449" xr:uid="{00000000-0005-0000-0000-0000A56D0000}"/>
    <cellStyle name="Normal 2 6 5 2 4 2 2" xfId="27745" xr:uid="{00000000-0005-0000-0000-0000A66D0000}"/>
    <cellStyle name="Normal 2 6 5 2 4 3" xfId="19599" xr:uid="{00000000-0005-0000-0000-0000A76D0000}"/>
    <cellStyle name="Normal 2 6 5 2 5" xfId="5840" xr:uid="{00000000-0005-0000-0000-0000A86D0000}"/>
    <cellStyle name="Normal 2 6 5 2 5 2" xfId="13986" xr:uid="{00000000-0005-0000-0000-0000A96D0000}"/>
    <cellStyle name="Normal 2 6 5 2 5 2 2" xfId="30282" xr:uid="{00000000-0005-0000-0000-0000AA6D0000}"/>
    <cellStyle name="Normal 2 6 5 2 5 3" xfId="22136" xr:uid="{00000000-0005-0000-0000-0000AB6D0000}"/>
    <cellStyle name="Normal 2 6 5 2 6" xfId="8687" xr:uid="{00000000-0005-0000-0000-0000AC6D0000}"/>
    <cellStyle name="Normal 2 6 5 2 6 2" xfId="24983" xr:uid="{00000000-0005-0000-0000-0000AD6D0000}"/>
    <cellStyle name="Normal 2 6 5 2 7" xfId="16837" xr:uid="{00000000-0005-0000-0000-0000AE6D0000}"/>
    <cellStyle name="Normal 2 6 5 3" xfId="902" xr:uid="{00000000-0005-0000-0000-0000AF6D0000}"/>
    <cellStyle name="Normal 2 6 5 3 2" xfId="2312" xr:uid="{00000000-0005-0000-0000-0000B06D0000}"/>
    <cellStyle name="Normal 2 6 5 3 2 2" xfId="4834" xr:uid="{00000000-0005-0000-0000-0000B16D0000}"/>
    <cellStyle name="Normal 2 6 5 3 2 2 2" xfId="12980" xr:uid="{00000000-0005-0000-0000-0000B26D0000}"/>
    <cellStyle name="Normal 2 6 5 3 2 2 2 2" xfId="29276" xr:uid="{00000000-0005-0000-0000-0000B36D0000}"/>
    <cellStyle name="Normal 2 6 5 3 2 2 3" xfId="21130" xr:uid="{00000000-0005-0000-0000-0000B46D0000}"/>
    <cellStyle name="Normal 2 6 5 3 2 3" xfId="7611" xr:uid="{00000000-0005-0000-0000-0000B56D0000}"/>
    <cellStyle name="Normal 2 6 5 3 2 3 2" xfId="15757" xr:uid="{00000000-0005-0000-0000-0000B66D0000}"/>
    <cellStyle name="Normal 2 6 5 3 2 3 2 2" xfId="32053" xr:uid="{00000000-0005-0000-0000-0000B76D0000}"/>
    <cellStyle name="Normal 2 6 5 3 2 3 3" xfId="23907" xr:uid="{00000000-0005-0000-0000-0000B86D0000}"/>
    <cellStyle name="Normal 2 6 5 3 2 4" xfId="10458" xr:uid="{00000000-0005-0000-0000-0000B96D0000}"/>
    <cellStyle name="Normal 2 6 5 3 2 4 2" xfId="26754" xr:uid="{00000000-0005-0000-0000-0000BA6D0000}"/>
    <cellStyle name="Normal 2 6 5 3 2 5" xfId="18608" xr:uid="{00000000-0005-0000-0000-0000BB6D0000}"/>
    <cellStyle name="Normal 2 6 5 3 3" xfId="3616" xr:uid="{00000000-0005-0000-0000-0000BC6D0000}"/>
    <cellStyle name="Normal 2 6 5 3 3 2" xfId="11762" xr:uid="{00000000-0005-0000-0000-0000BD6D0000}"/>
    <cellStyle name="Normal 2 6 5 3 3 2 2" xfId="28058" xr:uid="{00000000-0005-0000-0000-0000BE6D0000}"/>
    <cellStyle name="Normal 2 6 5 3 3 3" xfId="19912" xr:uid="{00000000-0005-0000-0000-0000BF6D0000}"/>
    <cellStyle name="Normal 2 6 5 3 4" xfId="6201" xr:uid="{00000000-0005-0000-0000-0000C06D0000}"/>
    <cellStyle name="Normal 2 6 5 3 4 2" xfId="14347" xr:uid="{00000000-0005-0000-0000-0000C16D0000}"/>
    <cellStyle name="Normal 2 6 5 3 4 2 2" xfId="30643" xr:uid="{00000000-0005-0000-0000-0000C26D0000}"/>
    <cellStyle name="Normal 2 6 5 3 4 3" xfId="22497" xr:uid="{00000000-0005-0000-0000-0000C36D0000}"/>
    <cellStyle name="Normal 2 6 5 3 5" xfId="9048" xr:uid="{00000000-0005-0000-0000-0000C46D0000}"/>
    <cellStyle name="Normal 2 6 5 3 5 2" xfId="25344" xr:uid="{00000000-0005-0000-0000-0000C56D0000}"/>
    <cellStyle name="Normal 2 6 5 3 6" xfId="17198" xr:uid="{00000000-0005-0000-0000-0000C66D0000}"/>
    <cellStyle name="Normal 2 6 5 4" xfId="1607" xr:uid="{00000000-0005-0000-0000-0000C76D0000}"/>
    <cellStyle name="Normal 2 6 5 4 2" xfId="4225" xr:uid="{00000000-0005-0000-0000-0000C86D0000}"/>
    <cellStyle name="Normal 2 6 5 4 2 2" xfId="12371" xr:uid="{00000000-0005-0000-0000-0000C96D0000}"/>
    <cellStyle name="Normal 2 6 5 4 2 2 2" xfId="28667" xr:uid="{00000000-0005-0000-0000-0000CA6D0000}"/>
    <cellStyle name="Normal 2 6 5 4 2 3" xfId="20521" xr:uid="{00000000-0005-0000-0000-0000CB6D0000}"/>
    <cellStyle name="Normal 2 6 5 4 3" xfId="6906" xr:uid="{00000000-0005-0000-0000-0000CC6D0000}"/>
    <cellStyle name="Normal 2 6 5 4 3 2" xfId="15052" xr:uid="{00000000-0005-0000-0000-0000CD6D0000}"/>
    <cellStyle name="Normal 2 6 5 4 3 2 2" xfId="31348" xr:uid="{00000000-0005-0000-0000-0000CE6D0000}"/>
    <cellStyle name="Normal 2 6 5 4 3 3" xfId="23202" xr:uid="{00000000-0005-0000-0000-0000CF6D0000}"/>
    <cellStyle name="Normal 2 6 5 4 4" xfId="9753" xr:uid="{00000000-0005-0000-0000-0000D06D0000}"/>
    <cellStyle name="Normal 2 6 5 4 4 2" xfId="26049" xr:uid="{00000000-0005-0000-0000-0000D16D0000}"/>
    <cellStyle name="Normal 2 6 5 4 5" xfId="17903" xr:uid="{00000000-0005-0000-0000-0000D26D0000}"/>
    <cellStyle name="Normal 2 6 5 5" xfId="3007" xr:uid="{00000000-0005-0000-0000-0000D36D0000}"/>
    <cellStyle name="Normal 2 6 5 5 2" xfId="11153" xr:uid="{00000000-0005-0000-0000-0000D46D0000}"/>
    <cellStyle name="Normal 2 6 5 5 2 2" xfId="27449" xr:uid="{00000000-0005-0000-0000-0000D56D0000}"/>
    <cellStyle name="Normal 2 6 5 5 3" xfId="19303" xr:uid="{00000000-0005-0000-0000-0000D66D0000}"/>
    <cellStyle name="Normal 2 6 5 6" xfId="5496" xr:uid="{00000000-0005-0000-0000-0000D76D0000}"/>
    <cellStyle name="Normal 2 6 5 6 2" xfId="13642" xr:uid="{00000000-0005-0000-0000-0000D86D0000}"/>
    <cellStyle name="Normal 2 6 5 6 2 2" xfId="29938" xr:uid="{00000000-0005-0000-0000-0000D96D0000}"/>
    <cellStyle name="Normal 2 6 5 6 3" xfId="21792" xr:uid="{00000000-0005-0000-0000-0000DA6D0000}"/>
    <cellStyle name="Normal 2 6 5 7" xfId="8343" xr:uid="{00000000-0005-0000-0000-0000DB6D0000}"/>
    <cellStyle name="Normal 2 6 5 7 2" xfId="24639" xr:uid="{00000000-0005-0000-0000-0000DC6D0000}"/>
    <cellStyle name="Normal 2 6 5 8" xfId="16493" xr:uid="{00000000-0005-0000-0000-0000DD6D0000}"/>
    <cellStyle name="Normal 2 6 6" xfId="272" xr:uid="{00000000-0005-0000-0000-0000DE6D0000}"/>
    <cellStyle name="Normal 2 6 6 2" xfId="616" xr:uid="{00000000-0005-0000-0000-0000DF6D0000}"/>
    <cellStyle name="Normal 2 6 6 2 2" xfId="1322" xr:uid="{00000000-0005-0000-0000-0000E06D0000}"/>
    <cellStyle name="Normal 2 6 6 2 2 2" xfId="2732" xr:uid="{00000000-0005-0000-0000-0000E16D0000}"/>
    <cellStyle name="Normal 2 6 6 2 2 2 2" xfId="5204" xr:uid="{00000000-0005-0000-0000-0000E26D0000}"/>
    <cellStyle name="Normal 2 6 6 2 2 2 2 2" xfId="13350" xr:uid="{00000000-0005-0000-0000-0000E36D0000}"/>
    <cellStyle name="Normal 2 6 6 2 2 2 2 2 2" xfId="29646" xr:uid="{00000000-0005-0000-0000-0000E46D0000}"/>
    <cellStyle name="Normal 2 6 6 2 2 2 2 3" xfId="21500" xr:uid="{00000000-0005-0000-0000-0000E56D0000}"/>
    <cellStyle name="Normal 2 6 6 2 2 2 3" xfId="8031" xr:uid="{00000000-0005-0000-0000-0000E66D0000}"/>
    <cellStyle name="Normal 2 6 6 2 2 2 3 2" xfId="16177" xr:uid="{00000000-0005-0000-0000-0000E76D0000}"/>
    <cellStyle name="Normal 2 6 6 2 2 2 3 2 2" xfId="32473" xr:uid="{00000000-0005-0000-0000-0000E86D0000}"/>
    <cellStyle name="Normal 2 6 6 2 2 2 3 3" xfId="24327" xr:uid="{00000000-0005-0000-0000-0000E96D0000}"/>
    <cellStyle name="Normal 2 6 6 2 2 2 4" xfId="10878" xr:uid="{00000000-0005-0000-0000-0000EA6D0000}"/>
    <cellStyle name="Normal 2 6 6 2 2 2 4 2" xfId="27174" xr:uid="{00000000-0005-0000-0000-0000EB6D0000}"/>
    <cellStyle name="Normal 2 6 6 2 2 2 5" xfId="19028" xr:uid="{00000000-0005-0000-0000-0000EC6D0000}"/>
    <cellStyle name="Normal 2 6 6 2 2 3" xfId="3986" xr:uid="{00000000-0005-0000-0000-0000ED6D0000}"/>
    <cellStyle name="Normal 2 6 6 2 2 3 2" xfId="12132" xr:uid="{00000000-0005-0000-0000-0000EE6D0000}"/>
    <cellStyle name="Normal 2 6 6 2 2 3 2 2" xfId="28428" xr:uid="{00000000-0005-0000-0000-0000EF6D0000}"/>
    <cellStyle name="Normal 2 6 6 2 2 3 3" xfId="20282" xr:uid="{00000000-0005-0000-0000-0000F06D0000}"/>
    <cellStyle name="Normal 2 6 6 2 2 4" xfId="6621" xr:uid="{00000000-0005-0000-0000-0000F16D0000}"/>
    <cellStyle name="Normal 2 6 6 2 2 4 2" xfId="14767" xr:uid="{00000000-0005-0000-0000-0000F26D0000}"/>
    <cellStyle name="Normal 2 6 6 2 2 4 2 2" xfId="31063" xr:uid="{00000000-0005-0000-0000-0000F36D0000}"/>
    <cellStyle name="Normal 2 6 6 2 2 4 3" xfId="22917" xr:uid="{00000000-0005-0000-0000-0000F46D0000}"/>
    <cellStyle name="Normal 2 6 6 2 2 5" xfId="9468" xr:uid="{00000000-0005-0000-0000-0000F56D0000}"/>
    <cellStyle name="Normal 2 6 6 2 2 5 2" xfId="25764" xr:uid="{00000000-0005-0000-0000-0000F66D0000}"/>
    <cellStyle name="Normal 2 6 6 2 2 6" xfId="17618" xr:uid="{00000000-0005-0000-0000-0000F76D0000}"/>
    <cellStyle name="Normal 2 6 6 2 3" xfId="2027" xr:uid="{00000000-0005-0000-0000-0000F86D0000}"/>
    <cellStyle name="Normal 2 6 6 2 3 2" xfId="4595" xr:uid="{00000000-0005-0000-0000-0000F96D0000}"/>
    <cellStyle name="Normal 2 6 6 2 3 2 2" xfId="12741" xr:uid="{00000000-0005-0000-0000-0000FA6D0000}"/>
    <cellStyle name="Normal 2 6 6 2 3 2 2 2" xfId="29037" xr:uid="{00000000-0005-0000-0000-0000FB6D0000}"/>
    <cellStyle name="Normal 2 6 6 2 3 2 3" xfId="20891" xr:uid="{00000000-0005-0000-0000-0000FC6D0000}"/>
    <cellStyle name="Normal 2 6 6 2 3 3" xfId="7326" xr:uid="{00000000-0005-0000-0000-0000FD6D0000}"/>
    <cellStyle name="Normal 2 6 6 2 3 3 2" xfId="15472" xr:uid="{00000000-0005-0000-0000-0000FE6D0000}"/>
    <cellStyle name="Normal 2 6 6 2 3 3 2 2" xfId="31768" xr:uid="{00000000-0005-0000-0000-0000FF6D0000}"/>
    <cellStyle name="Normal 2 6 6 2 3 3 3" xfId="23622" xr:uid="{00000000-0005-0000-0000-0000006E0000}"/>
    <cellStyle name="Normal 2 6 6 2 3 4" xfId="10173" xr:uid="{00000000-0005-0000-0000-0000016E0000}"/>
    <cellStyle name="Normal 2 6 6 2 3 4 2" xfId="26469" xr:uid="{00000000-0005-0000-0000-0000026E0000}"/>
    <cellStyle name="Normal 2 6 6 2 3 5" xfId="18323" xr:uid="{00000000-0005-0000-0000-0000036E0000}"/>
    <cellStyle name="Normal 2 6 6 2 4" xfId="3377" xr:uid="{00000000-0005-0000-0000-0000046E0000}"/>
    <cellStyle name="Normal 2 6 6 2 4 2" xfId="11523" xr:uid="{00000000-0005-0000-0000-0000056E0000}"/>
    <cellStyle name="Normal 2 6 6 2 4 2 2" xfId="27819" xr:uid="{00000000-0005-0000-0000-0000066E0000}"/>
    <cellStyle name="Normal 2 6 6 2 4 3" xfId="19673" xr:uid="{00000000-0005-0000-0000-0000076E0000}"/>
    <cellStyle name="Normal 2 6 6 2 5" xfId="5916" xr:uid="{00000000-0005-0000-0000-0000086E0000}"/>
    <cellStyle name="Normal 2 6 6 2 5 2" xfId="14062" xr:uid="{00000000-0005-0000-0000-0000096E0000}"/>
    <cellStyle name="Normal 2 6 6 2 5 2 2" xfId="30358" xr:uid="{00000000-0005-0000-0000-00000A6E0000}"/>
    <cellStyle name="Normal 2 6 6 2 5 3" xfId="22212" xr:uid="{00000000-0005-0000-0000-00000B6E0000}"/>
    <cellStyle name="Normal 2 6 6 2 6" xfId="8763" xr:uid="{00000000-0005-0000-0000-00000C6E0000}"/>
    <cellStyle name="Normal 2 6 6 2 6 2" xfId="25059" xr:uid="{00000000-0005-0000-0000-00000D6E0000}"/>
    <cellStyle name="Normal 2 6 6 2 7" xfId="16913" xr:uid="{00000000-0005-0000-0000-00000E6E0000}"/>
    <cellStyle name="Normal 2 6 6 3" xfId="978" xr:uid="{00000000-0005-0000-0000-00000F6E0000}"/>
    <cellStyle name="Normal 2 6 6 3 2" xfId="2388" xr:uid="{00000000-0005-0000-0000-0000106E0000}"/>
    <cellStyle name="Normal 2 6 6 3 2 2" xfId="4908" xr:uid="{00000000-0005-0000-0000-0000116E0000}"/>
    <cellStyle name="Normal 2 6 6 3 2 2 2" xfId="13054" xr:uid="{00000000-0005-0000-0000-0000126E0000}"/>
    <cellStyle name="Normal 2 6 6 3 2 2 2 2" xfId="29350" xr:uid="{00000000-0005-0000-0000-0000136E0000}"/>
    <cellStyle name="Normal 2 6 6 3 2 2 3" xfId="21204" xr:uid="{00000000-0005-0000-0000-0000146E0000}"/>
    <cellStyle name="Normal 2 6 6 3 2 3" xfId="7687" xr:uid="{00000000-0005-0000-0000-0000156E0000}"/>
    <cellStyle name="Normal 2 6 6 3 2 3 2" xfId="15833" xr:uid="{00000000-0005-0000-0000-0000166E0000}"/>
    <cellStyle name="Normal 2 6 6 3 2 3 2 2" xfId="32129" xr:uid="{00000000-0005-0000-0000-0000176E0000}"/>
    <cellStyle name="Normal 2 6 6 3 2 3 3" xfId="23983" xr:uid="{00000000-0005-0000-0000-0000186E0000}"/>
    <cellStyle name="Normal 2 6 6 3 2 4" xfId="10534" xr:uid="{00000000-0005-0000-0000-0000196E0000}"/>
    <cellStyle name="Normal 2 6 6 3 2 4 2" xfId="26830" xr:uid="{00000000-0005-0000-0000-00001A6E0000}"/>
    <cellStyle name="Normal 2 6 6 3 2 5" xfId="18684" xr:uid="{00000000-0005-0000-0000-00001B6E0000}"/>
    <cellStyle name="Normal 2 6 6 3 3" xfId="3690" xr:uid="{00000000-0005-0000-0000-00001C6E0000}"/>
    <cellStyle name="Normal 2 6 6 3 3 2" xfId="11836" xr:uid="{00000000-0005-0000-0000-00001D6E0000}"/>
    <cellStyle name="Normal 2 6 6 3 3 2 2" xfId="28132" xr:uid="{00000000-0005-0000-0000-00001E6E0000}"/>
    <cellStyle name="Normal 2 6 6 3 3 3" xfId="19986" xr:uid="{00000000-0005-0000-0000-00001F6E0000}"/>
    <cellStyle name="Normal 2 6 6 3 4" xfId="6277" xr:uid="{00000000-0005-0000-0000-0000206E0000}"/>
    <cellStyle name="Normal 2 6 6 3 4 2" xfId="14423" xr:uid="{00000000-0005-0000-0000-0000216E0000}"/>
    <cellStyle name="Normal 2 6 6 3 4 2 2" xfId="30719" xr:uid="{00000000-0005-0000-0000-0000226E0000}"/>
    <cellStyle name="Normal 2 6 6 3 4 3" xfId="22573" xr:uid="{00000000-0005-0000-0000-0000236E0000}"/>
    <cellStyle name="Normal 2 6 6 3 5" xfId="9124" xr:uid="{00000000-0005-0000-0000-0000246E0000}"/>
    <cellStyle name="Normal 2 6 6 3 5 2" xfId="25420" xr:uid="{00000000-0005-0000-0000-0000256E0000}"/>
    <cellStyle name="Normal 2 6 6 3 6" xfId="17274" xr:uid="{00000000-0005-0000-0000-0000266E0000}"/>
    <cellStyle name="Normal 2 6 6 4" xfId="1683" xr:uid="{00000000-0005-0000-0000-0000276E0000}"/>
    <cellStyle name="Normal 2 6 6 4 2" xfId="4299" xr:uid="{00000000-0005-0000-0000-0000286E0000}"/>
    <cellStyle name="Normal 2 6 6 4 2 2" xfId="12445" xr:uid="{00000000-0005-0000-0000-0000296E0000}"/>
    <cellStyle name="Normal 2 6 6 4 2 2 2" xfId="28741" xr:uid="{00000000-0005-0000-0000-00002A6E0000}"/>
    <cellStyle name="Normal 2 6 6 4 2 3" xfId="20595" xr:uid="{00000000-0005-0000-0000-00002B6E0000}"/>
    <cellStyle name="Normal 2 6 6 4 3" xfId="6982" xr:uid="{00000000-0005-0000-0000-00002C6E0000}"/>
    <cellStyle name="Normal 2 6 6 4 3 2" xfId="15128" xr:uid="{00000000-0005-0000-0000-00002D6E0000}"/>
    <cellStyle name="Normal 2 6 6 4 3 2 2" xfId="31424" xr:uid="{00000000-0005-0000-0000-00002E6E0000}"/>
    <cellStyle name="Normal 2 6 6 4 3 3" xfId="23278" xr:uid="{00000000-0005-0000-0000-00002F6E0000}"/>
    <cellStyle name="Normal 2 6 6 4 4" xfId="9829" xr:uid="{00000000-0005-0000-0000-0000306E0000}"/>
    <cellStyle name="Normal 2 6 6 4 4 2" xfId="26125" xr:uid="{00000000-0005-0000-0000-0000316E0000}"/>
    <cellStyle name="Normal 2 6 6 4 5" xfId="17979" xr:uid="{00000000-0005-0000-0000-0000326E0000}"/>
    <cellStyle name="Normal 2 6 6 5" xfId="3081" xr:uid="{00000000-0005-0000-0000-0000336E0000}"/>
    <cellStyle name="Normal 2 6 6 5 2" xfId="11227" xr:uid="{00000000-0005-0000-0000-0000346E0000}"/>
    <cellStyle name="Normal 2 6 6 5 2 2" xfId="27523" xr:uid="{00000000-0005-0000-0000-0000356E0000}"/>
    <cellStyle name="Normal 2 6 6 5 3" xfId="19377" xr:uid="{00000000-0005-0000-0000-0000366E0000}"/>
    <cellStyle name="Normal 2 6 6 6" xfId="5572" xr:uid="{00000000-0005-0000-0000-0000376E0000}"/>
    <cellStyle name="Normal 2 6 6 6 2" xfId="13718" xr:uid="{00000000-0005-0000-0000-0000386E0000}"/>
    <cellStyle name="Normal 2 6 6 6 2 2" xfId="30014" xr:uid="{00000000-0005-0000-0000-0000396E0000}"/>
    <cellStyle name="Normal 2 6 6 6 3" xfId="21868" xr:uid="{00000000-0005-0000-0000-00003A6E0000}"/>
    <cellStyle name="Normal 2 6 6 7" xfId="8419" xr:uid="{00000000-0005-0000-0000-00003B6E0000}"/>
    <cellStyle name="Normal 2 6 6 7 2" xfId="24715" xr:uid="{00000000-0005-0000-0000-00003C6E0000}"/>
    <cellStyle name="Normal 2 6 6 8" xfId="16569" xr:uid="{00000000-0005-0000-0000-00003D6E0000}"/>
    <cellStyle name="Normal 2 6 7" xfId="362" xr:uid="{00000000-0005-0000-0000-00003E6E0000}"/>
    <cellStyle name="Normal 2 6 7 2" xfId="1068" xr:uid="{00000000-0005-0000-0000-00003F6E0000}"/>
    <cellStyle name="Normal 2 6 7 2 2" xfId="2478" xr:uid="{00000000-0005-0000-0000-0000406E0000}"/>
    <cellStyle name="Normal 2 6 7 2 2 2" xfId="4982" xr:uid="{00000000-0005-0000-0000-0000416E0000}"/>
    <cellStyle name="Normal 2 6 7 2 2 2 2" xfId="13128" xr:uid="{00000000-0005-0000-0000-0000426E0000}"/>
    <cellStyle name="Normal 2 6 7 2 2 2 2 2" xfId="29424" xr:uid="{00000000-0005-0000-0000-0000436E0000}"/>
    <cellStyle name="Normal 2 6 7 2 2 2 3" xfId="21278" xr:uid="{00000000-0005-0000-0000-0000446E0000}"/>
    <cellStyle name="Normal 2 6 7 2 2 3" xfId="7777" xr:uid="{00000000-0005-0000-0000-0000456E0000}"/>
    <cellStyle name="Normal 2 6 7 2 2 3 2" xfId="15923" xr:uid="{00000000-0005-0000-0000-0000466E0000}"/>
    <cellStyle name="Normal 2 6 7 2 2 3 2 2" xfId="32219" xr:uid="{00000000-0005-0000-0000-0000476E0000}"/>
    <cellStyle name="Normal 2 6 7 2 2 3 3" xfId="24073" xr:uid="{00000000-0005-0000-0000-0000486E0000}"/>
    <cellStyle name="Normal 2 6 7 2 2 4" xfId="10624" xr:uid="{00000000-0005-0000-0000-0000496E0000}"/>
    <cellStyle name="Normal 2 6 7 2 2 4 2" xfId="26920" xr:uid="{00000000-0005-0000-0000-00004A6E0000}"/>
    <cellStyle name="Normal 2 6 7 2 2 5" xfId="18774" xr:uid="{00000000-0005-0000-0000-00004B6E0000}"/>
    <cellStyle name="Normal 2 6 7 2 3" xfId="3764" xr:uid="{00000000-0005-0000-0000-00004C6E0000}"/>
    <cellStyle name="Normal 2 6 7 2 3 2" xfId="11910" xr:uid="{00000000-0005-0000-0000-00004D6E0000}"/>
    <cellStyle name="Normal 2 6 7 2 3 2 2" xfId="28206" xr:uid="{00000000-0005-0000-0000-00004E6E0000}"/>
    <cellStyle name="Normal 2 6 7 2 3 3" xfId="20060" xr:uid="{00000000-0005-0000-0000-00004F6E0000}"/>
    <cellStyle name="Normal 2 6 7 2 4" xfId="6367" xr:uid="{00000000-0005-0000-0000-0000506E0000}"/>
    <cellStyle name="Normal 2 6 7 2 4 2" xfId="14513" xr:uid="{00000000-0005-0000-0000-0000516E0000}"/>
    <cellStyle name="Normal 2 6 7 2 4 2 2" xfId="30809" xr:uid="{00000000-0005-0000-0000-0000526E0000}"/>
    <cellStyle name="Normal 2 6 7 2 4 3" xfId="22663" xr:uid="{00000000-0005-0000-0000-0000536E0000}"/>
    <cellStyle name="Normal 2 6 7 2 5" xfId="9214" xr:uid="{00000000-0005-0000-0000-0000546E0000}"/>
    <cellStyle name="Normal 2 6 7 2 5 2" xfId="25510" xr:uid="{00000000-0005-0000-0000-0000556E0000}"/>
    <cellStyle name="Normal 2 6 7 2 6" xfId="17364" xr:uid="{00000000-0005-0000-0000-0000566E0000}"/>
    <cellStyle name="Normal 2 6 7 3" xfId="1773" xr:uid="{00000000-0005-0000-0000-0000576E0000}"/>
    <cellStyle name="Normal 2 6 7 3 2" xfId="4373" xr:uid="{00000000-0005-0000-0000-0000586E0000}"/>
    <cellStyle name="Normal 2 6 7 3 2 2" xfId="12519" xr:uid="{00000000-0005-0000-0000-0000596E0000}"/>
    <cellStyle name="Normal 2 6 7 3 2 2 2" xfId="28815" xr:uid="{00000000-0005-0000-0000-00005A6E0000}"/>
    <cellStyle name="Normal 2 6 7 3 2 3" xfId="20669" xr:uid="{00000000-0005-0000-0000-00005B6E0000}"/>
    <cellStyle name="Normal 2 6 7 3 3" xfId="7072" xr:uid="{00000000-0005-0000-0000-00005C6E0000}"/>
    <cellStyle name="Normal 2 6 7 3 3 2" xfId="15218" xr:uid="{00000000-0005-0000-0000-00005D6E0000}"/>
    <cellStyle name="Normal 2 6 7 3 3 2 2" xfId="31514" xr:uid="{00000000-0005-0000-0000-00005E6E0000}"/>
    <cellStyle name="Normal 2 6 7 3 3 3" xfId="23368" xr:uid="{00000000-0005-0000-0000-00005F6E0000}"/>
    <cellStyle name="Normal 2 6 7 3 4" xfId="9919" xr:uid="{00000000-0005-0000-0000-0000606E0000}"/>
    <cellStyle name="Normal 2 6 7 3 4 2" xfId="26215" xr:uid="{00000000-0005-0000-0000-0000616E0000}"/>
    <cellStyle name="Normal 2 6 7 3 5" xfId="18069" xr:uid="{00000000-0005-0000-0000-0000626E0000}"/>
    <cellStyle name="Normal 2 6 7 4" xfId="3155" xr:uid="{00000000-0005-0000-0000-0000636E0000}"/>
    <cellStyle name="Normal 2 6 7 4 2" xfId="11301" xr:uid="{00000000-0005-0000-0000-0000646E0000}"/>
    <cellStyle name="Normal 2 6 7 4 2 2" xfId="27597" xr:uid="{00000000-0005-0000-0000-0000656E0000}"/>
    <cellStyle name="Normal 2 6 7 4 3" xfId="19451" xr:uid="{00000000-0005-0000-0000-0000666E0000}"/>
    <cellStyle name="Normal 2 6 7 5" xfId="5662" xr:uid="{00000000-0005-0000-0000-0000676E0000}"/>
    <cellStyle name="Normal 2 6 7 5 2" xfId="13808" xr:uid="{00000000-0005-0000-0000-0000686E0000}"/>
    <cellStyle name="Normal 2 6 7 5 2 2" xfId="30104" xr:uid="{00000000-0005-0000-0000-0000696E0000}"/>
    <cellStyle name="Normal 2 6 7 5 3" xfId="21958" xr:uid="{00000000-0005-0000-0000-00006A6E0000}"/>
    <cellStyle name="Normal 2 6 7 6" xfId="8509" xr:uid="{00000000-0005-0000-0000-00006B6E0000}"/>
    <cellStyle name="Normal 2 6 7 6 2" xfId="24805" xr:uid="{00000000-0005-0000-0000-00006C6E0000}"/>
    <cellStyle name="Normal 2 6 7 7" xfId="16659" xr:uid="{00000000-0005-0000-0000-00006D6E0000}"/>
    <cellStyle name="Normal 2 6 8" xfId="724" xr:uid="{00000000-0005-0000-0000-00006E6E0000}"/>
    <cellStyle name="Normal 2 6 8 2" xfId="2134" xr:uid="{00000000-0005-0000-0000-00006F6E0000}"/>
    <cellStyle name="Normal 2 6 8 2 2" xfId="4686" xr:uid="{00000000-0005-0000-0000-0000706E0000}"/>
    <cellStyle name="Normal 2 6 8 2 2 2" xfId="12832" xr:uid="{00000000-0005-0000-0000-0000716E0000}"/>
    <cellStyle name="Normal 2 6 8 2 2 2 2" xfId="29128" xr:uid="{00000000-0005-0000-0000-0000726E0000}"/>
    <cellStyle name="Normal 2 6 8 2 2 3" xfId="20982" xr:uid="{00000000-0005-0000-0000-0000736E0000}"/>
    <cellStyle name="Normal 2 6 8 2 3" xfId="7433" xr:uid="{00000000-0005-0000-0000-0000746E0000}"/>
    <cellStyle name="Normal 2 6 8 2 3 2" xfId="15579" xr:uid="{00000000-0005-0000-0000-0000756E0000}"/>
    <cellStyle name="Normal 2 6 8 2 3 2 2" xfId="31875" xr:uid="{00000000-0005-0000-0000-0000766E0000}"/>
    <cellStyle name="Normal 2 6 8 2 3 3" xfId="23729" xr:uid="{00000000-0005-0000-0000-0000776E0000}"/>
    <cellStyle name="Normal 2 6 8 2 4" xfId="10280" xr:uid="{00000000-0005-0000-0000-0000786E0000}"/>
    <cellStyle name="Normal 2 6 8 2 4 2" xfId="26576" xr:uid="{00000000-0005-0000-0000-0000796E0000}"/>
    <cellStyle name="Normal 2 6 8 2 5" xfId="18430" xr:uid="{00000000-0005-0000-0000-00007A6E0000}"/>
    <cellStyle name="Normal 2 6 8 3" xfId="3468" xr:uid="{00000000-0005-0000-0000-00007B6E0000}"/>
    <cellStyle name="Normal 2 6 8 3 2" xfId="11614" xr:uid="{00000000-0005-0000-0000-00007C6E0000}"/>
    <cellStyle name="Normal 2 6 8 3 2 2" xfId="27910" xr:uid="{00000000-0005-0000-0000-00007D6E0000}"/>
    <cellStyle name="Normal 2 6 8 3 3" xfId="19764" xr:uid="{00000000-0005-0000-0000-00007E6E0000}"/>
    <cellStyle name="Normal 2 6 8 4" xfId="6023" xr:uid="{00000000-0005-0000-0000-00007F6E0000}"/>
    <cellStyle name="Normal 2 6 8 4 2" xfId="14169" xr:uid="{00000000-0005-0000-0000-0000806E0000}"/>
    <cellStyle name="Normal 2 6 8 4 2 2" xfId="30465" xr:uid="{00000000-0005-0000-0000-0000816E0000}"/>
    <cellStyle name="Normal 2 6 8 4 3" xfId="22319" xr:uid="{00000000-0005-0000-0000-0000826E0000}"/>
    <cellStyle name="Normal 2 6 8 5" xfId="8870" xr:uid="{00000000-0005-0000-0000-0000836E0000}"/>
    <cellStyle name="Normal 2 6 8 5 2" xfId="25166" xr:uid="{00000000-0005-0000-0000-0000846E0000}"/>
    <cellStyle name="Normal 2 6 8 6" xfId="17020" xr:uid="{00000000-0005-0000-0000-0000856E0000}"/>
    <cellStyle name="Normal 2 6 9" xfId="1429" xr:uid="{00000000-0005-0000-0000-0000866E0000}"/>
    <cellStyle name="Normal 2 6 9 2" xfId="4077" xr:uid="{00000000-0005-0000-0000-0000876E0000}"/>
    <cellStyle name="Normal 2 6 9 2 2" xfId="12223" xr:uid="{00000000-0005-0000-0000-0000886E0000}"/>
    <cellStyle name="Normal 2 6 9 2 2 2" xfId="28519" xr:uid="{00000000-0005-0000-0000-0000896E0000}"/>
    <cellStyle name="Normal 2 6 9 2 3" xfId="20373" xr:uid="{00000000-0005-0000-0000-00008A6E0000}"/>
    <cellStyle name="Normal 2 6 9 3" xfId="6728" xr:uid="{00000000-0005-0000-0000-00008B6E0000}"/>
    <cellStyle name="Normal 2 6 9 3 2" xfId="14874" xr:uid="{00000000-0005-0000-0000-00008C6E0000}"/>
    <cellStyle name="Normal 2 6 9 3 2 2" xfId="31170" xr:uid="{00000000-0005-0000-0000-00008D6E0000}"/>
    <cellStyle name="Normal 2 6 9 3 3" xfId="23024" xr:uid="{00000000-0005-0000-0000-00008E6E0000}"/>
    <cellStyle name="Normal 2 6 9 4" xfId="9575" xr:uid="{00000000-0005-0000-0000-00008F6E0000}"/>
    <cellStyle name="Normal 2 6 9 4 2" xfId="25871" xr:uid="{00000000-0005-0000-0000-0000906E0000}"/>
    <cellStyle name="Normal 2 6 9 5" xfId="17725" xr:uid="{00000000-0005-0000-0000-0000916E0000}"/>
    <cellStyle name="Normal 2 7" xfId="29" xr:uid="{00000000-0005-0000-0000-0000926E0000}"/>
    <cellStyle name="Normal 2 7 10" xfId="5329" xr:uid="{00000000-0005-0000-0000-0000936E0000}"/>
    <cellStyle name="Normal 2 7 10 2" xfId="13475" xr:uid="{00000000-0005-0000-0000-0000946E0000}"/>
    <cellStyle name="Normal 2 7 10 2 2" xfId="29771" xr:uid="{00000000-0005-0000-0000-0000956E0000}"/>
    <cellStyle name="Normal 2 7 10 3" xfId="21625" xr:uid="{00000000-0005-0000-0000-0000966E0000}"/>
    <cellStyle name="Normal 2 7 11" xfId="8176" xr:uid="{00000000-0005-0000-0000-0000976E0000}"/>
    <cellStyle name="Normal 2 7 11 2" xfId="24472" xr:uid="{00000000-0005-0000-0000-0000986E0000}"/>
    <cellStyle name="Normal 2 7 12" xfId="16326" xr:uid="{00000000-0005-0000-0000-0000996E0000}"/>
    <cellStyle name="Normal 2 7 2" xfId="73" xr:uid="{00000000-0005-0000-0000-00009A6E0000}"/>
    <cellStyle name="Normal 2 7 2 10" xfId="8220" xr:uid="{00000000-0005-0000-0000-00009B6E0000}"/>
    <cellStyle name="Normal 2 7 2 10 2" xfId="24516" xr:uid="{00000000-0005-0000-0000-00009C6E0000}"/>
    <cellStyle name="Normal 2 7 2 11" xfId="16370" xr:uid="{00000000-0005-0000-0000-00009D6E0000}"/>
    <cellStyle name="Normal 2 7 2 2" xfId="163" xr:uid="{00000000-0005-0000-0000-00009E6E0000}"/>
    <cellStyle name="Normal 2 7 2 2 2" xfId="507" xr:uid="{00000000-0005-0000-0000-00009F6E0000}"/>
    <cellStyle name="Normal 2 7 2 2 2 2" xfId="1213" xr:uid="{00000000-0005-0000-0000-0000A06E0000}"/>
    <cellStyle name="Normal 2 7 2 2 2 2 2" xfId="2623" xr:uid="{00000000-0005-0000-0000-0000A16E0000}"/>
    <cellStyle name="Normal 2 7 2 2 2 2 2 2" xfId="5101" xr:uid="{00000000-0005-0000-0000-0000A26E0000}"/>
    <cellStyle name="Normal 2 7 2 2 2 2 2 2 2" xfId="13247" xr:uid="{00000000-0005-0000-0000-0000A36E0000}"/>
    <cellStyle name="Normal 2 7 2 2 2 2 2 2 2 2" xfId="29543" xr:uid="{00000000-0005-0000-0000-0000A46E0000}"/>
    <cellStyle name="Normal 2 7 2 2 2 2 2 2 3" xfId="21397" xr:uid="{00000000-0005-0000-0000-0000A56E0000}"/>
    <cellStyle name="Normal 2 7 2 2 2 2 2 3" xfId="7922" xr:uid="{00000000-0005-0000-0000-0000A66E0000}"/>
    <cellStyle name="Normal 2 7 2 2 2 2 2 3 2" xfId="16068" xr:uid="{00000000-0005-0000-0000-0000A76E0000}"/>
    <cellStyle name="Normal 2 7 2 2 2 2 2 3 2 2" xfId="32364" xr:uid="{00000000-0005-0000-0000-0000A86E0000}"/>
    <cellStyle name="Normal 2 7 2 2 2 2 2 3 3" xfId="24218" xr:uid="{00000000-0005-0000-0000-0000A96E0000}"/>
    <cellStyle name="Normal 2 7 2 2 2 2 2 4" xfId="10769" xr:uid="{00000000-0005-0000-0000-0000AA6E0000}"/>
    <cellStyle name="Normal 2 7 2 2 2 2 2 4 2" xfId="27065" xr:uid="{00000000-0005-0000-0000-0000AB6E0000}"/>
    <cellStyle name="Normal 2 7 2 2 2 2 2 5" xfId="18919" xr:uid="{00000000-0005-0000-0000-0000AC6E0000}"/>
    <cellStyle name="Normal 2 7 2 2 2 2 3" xfId="3883" xr:uid="{00000000-0005-0000-0000-0000AD6E0000}"/>
    <cellStyle name="Normal 2 7 2 2 2 2 3 2" xfId="12029" xr:uid="{00000000-0005-0000-0000-0000AE6E0000}"/>
    <cellStyle name="Normal 2 7 2 2 2 2 3 2 2" xfId="28325" xr:uid="{00000000-0005-0000-0000-0000AF6E0000}"/>
    <cellStyle name="Normal 2 7 2 2 2 2 3 3" xfId="20179" xr:uid="{00000000-0005-0000-0000-0000B06E0000}"/>
    <cellStyle name="Normal 2 7 2 2 2 2 4" xfId="6512" xr:uid="{00000000-0005-0000-0000-0000B16E0000}"/>
    <cellStyle name="Normal 2 7 2 2 2 2 4 2" xfId="14658" xr:uid="{00000000-0005-0000-0000-0000B26E0000}"/>
    <cellStyle name="Normal 2 7 2 2 2 2 4 2 2" xfId="30954" xr:uid="{00000000-0005-0000-0000-0000B36E0000}"/>
    <cellStyle name="Normal 2 7 2 2 2 2 4 3" xfId="22808" xr:uid="{00000000-0005-0000-0000-0000B46E0000}"/>
    <cellStyle name="Normal 2 7 2 2 2 2 5" xfId="9359" xr:uid="{00000000-0005-0000-0000-0000B56E0000}"/>
    <cellStyle name="Normal 2 7 2 2 2 2 5 2" xfId="25655" xr:uid="{00000000-0005-0000-0000-0000B66E0000}"/>
    <cellStyle name="Normal 2 7 2 2 2 2 6" xfId="17509" xr:uid="{00000000-0005-0000-0000-0000B76E0000}"/>
    <cellStyle name="Normal 2 7 2 2 2 3" xfId="1918" xr:uid="{00000000-0005-0000-0000-0000B86E0000}"/>
    <cellStyle name="Normal 2 7 2 2 2 3 2" xfId="4492" xr:uid="{00000000-0005-0000-0000-0000B96E0000}"/>
    <cellStyle name="Normal 2 7 2 2 2 3 2 2" xfId="12638" xr:uid="{00000000-0005-0000-0000-0000BA6E0000}"/>
    <cellStyle name="Normal 2 7 2 2 2 3 2 2 2" xfId="28934" xr:uid="{00000000-0005-0000-0000-0000BB6E0000}"/>
    <cellStyle name="Normal 2 7 2 2 2 3 2 3" xfId="20788" xr:uid="{00000000-0005-0000-0000-0000BC6E0000}"/>
    <cellStyle name="Normal 2 7 2 2 2 3 3" xfId="7217" xr:uid="{00000000-0005-0000-0000-0000BD6E0000}"/>
    <cellStyle name="Normal 2 7 2 2 2 3 3 2" xfId="15363" xr:uid="{00000000-0005-0000-0000-0000BE6E0000}"/>
    <cellStyle name="Normal 2 7 2 2 2 3 3 2 2" xfId="31659" xr:uid="{00000000-0005-0000-0000-0000BF6E0000}"/>
    <cellStyle name="Normal 2 7 2 2 2 3 3 3" xfId="23513" xr:uid="{00000000-0005-0000-0000-0000C06E0000}"/>
    <cellStyle name="Normal 2 7 2 2 2 3 4" xfId="10064" xr:uid="{00000000-0005-0000-0000-0000C16E0000}"/>
    <cellStyle name="Normal 2 7 2 2 2 3 4 2" xfId="26360" xr:uid="{00000000-0005-0000-0000-0000C26E0000}"/>
    <cellStyle name="Normal 2 7 2 2 2 3 5" xfId="18214" xr:uid="{00000000-0005-0000-0000-0000C36E0000}"/>
    <cellStyle name="Normal 2 7 2 2 2 4" xfId="3274" xr:uid="{00000000-0005-0000-0000-0000C46E0000}"/>
    <cellStyle name="Normal 2 7 2 2 2 4 2" xfId="11420" xr:uid="{00000000-0005-0000-0000-0000C56E0000}"/>
    <cellStyle name="Normal 2 7 2 2 2 4 2 2" xfId="27716" xr:uid="{00000000-0005-0000-0000-0000C66E0000}"/>
    <cellStyle name="Normal 2 7 2 2 2 4 3" xfId="19570" xr:uid="{00000000-0005-0000-0000-0000C76E0000}"/>
    <cellStyle name="Normal 2 7 2 2 2 5" xfId="5807" xr:uid="{00000000-0005-0000-0000-0000C86E0000}"/>
    <cellStyle name="Normal 2 7 2 2 2 5 2" xfId="13953" xr:uid="{00000000-0005-0000-0000-0000C96E0000}"/>
    <cellStyle name="Normal 2 7 2 2 2 5 2 2" xfId="30249" xr:uid="{00000000-0005-0000-0000-0000CA6E0000}"/>
    <cellStyle name="Normal 2 7 2 2 2 5 3" xfId="22103" xr:uid="{00000000-0005-0000-0000-0000CB6E0000}"/>
    <cellStyle name="Normal 2 7 2 2 2 6" xfId="8654" xr:uid="{00000000-0005-0000-0000-0000CC6E0000}"/>
    <cellStyle name="Normal 2 7 2 2 2 6 2" xfId="24950" xr:uid="{00000000-0005-0000-0000-0000CD6E0000}"/>
    <cellStyle name="Normal 2 7 2 2 2 7" xfId="16804" xr:uid="{00000000-0005-0000-0000-0000CE6E0000}"/>
    <cellStyle name="Normal 2 7 2 2 3" xfId="869" xr:uid="{00000000-0005-0000-0000-0000CF6E0000}"/>
    <cellStyle name="Normal 2 7 2 2 3 2" xfId="2279" xr:uid="{00000000-0005-0000-0000-0000D06E0000}"/>
    <cellStyle name="Normal 2 7 2 2 3 2 2" xfId="4805" xr:uid="{00000000-0005-0000-0000-0000D16E0000}"/>
    <cellStyle name="Normal 2 7 2 2 3 2 2 2" xfId="12951" xr:uid="{00000000-0005-0000-0000-0000D26E0000}"/>
    <cellStyle name="Normal 2 7 2 2 3 2 2 2 2" xfId="29247" xr:uid="{00000000-0005-0000-0000-0000D36E0000}"/>
    <cellStyle name="Normal 2 7 2 2 3 2 2 3" xfId="21101" xr:uid="{00000000-0005-0000-0000-0000D46E0000}"/>
    <cellStyle name="Normal 2 7 2 2 3 2 3" xfId="7578" xr:uid="{00000000-0005-0000-0000-0000D56E0000}"/>
    <cellStyle name="Normal 2 7 2 2 3 2 3 2" xfId="15724" xr:uid="{00000000-0005-0000-0000-0000D66E0000}"/>
    <cellStyle name="Normal 2 7 2 2 3 2 3 2 2" xfId="32020" xr:uid="{00000000-0005-0000-0000-0000D76E0000}"/>
    <cellStyle name="Normal 2 7 2 2 3 2 3 3" xfId="23874" xr:uid="{00000000-0005-0000-0000-0000D86E0000}"/>
    <cellStyle name="Normal 2 7 2 2 3 2 4" xfId="10425" xr:uid="{00000000-0005-0000-0000-0000D96E0000}"/>
    <cellStyle name="Normal 2 7 2 2 3 2 4 2" xfId="26721" xr:uid="{00000000-0005-0000-0000-0000DA6E0000}"/>
    <cellStyle name="Normal 2 7 2 2 3 2 5" xfId="18575" xr:uid="{00000000-0005-0000-0000-0000DB6E0000}"/>
    <cellStyle name="Normal 2 7 2 2 3 3" xfId="3587" xr:uid="{00000000-0005-0000-0000-0000DC6E0000}"/>
    <cellStyle name="Normal 2 7 2 2 3 3 2" xfId="11733" xr:uid="{00000000-0005-0000-0000-0000DD6E0000}"/>
    <cellStyle name="Normal 2 7 2 2 3 3 2 2" xfId="28029" xr:uid="{00000000-0005-0000-0000-0000DE6E0000}"/>
    <cellStyle name="Normal 2 7 2 2 3 3 3" xfId="19883" xr:uid="{00000000-0005-0000-0000-0000DF6E0000}"/>
    <cellStyle name="Normal 2 7 2 2 3 4" xfId="6168" xr:uid="{00000000-0005-0000-0000-0000E06E0000}"/>
    <cellStyle name="Normal 2 7 2 2 3 4 2" xfId="14314" xr:uid="{00000000-0005-0000-0000-0000E16E0000}"/>
    <cellStyle name="Normal 2 7 2 2 3 4 2 2" xfId="30610" xr:uid="{00000000-0005-0000-0000-0000E26E0000}"/>
    <cellStyle name="Normal 2 7 2 2 3 4 3" xfId="22464" xr:uid="{00000000-0005-0000-0000-0000E36E0000}"/>
    <cellStyle name="Normal 2 7 2 2 3 5" xfId="9015" xr:uid="{00000000-0005-0000-0000-0000E46E0000}"/>
    <cellStyle name="Normal 2 7 2 2 3 5 2" xfId="25311" xr:uid="{00000000-0005-0000-0000-0000E56E0000}"/>
    <cellStyle name="Normal 2 7 2 2 3 6" xfId="17165" xr:uid="{00000000-0005-0000-0000-0000E66E0000}"/>
    <cellStyle name="Normal 2 7 2 2 4" xfId="1574" xr:uid="{00000000-0005-0000-0000-0000E76E0000}"/>
    <cellStyle name="Normal 2 7 2 2 4 2" xfId="4196" xr:uid="{00000000-0005-0000-0000-0000E86E0000}"/>
    <cellStyle name="Normal 2 7 2 2 4 2 2" xfId="12342" xr:uid="{00000000-0005-0000-0000-0000E96E0000}"/>
    <cellStyle name="Normal 2 7 2 2 4 2 2 2" xfId="28638" xr:uid="{00000000-0005-0000-0000-0000EA6E0000}"/>
    <cellStyle name="Normal 2 7 2 2 4 2 3" xfId="20492" xr:uid="{00000000-0005-0000-0000-0000EB6E0000}"/>
    <cellStyle name="Normal 2 7 2 2 4 3" xfId="6873" xr:uid="{00000000-0005-0000-0000-0000EC6E0000}"/>
    <cellStyle name="Normal 2 7 2 2 4 3 2" xfId="15019" xr:uid="{00000000-0005-0000-0000-0000ED6E0000}"/>
    <cellStyle name="Normal 2 7 2 2 4 3 2 2" xfId="31315" xr:uid="{00000000-0005-0000-0000-0000EE6E0000}"/>
    <cellStyle name="Normal 2 7 2 2 4 3 3" xfId="23169" xr:uid="{00000000-0005-0000-0000-0000EF6E0000}"/>
    <cellStyle name="Normal 2 7 2 2 4 4" xfId="9720" xr:uid="{00000000-0005-0000-0000-0000F06E0000}"/>
    <cellStyle name="Normal 2 7 2 2 4 4 2" xfId="26016" xr:uid="{00000000-0005-0000-0000-0000F16E0000}"/>
    <cellStyle name="Normal 2 7 2 2 4 5" xfId="17870" xr:uid="{00000000-0005-0000-0000-0000F26E0000}"/>
    <cellStyle name="Normal 2 7 2 2 5" xfId="2978" xr:uid="{00000000-0005-0000-0000-0000F36E0000}"/>
    <cellStyle name="Normal 2 7 2 2 5 2" xfId="11124" xr:uid="{00000000-0005-0000-0000-0000F46E0000}"/>
    <cellStyle name="Normal 2 7 2 2 5 2 2" xfId="27420" xr:uid="{00000000-0005-0000-0000-0000F56E0000}"/>
    <cellStyle name="Normal 2 7 2 2 5 3" xfId="19274" xr:uid="{00000000-0005-0000-0000-0000F66E0000}"/>
    <cellStyle name="Normal 2 7 2 2 6" xfId="5463" xr:uid="{00000000-0005-0000-0000-0000F76E0000}"/>
    <cellStyle name="Normal 2 7 2 2 6 2" xfId="13609" xr:uid="{00000000-0005-0000-0000-0000F86E0000}"/>
    <cellStyle name="Normal 2 7 2 2 6 2 2" xfId="29905" xr:uid="{00000000-0005-0000-0000-0000F96E0000}"/>
    <cellStyle name="Normal 2 7 2 2 6 3" xfId="21759" xr:uid="{00000000-0005-0000-0000-0000FA6E0000}"/>
    <cellStyle name="Normal 2 7 2 2 7" xfId="8310" xr:uid="{00000000-0005-0000-0000-0000FB6E0000}"/>
    <cellStyle name="Normal 2 7 2 2 7 2" xfId="24606" xr:uid="{00000000-0005-0000-0000-0000FC6E0000}"/>
    <cellStyle name="Normal 2 7 2 2 8" xfId="16460" xr:uid="{00000000-0005-0000-0000-0000FD6E0000}"/>
    <cellStyle name="Normal 2 7 2 3" xfId="241" xr:uid="{00000000-0005-0000-0000-0000FE6E0000}"/>
    <cellStyle name="Normal 2 7 2 3 2" xfId="585" xr:uid="{00000000-0005-0000-0000-0000FF6E0000}"/>
    <cellStyle name="Normal 2 7 2 3 2 2" xfId="1291" xr:uid="{00000000-0005-0000-0000-0000006F0000}"/>
    <cellStyle name="Normal 2 7 2 3 2 2 2" xfId="2701" xr:uid="{00000000-0005-0000-0000-0000016F0000}"/>
    <cellStyle name="Normal 2 7 2 3 2 2 2 2" xfId="5175" xr:uid="{00000000-0005-0000-0000-0000026F0000}"/>
    <cellStyle name="Normal 2 7 2 3 2 2 2 2 2" xfId="13321" xr:uid="{00000000-0005-0000-0000-0000036F0000}"/>
    <cellStyle name="Normal 2 7 2 3 2 2 2 2 2 2" xfId="29617" xr:uid="{00000000-0005-0000-0000-0000046F0000}"/>
    <cellStyle name="Normal 2 7 2 3 2 2 2 2 3" xfId="21471" xr:uid="{00000000-0005-0000-0000-0000056F0000}"/>
    <cellStyle name="Normal 2 7 2 3 2 2 2 3" xfId="8000" xr:uid="{00000000-0005-0000-0000-0000066F0000}"/>
    <cellStyle name="Normal 2 7 2 3 2 2 2 3 2" xfId="16146" xr:uid="{00000000-0005-0000-0000-0000076F0000}"/>
    <cellStyle name="Normal 2 7 2 3 2 2 2 3 2 2" xfId="32442" xr:uid="{00000000-0005-0000-0000-0000086F0000}"/>
    <cellStyle name="Normal 2 7 2 3 2 2 2 3 3" xfId="24296" xr:uid="{00000000-0005-0000-0000-0000096F0000}"/>
    <cellStyle name="Normal 2 7 2 3 2 2 2 4" xfId="10847" xr:uid="{00000000-0005-0000-0000-00000A6F0000}"/>
    <cellStyle name="Normal 2 7 2 3 2 2 2 4 2" xfId="27143" xr:uid="{00000000-0005-0000-0000-00000B6F0000}"/>
    <cellStyle name="Normal 2 7 2 3 2 2 2 5" xfId="18997" xr:uid="{00000000-0005-0000-0000-00000C6F0000}"/>
    <cellStyle name="Normal 2 7 2 3 2 2 3" xfId="3957" xr:uid="{00000000-0005-0000-0000-00000D6F0000}"/>
    <cellStyle name="Normal 2 7 2 3 2 2 3 2" xfId="12103" xr:uid="{00000000-0005-0000-0000-00000E6F0000}"/>
    <cellStyle name="Normal 2 7 2 3 2 2 3 2 2" xfId="28399" xr:uid="{00000000-0005-0000-0000-00000F6F0000}"/>
    <cellStyle name="Normal 2 7 2 3 2 2 3 3" xfId="20253" xr:uid="{00000000-0005-0000-0000-0000106F0000}"/>
    <cellStyle name="Normal 2 7 2 3 2 2 4" xfId="6590" xr:uid="{00000000-0005-0000-0000-0000116F0000}"/>
    <cellStyle name="Normal 2 7 2 3 2 2 4 2" xfId="14736" xr:uid="{00000000-0005-0000-0000-0000126F0000}"/>
    <cellStyle name="Normal 2 7 2 3 2 2 4 2 2" xfId="31032" xr:uid="{00000000-0005-0000-0000-0000136F0000}"/>
    <cellStyle name="Normal 2 7 2 3 2 2 4 3" xfId="22886" xr:uid="{00000000-0005-0000-0000-0000146F0000}"/>
    <cellStyle name="Normal 2 7 2 3 2 2 5" xfId="9437" xr:uid="{00000000-0005-0000-0000-0000156F0000}"/>
    <cellStyle name="Normal 2 7 2 3 2 2 5 2" xfId="25733" xr:uid="{00000000-0005-0000-0000-0000166F0000}"/>
    <cellStyle name="Normal 2 7 2 3 2 2 6" xfId="17587" xr:uid="{00000000-0005-0000-0000-0000176F0000}"/>
    <cellStyle name="Normal 2 7 2 3 2 3" xfId="1996" xr:uid="{00000000-0005-0000-0000-0000186F0000}"/>
    <cellStyle name="Normal 2 7 2 3 2 3 2" xfId="4566" xr:uid="{00000000-0005-0000-0000-0000196F0000}"/>
    <cellStyle name="Normal 2 7 2 3 2 3 2 2" xfId="12712" xr:uid="{00000000-0005-0000-0000-00001A6F0000}"/>
    <cellStyle name="Normal 2 7 2 3 2 3 2 2 2" xfId="29008" xr:uid="{00000000-0005-0000-0000-00001B6F0000}"/>
    <cellStyle name="Normal 2 7 2 3 2 3 2 3" xfId="20862" xr:uid="{00000000-0005-0000-0000-00001C6F0000}"/>
    <cellStyle name="Normal 2 7 2 3 2 3 3" xfId="7295" xr:uid="{00000000-0005-0000-0000-00001D6F0000}"/>
    <cellStyle name="Normal 2 7 2 3 2 3 3 2" xfId="15441" xr:uid="{00000000-0005-0000-0000-00001E6F0000}"/>
    <cellStyle name="Normal 2 7 2 3 2 3 3 2 2" xfId="31737" xr:uid="{00000000-0005-0000-0000-00001F6F0000}"/>
    <cellStyle name="Normal 2 7 2 3 2 3 3 3" xfId="23591" xr:uid="{00000000-0005-0000-0000-0000206F0000}"/>
    <cellStyle name="Normal 2 7 2 3 2 3 4" xfId="10142" xr:uid="{00000000-0005-0000-0000-0000216F0000}"/>
    <cellStyle name="Normal 2 7 2 3 2 3 4 2" xfId="26438" xr:uid="{00000000-0005-0000-0000-0000226F0000}"/>
    <cellStyle name="Normal 2 7 2 3 2 3 5" xfId="18292" xr:uid="{00000000-0005-0000-0000-0000236F0000}"/>
    <cellStyle name="Normal 2 7 2 3 2 4" xfId="3348" xr:uid="{00000000-0005-0000-0000-0000246F0000}"/>
    <cellStyle name="Normal 2 7 2 3 2 4 2" xfId="11494" xr:uid="{00000000-0005-0000-0000-0000256F0000}"/>
    <cellStyle name="Normal 2 7 2 3 2 4 2 2" xfId="27790" xr:uid="{00000000-0005-0000-0000-0000266F0000}"/>
    <cellStyle name="Normal 2 7 2 3 2 4 3" xfId="19644" xr:uid="{00000000-0005-0000-0000-0000276F0000}"/>
    <cellStyle name="Normal 2 7 2 3 2 5" xfId="5885" xr:uid="{00000000-0005-0000-0000-0000286F0000}"/>
    <cellStyle name="Normal 2 7 2 3 2 5 2" xfId="14031" xr:uid="{00000000-0005-0000-0000-0000296F0000}"/>
    <cellStyle name="Normal 2 7 2 3 2 5 2 2" xfId="30327" xr:uid="{00000000-0005-0000-0000-00002A6F0000}"/>
    <cellStyle name="Normal 2 7 2 3 2 5 3" xfId="22181" xr:uid="{00000000-0005-0000-0000-00002B6F0000}"/>
    <cellStyle name="Normal 2 7 2 3 2 6" xfId="8732" xr:uid="{00000000-0005-0000-0000-00002C6F0000}"/>
    <cellStyle name="Normal 2 7 2 3 2 6 2" xfId="25028" xr:uid="{00000000-0005-0000-0000-00002D6F0000}"/>
    <cellStyle name="Normal 2 7 2 3 2 7" xfId="16882" xr:uid="{00000000-0005-0000-0000-00002E6F0000}"/>
    <cellStyle name="Normal 2 7 2 3 3" xfId="947" xr:uid="{00000000-0005-0000-0000-00002F6F0000}"/>
    <cellStyle name="Normal 2 7 2 3 3 2" xfId="2357" xr:uid="{00000000-0005-0000-0000-0000306F0000}"/>
    <cellStyle name="Normal 2 7 2 3 3 2 2" xfId="4879" xr:uid="{00000000-0005-0000-0000-0000316F0000}"/>
    <cellStyle name="Normal 2 7 2 3 3 2 2 2" xfId="13025" xr:uid="{00000000-0005-0000-0000-0000326F0000}"/>
    <cellStyle name="Normal 2 7 2 3 3 2 2 2 2" xfId="29321" xr:uid="{00000000-0005-0000-0000-0000336F0000}"/>
    <cellStyle name="Normal 2 7 2 3 3 2 2 3" xfId="21175" xr:uid="{00000000-0005-0000-0000-0000346F0000}"/>
    <cellStyle name="Normal 2 7 2 3 3 2 3" xfId="7656" xr:uid="{00000000-0005-0000-0000-0000356F0000}"/>
    <cellStyle name="Normal 2 7 2 3 3 2 3 2" xfId="15802" xr:uid="{00000000-0005-0000-0000-0000366F0000}"/>
    <cellStyle name="Normal 2 7 2 3 3 2 3 2 2" xfId="32098" xr:uid="{00000000-0005-0000-0000-0000376F0000}"/>
    <cellStyle name="Normal 2 7 2 3 3 2 3 3" xfId="23952" xr:uid="{00000000-0005-0000-0000-0000386F0000}"/>
    <cellStyle name="Normal 2 7 2 3 3 2 4" xfId="10503" xr:uid="{00000000-0005-0000-0000-0000396F0000}"/>
    <cellStyle name="Normal 2 7 2 3 3 2 4 2" xfId="26799" xr:uid="{00000000-0005-0000-0000-00003A6F0000}"/>
    <cellStyle name="Normal 2 7 2 3 3 2 5" xfId="18653" xr:uid="{00000000-0005-0000-0000-00003B6F0000}"/>
    <cellStyle name="Normal 2 7 2 3 3 3" xfId="3661" xr:uid="{00000000-0005-0000-0000-00003C6F0000}"/>
    <cellStyle name="Normal 2 7 2 3 3 3 2" xfId="11807" xr:uid="{00000000-0005-0000-0000-00003D6F0000}"/>
    <cellStyle name="Normal 2 7 2 3 3 3 2 2" xfId="28103" xr:uid="{00000000-0005-0000-0000-00003E6F0000}"/>
    <cellStyle name="Normal 2 7 2 3 3 3 3" xfId="19957" xr:uid="{00000000-0005-0000-0000-00003F6F0000}"/>
    <cellStyle name="Normal 2 7 2 3 3 4" xfId="6246" xr:uid="{00000000-0005-0000-0000-0000406F0000}"/>
    <cellStyle name="Normal 2 7 2 3 3 4 2" xfId="14392" xr:uid="{00000000-0005-0000-0000-0000416F0000}"/>
    <cellStyle name="Normal 2 7 2 3 3 4 2 2" xfId="30688" xr:uid="{00000000-0005-0000-0000-0000426F0000}"/>
    <cellStyle name="Normal 2 7 2 3 3 4 3" xfId="22542" xr:uid="{00000000-0005-0000-0000-0000436F0000}"/>
    <cellStyle name="Normal 2 7 2 3 3 5" xfId="9093" xr:uid="{00000000-0005-0000-0000-0000446F0000}"/>
    <cellStyle name="Normal 2 7 2 3 3 5 2" xfId="25389" xr:uid="{00000000-0005-0000-0000-0000456F0000}"/>
    <cellStyle name="Normal 2 7 2 3 3 6" xfId="17243" xr:uid="{00000000-0005-0000-0000-0000466F0000}"/>
    <cellStyle name="Normal 2 7 2 3 4" xfId="1652" xr:uid="{00000000-0005-0000-0000-0000476F0000}"/>
    <cellStyle name="Normal 2 7 2 3 4 2" xfId="4270" xr:uid="{00000000-0005-0000-0000-0000486F0000}"/>
    <cellStyle name="Normal 2 7 2 3 4 2 2" xfId="12416" xr:uid="{00000000-0005-0000-0000-0000496F0000}"/>
    <cellStyle name="Normal 2 7 2 3 4 2 2 2" xfId="28712" xr:uid="{00000000-0005-0000-0000-00004A6F0000}"/>
    <cellStyle name="Normal 2 7 2 3 4 2 3" xfId="20566" xr:uid="{00000000-0005-0000-0000-00004B6F0000}"/>
    <cellStyle name="Normal 2 7 2 3 4 3" xfId="6951" xr:uid="{00000000-0005-0000-0000-00004C6F0000}"/>
    <cellStyle name="Normal 2 7 2 3 4 3 2" xfId="15097" xr:uid="{00000000-0005-0000-0000-00004D6F0000}"/>
    <cellStyle name="Normal 2 7 2 3 4 3 2 2" xfId="31393" xr:uid="{00000000-0005-0000-0000-00004E6F0000}"/>
    <cellStyle name="Normal 2 7 2 3 4 3 3" xfId="23247" xr:uid="{00000000-0005-0000-0000-00004F6F0000}"/>
    <cellStyle name="Normal 2 7 2 3 4 4" xfId="9798" xr:uid="{00000000-0005-0000-0000-0000506F0000}"/>
    <cellStyle name="Normal 2 7 2 3 4 4 2" xfId="26094" xr:uid="{00000000-0005-0000-0000-0000516F0000}"/>
    <cellStyle name="Normal 2 7 2 3 4 5" xfId="17948" xr:uid="{00000000-0005-0000-0000-0000526F0000}"/>
    <cellStyle name="Normal 2 7 2 3 5" xfId="3052" xr:uid="{00000000-0005-0000-0000-0000536F0000}"/>
    <cellStyle name="Normal 2 7 2 3 5 2" xfId="11198" xr:uid="{00000000-0005-0000-0000-0000546F0000}"/>
    <cellStyle name="Normal 2 7 2 3 5 2 2" xfId="27494" xr:uid="{00000000-0005-0000-0000-0000556F0000}"/>
    <cellStyle name="Normal 2 7 2 3 5 3" xfId="19348" xr:uid="{00000000-0005-0000-0000-0000566F0000}"/>
    <cellStyle name="Normal 2 7 2 3 6" xfId="5541" xr:uid="{00000000-0005-0000-0000-0000576F0000}"/>
    <cellStyle name="Normal 2 7 2 3 6 2" xfId="13687" xr:uid="{00000000-0005-0000-0000-0000586F0000}"/>
    <cellStyle name="Normal 2 7 2 3 6 2 2" xfId="29983" xr:uid="{00000000-0005-0000-0000-0000596F0000}"/>
    <cellStyle name="Normal 2 7 2 3 6 3" xfId="21837" xr:uid="{00000000-0005-0000-0000-00005A6F0000}"/>
    <cellStyle name="Normal 2 7 2 3 7" xfId="8388" xr:uid="{00000000-0005-0000-0000-00005B6F0000}"/>
    <cellStyle name="Normal 2 7 2 3 7 2" xfId="24684" xr:uid="{00000000-0005-0000-0000-00005C6F0000}"/>
    <cellStyle name="Normal 2 7 2 3 8" xfId="16538" xr:uid="{00000000-0005-0000-0000-00005D6F0000}"/>
    <cellStyle name="Normal 2 7 2 4" xfId="327" xr:uid="{00000000-0005-0000-0000-00005E6F0000}"/>
    <cellStyle name="Normal 2 7 2 4 2" xfId="671" xr:uid="{00000000-0005-0000-0000-00005F6F0000}"/>
    <cellStyle name="Normal 2 7 2 4 2 2" xfId="1377" xr:uid="{00000000-0005-0000-0000-0000606F0000}"/>
    <cellStyle name="Normal 2 7 2 4 2 2 2" xfId="2787" xr:uid="{00000000-0005-0000-0000-0000616F0000}"/>
    <cellStyle name="Normal 2 7 2 4 2 2 2 2" xfId="5249" xr:uid="{00000000-0005-0000-0000-0000626F0000}"/>
    <cellStyle name="Normal 2 7 2 4 2 2 2 2 2" xfId="13395" xr:uid="{00000000-0005-0000-0000-0000636F0000}"/>
    <cellStyle name="Normal 2 7 2 4 2 2 2 2 2 2" xfId="29691" xr:uid="{00000000-0005-0000-0000-0000646F0000}"/>
    <cellStyle name="Normal 2 7 2 4 2 2 2 2 3" xfId="21545" xr:uid="{00000000-0005-0000-0000-0000656F0000}"/>
    <cellStyle name="Normal 2 7 2 4 2 2 2 3" xfId="8086" xr:uid="{00000000-0005-0000-0000-0000666F0000}"/>
    <cellStyle name="Normal 2 7 2 4 2 2 2 3 2" xfId="16232" xr:uid="{00000000-0005-0000-0000-0000676F0000}"/>
    <cellStyle name="Normal 2 7 2 4 2 2 2 3 2 2" xfId="32528" xr:uid="{00000000-0005-0000-0000-0000686F0000}"/>
    <cellStyle name="Normal 2 7 2 4 2 2 2 3 3" xfId="24382" xr:uid="{00000000-0005-0000-0000-0000696F0000}"/>
    <cellStyle name="Normal 2 7 2 4 2 2 2 4" xfId="10933" xr:uid="{00000000-0005-0000-0000-00006A6F0000}"/>
    <cellStyle name="Normal 2 7 2 4 2 2 2 4 2" xfId="27229" xr:uid="{00000000-0005-0000-0000-00006B6F0000}"/>
    <cellStyle name="Normal 2 7 2 4 2 2 2 5" xfId="19083" xr:uid="{00000000-0005-0000-0000-00006C6F0000}"/>
    <cellStyle name="Normal 2 7 2 4 2 2 3" xfId="4031" xr:uid="{00000000-0005-0000-0000-00006D6F0000}"/>
    <cellStyle name="Normal 2 7 2 4 2 2 3 2" xfId="12177" xr:uid="{00000000-0005-0000-0000-00006E6F0000}"/>
    <cellStyle name="Normal 2 7 2 4 2 2 3 2 2" xfId="28473" xr:uid="{00000000-0005-0000-0000-00006F6F0000}"/>
    <cellStyle name="Normal 2 7 2 4 2 2 3 3" xfId="20327" xr:uid="{00000000-0005-0000-0000-0000706F0000}"/>
    <cellStyle name="Normal 2 7 2 4 2 2 4" xfId="6676" xr:uid="{00000000-0005-0000-0000-0000716F0000}"/>
    <cellStyle name="Normal 2 7 2 4 2 2 4 2" xfId="14822" xr:uid="{00000000-0005-0000-0000-0000726F0000}"/>
    <cellStyle name="Normal 2 7 2 4 2 2 4 2 2" xfId="31118" xr:uid="{00000000-0005-0000-0000-0000736F0000}"/>
    <cellStyle name="Normal 2 7 2 4 2 2 4 3" xfId="22972" xr:uid="{00000000-0005-0000-0000-0000746F0000}"/>
    <cellStyle name="Normal 2 7 2 4 2 2 5" xfId="9523" xr:uid="{00000000-0005-0000-0000-0000756F0000}"/>
    <cellStyle name="Normal 2 7 2 4 2 2 5 2" xfId="25819" xr:uid="{00000000-0005-0000-0000-0000766F0000}"/>
    <cellStyle name="Normal 2 7 2 4 2 2 6" xfId="17673" xr:uid="{00000000-0005-0000-0000-0000776F0000}"/>
    <cellStyle name="Normal 2 7 2 4 2 3" xfId="2082" xr:uid="{00000000-0005-0000-0000-0000786F0000}"/>
    <cellStyle name="Normal 2 7 2 4 2 3 2" xfId="4640" xr:uid="{00000000-0005-0000-0000-0000796F0000}"/>
    <cellStyle name="Normal 2 7 2 4 2 3 2 2" xfId="12786" xr:uid="{00000000-0005-0000-0000-00007A6F0000}"/>
    <cellStyle name="Normal 2 7 2 4 2 3 2 2 2" xfId="29082" xr:uid="{00000000-0005-0000-0000-00007B6F0000}"/>
    <cellStyle name="Normal 2 7 2 4 2 3 2 3" xfId="20936" xr:uid="{00000000-0005-0000-0000-00007C6F0000}"/>
    <cellStyle name="Normal 2 7 2 4 2 3 3" xfId="7381" xr:uid="{00000000-0005-0000-0000-00007D6F0000}"/>
    <cellStyle name="Normal 2 7 2 4 2 3 3 2" xfId="15527" xr:uid="{00000000-0005-0000-0000-00007E6F0000}"/>
    <cellStyle name="Normal 2 7 2 4 2 3 3 2 2" xfId="31823" xr:uid="{00000000-0005-0000-0000-00007F6F0000}"/>
    <cellStyle name="Normal 2 7 2 4 2 3 3 3" xfId="23677" xr:uid="{00000000-0005-0000-0000-0000806F0000}"/>
    <cellStyle name="Normal 2 7 2 4 2 3 4" xfId="10228" xr:uid="{00000000-0005-0000-0000-0000816F0000}"/>
    <cellStyle name="Normal 2 7 2 4 2 3 4 2" xfId="26524" xr:uid="{00000000-0005-0000-0000-0000826F0000}"/>
    <cellStyle name="Normal 2 7 2 4 2 3 5" xfId="18378" xr:uid="{00000000-0005-0000-0000-0000836F0000}"/>
    <cellStyle name="Normal 2 7 2 4 2 4" xfId="3422" xr:uid="{00000000-0005-0000-0000-0000846F0000}"/>
    <cellStyle name="Normal 2 7 2 4 2 4 2" xfId="11568" xr:uid="{00000000-0005-0000-0000-0000856F0000}"/>
    <cellStyle name="Normal 2 7 2 4 2 4 2 2" xfId="27864" xr:uid="{00000000-0005-0000-0000-0000866F0000}"/>
    <cellStyle name="Normal 2 7 2 4 2 4 3" xfId="19718" xr:uid="{00000000-0005-0000-0000-0000876F0000}"/>
    <cellStyle name="Normal 2 7 2 4 2 5" xfId="5971" xr:uid="{00000000-0005-0000-0000-0000886F0000}"/>
    <cellStyle name="Normal 2 7 2 4 2 5 2" xfId="14117" xr:uid="{00000000-0005-0000-0000-0000896F0000}"/>
    <cellStyle name="Normal 2 7 2 4 2 5 2 2" xfId="30413" xr:uid="{00000000-0005-0000-0000-00008A6F0000}"/>
    <cellStyle name="Normal 2 7 2 4 2 5 3" xfId="22267" xr:uid="{00000000-0005-0000-0000-00008B6F0000}"/>
    <cellStyle name="Normal 2 7 2 4 2 6" xfId="8818" xr:uid="{00000000-0005-0000-0000-00008C6F0000}"/>
    <cellStyle name="Normal 2 7 2 4 2 6 2" xfId="25114" xr:uid="{00000000-0005-0000-0000-00008D6F0000}"/>
    <cellStyle name="Normal 2 7 2 4 2 7" xfId="16968" xr:uid="{00000000-0005-0000-0000-00008E6F0000}"/>
    <cellStyle name="Normal 2 7 2 4 3" xfId="1033" xr:uid="{00000000-0005-0000-0000-00008F6F0000}"/>
    <cellStyle name="Normal 2 7 2 4 3 2" xfId="2443" xr:uid="{00000000-0005-0000-0000-0000906F0000}"/>
    <cellStyle name="Normal 2 7 2 4 3 2 2" xfId="4953" xr:uid="{00000000-0005-0000-0000-0000916F0000}"/>
    <cellStyle name="Normal 2 7 2 4 3 2 2 2" xfId="13099" xr:uid="{00000000-0005-0000-0000-0000926F0000}"/>
    <cellStyle name="Normal 2 7 2 4 3 2 2 2 2" xfId="29395" xr:uid="{00000000-0005-0000-0000-0000936F0000}"/>
    <cellStyle name="Normal 2 7 2 4 3 2 2 3" xfId="21249" xr:uid="{00000000-0005-0000-0000-0000946F0000}"/>
    <cellStyle name="Normal 2 7 2 4 3 2 3" xfId="7742" xr:uid="{00000000-0005-0000-0000-0000956F0000}"/>
    <cellStyle name="Normal 2 7 2 4 3 2 3 2" xfId="15888" xr:uid="{00000000-0005-0000-0000-0000966F0000}"/>
    <cellStyle name="Normal 2 7 2 4 3 2 3 2 2" xfId="32184" xr:uid="{00000000-0005-0000-0000-0000976F0000}"/>
    <cellStyle name="Normal 2 7 2 4 3 2 3 3" xfId="24038" xr:uid="{00000000-0005-0000-0000-0000986F0000}"/>
    <cellStyle name="Normal 2 7 2 4 3 2 4" xfId="10589" xr:uid="{00000000-0005-0000-0000-0000996F0000}"/>
    <cellStyle name="Normal 2 7 2 4 3 2 4 2" xfId="26885" xr:uid="{00000000-0005-0000-0000-00009A6F0000}"/>
    <cellStyle name="Normal 2 7 2 4 3 2 5" xfId="18739" xr:uid="{00000000-0005-0000-0000-00009B6F0000}"/>
    <cellStyle name="Normal 2 7 2 4 3 3" xfId="3735" xr:uid="{00000000-0005-0000-0000-00009C6F0000}"/>
    <cellStyle name="Normal 2 7 2 4 3 3 2" xfId="11881" xr:uid="{00000000-0005-0000-0000-00009D6F0000}"/>
    <cellStyle name="Normal 2 7 2 4 3 3 2 2" xfId="28177" xr:uid="{00000000-0005-0000-0000-00009E6F0000}"/>
    <cellStyle name="Normal 2 7 2 4 3 3 3" xfId="20031" xr:uid="{00000000-0005-0000-0000-00009F6F0000}"/>
    <cellStyle name="Normal 2 7 2 4 3 4" xfId="6332" xr:uid="{00000000-0005-0000-0000-0000A06F0000}"/>
    <cellStyle name="Normal 2 7 2 4 3 4 2" xfId="14478" xr:uid="{00000000-0005-0000-0000-0000A16F0000}"/>
    <cellStyle name="Normal 2 7 2 4 3 4 2 2" xfId="30774" xr:uid="{00000000-0005-0000-0000-0000A26F0000}"/>
    <cellStyle name="Normal 2 7 2 4 3 4 3" xfId="22628" xr:uid="{00000000-0005-0000-0000-0000A36F0000}"/>
    <cellStyle name="Normal 2 7 2 4 3 5" xfId="9179" xr:uid="{00000000-0005-0000-0000-0000A46F0000}"/>
    <cellStyle name="Normal 2 7 2 4 3 5 2" xfId="25475" xr:uid="{00000000-0005-0000-0000-0000A56F0000}"/>
    <cellStyle name="Normal 2 7 2 4 3 6" xfId="17329" xr:uid="{00000000-0005-0000-0000-0000A66F0000}"/>
    <cellStyle name="Normal 2 7 2 4 4" xfId="1738" xr:uid="{00000000-0005-0000-0000-0000A76F0000}"/>
    <cellStyle name="Normal 2 7 2 4 4 2" xfId="4344" xr:uid="{00000000-0005-0000-0000-0000A86F0000}"/>
    <cellStyle name="Normal 2 7 2 4 4 2 2" xfId="12490" xr:uid="{00000000-0005-0000-0000-0000A96F0000}"/>
    <cellStyle name="Normal 2 7 2 4 4 2 2 2" xfId="28786" xr:uid="{00000000-0005-0000-0000-0000AA6F0000}"/>
    <cellStyle name="Normal 2 7 2 4 4 2 3" xfId="20640" xr:uid="{00000000-0005-0000-0000-0000AB6F0000}"/>
    <cellStyle name="Normal 2 7 2 4 4 3" xfId="7037" xr:uid="{00000000-0005-0000-0000-0000AC6F0000}"/>
    <cellStyle name="Normal 2 7 2 4 4 3 2" xfId="15183" xr:uid="{00000000-0005-0000-0000-0000AD6F0000}"/>
    <cellStyle name="Normal 2 7 2 4 4 3 2 2" xfId="31479" xr:uid="{00000000-0005-0000-0000-0000AE6F0000}"/>
    <cellStyle name="Normal 2 7 2 4 4 3 3" xfId="23333" xr:uid="{00000000-0005-0000-0000-0000AF6F0000}"/>
    <cellStyle name="Normal 2 7 2 4 4 4" xfId="9884" xr:uid="{00000000-0005-0000-0000-0000B06F0000}"/>
    <cellStyle name="Normal 2 7 2 4 4 4 2" xfId="26180" xr:uid="{00000000-0005-0000-0000-0000B16F0000}"/>
    <cellStyle name="Normal 2 7 2 4 4 5" xfId="18034" xr:uid="{00000000-0005-0000-0000-0000B26F0000}"/>
    <cellStyle name="Normal 2 7 2 4 5" xfId="3126" xr:uid="{00000000-0005-0000-0000-0000B36F0000}"/>
    <cellStyle name="Normal 2 7 2 4 5 2" xfId="11272" xr:uid="{00000000-0005-0000-0000-0000B46F0000}"/>
    <cellStyle name="Normal 2 7 2 4 5 2 2" xfId="27568" xr:uid="{00000000-0005-0000-0000-0000B56F0000}"/>
    <cellStyle name="Normal 2 7 2 4 5 3" xfId="19422" xr:uid="{00000000-0005-0000-0000-0000B66F0000}"/>
    <cellStyle name="Normal 2 7 2 4 6" xfId="5627" xr:uid="{00000000-0005-0000-0000-0000B76F0000}"/>
    <cellStyle name="Normal 2 7 2 4 6 2" xfId="13773" xr:uid="{00000000-0005-0000-0000-0000B86F0000}"/>
    <cellStyle name="Normal 2 7 2 4 6 2 2" xfId="30069" xr:uid="{00000000-0005-0000-0000-0000B96F0000}"/>
    <cellStyle name="Normal 2 7 2 4 6 3" xfId="21923" xr:uid="{00000000-0005-0000-0000-0000BA6F0000}"/>
    <cellStyle name="Normal 2 7 2 4 7" xfId="8474" xr:uid="{00000000-0005-0000-0000-0000BB6F0000}"/>
    <cellStyle name="Normal 2 7 2 4 7 2" xfId="24770" xr:uid="{00000000-0005-0000-0000-0000BC6F0000}"/>
    <cellStyle name="Normal 2 7 2 4 8" xfId="16624" xr:uid="{00000000-0005-0000-0000-0000BD6F0000}"/>
    <cellStyle name="Normal 2 7 2 5" xfId="417" xr:uid="{00000000-0005-0000-0000-0000BE6F0000}"/>
    <cellStyle name="Normal 2 7 2 5 2" xfId="1123" xr:uid="{00000000-0005-0000-0000-0000BF6F0000}"/>
    <cellStyle name="Normal 2 7 2 5 2 2" xfId="2533" xr:uid="{00000000-0005-0000-0000-0000C06F0000}"/>
    <cellStyle name="Normal 2 7 2 5 2 2 2" xfId="5027" xr:uid="{00000000-0005-0000-0000-0000C16F0000}"/>
    <cellStyle name="Normal 2 7 2 5 2 2 2 2" xfId="13173" xr:uid="{00000000-0005-0000-0000-0000C26F0000}"/>
    <cellStyle name="Normal 2 7 2 5 2 2 2 2 2" xfId="29469" xr:uid="{00000000-0005-0000-0000-0000C36F0000}"/>
    <cellStyle name="Normal 2 7 2 5 2 2 2 3" xfId="21323" xr:uid="{00000000-0005-0000-0000-0000C46F0000}"/>
    <cellStyle name="Normal 2 7 2 5 2 2 3" xfId="7832" xr:uid="{00000000-0005-0000-0000-0000C56F0000}"/>
    <cellStyle name="Normal 2 7 2 5 2 2 3 2" xfId="15978" xr:uid="{00000000-0005-0000-0000-0000C66F0000}"/>
    <cellStyle name="Normal 2 7 2 5 2 2 3 2 2" xfId="32274" xr:uid="{00000000-0005-0000-0000-0000C76F0000}"/>
    <cellStyle name="Normal 2 7 2 5 2 2 3 3" xfId="24128" xr:uid="{00000000-0005-0000-0000-0000C86F0000}"/>
    <cellStyle name="Normal 2 7 2 5 2 2 4" xfId="10679" xr:uid="{00000000-0005-0000-0000-0000C96F0000}"/>
    <cellStyle name="Normal 2 7 2 5 2 2 4 2" xfId="26975" xr:uid="{00000000-0005-0000-0000-0000CA6F0000}"/>
    <cellStyle name="Normal 2 7 2 5 2 2 5" xfId="18829" xr:uid="{00000000-0005-0000-0000-0000CB6F0000}"/>
    <cellStyle name="Normal 2 7 2 5 2 3" xfId="3809" xr:uid="{00000000-0005-0000-0000-0000CC6F0000}"/>
    <cellStyle name="Normal 2 7 2 5 2 3 2" xfId="11955" xr:uid="{00000000-0005-0000-0000-0000CD6F0000}"/>
    <cellStyle name="Normal 2 7 2 5 2 3 2 2" xfId="28251" xr:uid="{00000000-0005-0000-0000-0000CE6F0000}"/>
    <cellStyle name="Normal 2 7 2 5 2 3 3" xfId="20105" xr:uid="{00000000-0005-0000-0000-0000CF6F0000}"/>
    <cellStyle name="Normal 2 7 2 5 2 4" xfId="6422" xr:uid="{00000000-0005-0000-0000-0000D06F0000}"/>
    <cellStyle name="Normal 2 7 2 5 2 4 2" xfId="14568" xr:uid="{00000000-0005-0000-0000-0000D16F0000}"/>
    <cellStyle name="Normal 2 7 2 5 2 4 2 2" xfId="30864" xr:uid="{00000000-0005-0000-0000-0000D26F0000}"/>
    <cellStyle name="Normal 2 7 2 5 2 4 3" xfId="22718" xr:uid="{00000000-0005-0000-0000-0000D36F0000}"/>
    <cellStyle name="Normal 2 7 2 5 2 5" xfId="9269" xr:uid="{00000000-0005-0000-0000-0000D46F0000}"/>
    <cellStyle name="Normal 2 7 2 5 2 5 2" xfId="25565" xr:uid="{00000000-0005-0000-0000-0000D56F0000}"/>
    <cellStyle name="Normal 2 7 2 5 2 6" xfId="17419" xr:uid="{00000000-0005-0000-0000-0000D66F0000}"/>
    <cellStyle name="Normal 2 7 2 5 3" xfId="1828" xr:uid="{00000000-0005-0000-0000-0000D76F0000}"/>
    <cellStyle name="Normal 2 7 2 5 3 2" xfId="4418" xr:uid="{00000000-0005-0000-0000-0000D86F0000}"/>
    <cellStyle name="Normal 2 7 2 5 3 2 2" xfId="12564" xr:uid="{00000000-0005-0000-0000-0000D96F0000}"/>
    <cellStyle name="Normal 2 7 2 5 3 2 2 2" xfId="28860" xr:uid="{00000000-0005-0000-0000-0000DA6F0000}"/>
    <cellStyle name="Normal 2 7 2 5 3 2 3" xfId="20714" xr:uid="{00000000-0005-0000-0000-0000DB6F0000}"/>
    <cellStyle name="Normal 2 7 2 5 3 3" xfId="7127" xr:uid="{00000000-0005-0000-0000-0000DC6F0000}"/>
    <cellStyle name="Normal 2 7 2 5 3 3 2" xfId="15273" xr:uid="{00000000-0005-0000-0000-0000DD6F0000}"/>
    <cellStyle name="Normal 2 7 2 5 3 3 2 2" xfId="31569" xr:uid="{00000000-0005-0000-0000-0000DE6F0000}"/>
    <cellStyle name="Normal 2 7 2 5 3 3 3" xfId="23423" xr:uid="{00000000-0005-0000-0000-0000DF6F0000}"/>
    <cellStyle name="Normal 2 7 2 5 3 4" xfId="9974" xr:uid="{00000000-0005-0000-0000-0000E06F0000}"/>
    <cellStyle name="Normal 2 7 2 5 3 4 2" xfId="26270" xr:uid="{00000000-0005-0000-0000-0000E16F0000}"/>
    <cellStyle name="Normal 2 7 2 5 3 5" xfId="18124" xr:uid="{00000000-0005-0000-0000-0000E26F0000}"/>
    <cellStyle name="Normal 2 7 2 5 4" xfId="3200" xr:uid="{00000000-0005-0000-0000-0000E36F0000}"/>
    <cellStyle name="Normal 2 7 2 5 4 2" xfId="11346" xr:uid="{00000000-0005-0000-0000-0000E46F0000}"/>
    <cellStyle name="Normal 2 7 2 5 4 2 2" xfId="27642" xr:uid="{00000000-0005-0000-0000-0000E56F0000}"/>
    <cellStyle name="Normal 2 7 2 5 4 3" xfId="19496" xr:uid="{00000000-0005-0000-0000-0000E66F0000}"/>
    <cellStyle name="Normal 2 7 2 5 5" xfId="5717" xr:uid="{00000000-0005-0000-0000-0000E76F0000}"/>
    <cellStyle name="Normal 2 7 2 5 5 2" xfId="13863" xr:uid="{00000000-0005-0000-0000-0000E86F0000}"/>
    <cellStyle name="Normal 2 7 2 5 5 2 2" xfId="30159" xr:uid="{00000000-0005-0000-0000-0000E96F0000}"/>
    <cellStyle name="Normal 2 7 2 5 5 3" xfId="22013" xr:uid="{00000000-0005-0000-0000-0000EA6F0000}"/>
    <cellStyle name="Normal 2 7 2 5 6" xfId="8564" xr:uid="{00000000-0005-0000-0000-0000EB6F0000}"/>
    <cellStyle name="Normal 2 7 2 5 6 2" xfId="24860" xr:uid="{00000000-0005-0000-0000-0000EC6F0000}"/>
    <cellStyle name="Normal 2 7 2 5 7" xfId="16714" xr:uid="{00000000-0005-0000-0000-0000ED6F0000}"/>
    <cellStyle name="Normal 2 7 2 6" xfId="779" xr:uid="{00000000-0005-0000-0000-0000EE6F0000}"/>
    <cellStyle name="Normal 2 7 2 6 2" xfId="2189" xr:uid="{00000000-0005-0000-0000-0000EF6F0000}"/>
    <cellStyle name="Normal 2 7 2 6 2 2" xfId="4731" xr:uid="{00000000-0005-0000-0000-0000F06F0000}"/>
    <cellStyle name="Normal 2 7 2 6 2 2 2" xfId="12877" xr:uid="{00000000-0005-0000-0000-0000F16F0000}"/>
    <cellStyle name="Normal 2 7 2 6 2 2 2 2" xfId="29173" xr:uid="{00000000-0005-0000-0000-0000F26F0000}"/>
    <cellStyle name="Normal 2 7 2 6 2 2 3" xfId="21027" xr:uid="{00000000-0005-0000-0000-0000F36F0000}"/>
    <cellStyle name="Normal 2 7 2 6 2 3" xfId="7488" xr:uid="{00000000-0005-0000-0000-0000F46F0000}"/>
    <cellStyle name="Normal 2 7 2 6 2 3 2" xfId="15634" xr:uid="{00000000-0005-0000-0000-0000F56F0000}"/>
    <cellStyle name="Normal 2 7 2 6 2 3 2 2" xfId="31930" xr:uid="{00000000-0005-0000-0000-0000F66F0000}"/>
    <cellStyle name="Normal 2 7 2 6 2 3 3" xfId="23784" xr:uid="{00000000-0005-0000-0000-0000F76F0000}"/>
    <cellStyle name="Normal 2 7 2 6 2 4" xfId="10335" xr:uid="{00000000-0005-0000-0000-0000F86F0000}"/>
    <cellStyle name="Normal 2 7 2 6 2 4 2" xfId="26631" xr:uid="{00000000-0005-0000-0000-0000F96F0000}"/>
    <cellStyle name="Normal 2 7 2 6 2 5" xfId="18485" xr:uid="{00000000-0005-0000-0000-0000FA6F0000}"/>
    <cellStyle name="Normal 2 7 2 6 3" xfId="3513" xr:uid="{00000000-0005-0000-0000-0000FB6F0000}"/>
    <cellStyle name="Normal 2 7 2 6 3 2" xfId="11659" xr:uid="{00000000-0005-0000-0000-0000FC6F0000}"/>
    <cellStyle name="Normal 2 7 2 6 3 2 2" xfId="27955" xr:uid="{00000000-0005-0000-0000-0000FD6F0000}"/>
    <cellStyle name="Normal 2 7 2 6 3 3" xfId="19809" xr:uid="{00000000-0005-0000-0000-0000FE6F0000}"/>
    <cellStyle name="Normal 2 7 2 6 4" xfId="6078" xr:uid="{00000000-0005-0000-0000-0000FF6F0000}"/>
    <cellStyle name="Normal 2 7 2 6 4 2" xfId="14224" xr:uid="{00000000-0005-0000-0000-000000700000}"/>
    <cellStyle name="Normal 2 7 2 6 4 2 2" xfId="30520" xr:uid="{00000000-0005-0000-0000-000001700000}"/>
    <cellStyle name="Normal 2 7 2 6 4 3" xfId="22374" xr:uid="{00000000-0005-0000-0000-000002700000}"/>
    <cellStyle name="Normal 2 7 2 6 5" xfId="8925" xr:uid="{00000000-0005-0000-0000-000003700000}"/>
    <cellStyle name="Normal 2 7 2 6 5 2" xfId="25221" xr:uid="{00000000-0005-0000-0000-000004700000}"/>
    <cellStyle name="Normal 2 7 2 6 6" xfId="17075" xr:uid="{00000000-0005-0000-0000-000005700000}"/>
    <cellStyle name="Normal 2 7 2 7" xfId="1484" xr:uid="{00000000-0005-0000-0000-000006700000}"/>
    <cellStyle name="Normal 2 7 2 7 2" xfId="4122" xr:uid="{00000000-0005-0000-0000-000007700000}"/>
    <cellStyle name="Normal 2 7 2 7 2 2" xfId="12268" xr:uid="{00000000-0005-0000-0000-000008700000}"/>
    <cellStyle name="Normal 2 7 2 7 2 2 2" xfId="28564" xr:uid="{00000000-0005-0000-0000-000009700000}"/>
    <cellStyle name="Normal 2 7 2 7 2 3" xfId="20418" xr:uid="{00000000-0005-0000-0000-00000A700000}"/>
    <cellStyle name="Normal 2 7 2 7 3" xfId="6783" xr:uid="{00000000-0005-0000-0000-00000B700000}"/>
    <cellStyle name="Normal 2 7 2 7 3 2" xfId="14929" xr:uid="{00000000-0005-0000-0000-00000C700000}"/>
    <cellStyle name="Normal 2 7 2 7 3 2 2" xfId="31225" xr:uid="{00000000-0005-0000-0000-00000D700000}"/>
    <cellStyle name="Normal 2 7 2 7 3 3" xfId="23079" xr:uid="{00000000-0005-0000-0000-00000E700000}"/>
    <cellStyle name="Normal 2 7 2 7 4" xfId="9630" xr:uid="{00000000-0005-0000-0000-00000F700000}"/>
    <cellStyle name="Normal 2 7 2 7 4 2" xfId="25926" xr:uid="{00000000-0005-0000-0000-000010700000}"/>
    <cellStyle name="Normal 2 7 2 7 5" xfId="17780" xr:uid="{00000000-0005-0000-0000-000011700000}"/>
    <cellStyle name="Normal 2 7 2 8" xfId="2904" xr:uid="{00000000-0005-0000-0000-000012700000}"/>
    <cellStyle name="Normal 2 7 2 8 2" xfId="11050" xr:uid="{00000000-0005-0000-0000-000013700000}"/>
    <cellStyle name="Normal 2 7 2 8 2 2" xfId="27346" xr:uid="{00000000-0005-0000-0000-000014700000}"/>
    <cellStyle name="Normal 2 7 2 8 3" xfId="19200" xr:uid="{00000000-0005-0000-0000-000015700000}"/>
    <cellStyle name="Normal 2 7 2 9" xfId="5373" xr:uid="{00000000-0005-0000-0000-000016700000}"/>
    <cellStyle name="Normal 2 7 2 9 2" xfId="13519" xr:uid="{00000000-0005-0000-0000-000017700000}"/>
    <cellStyle name="Normal 2 7 2 9 2 2" xfId="29815" xr:uid="{00000000-0005-0000-0000-000018700000}"/>
    <cellStyle name="Normal 2 7 2 9 3" xfId="21669" xr:uid="{00000000-0005-0000-0000-000019700000}"/>
    <cellStyle name="Normal 2 7 3" xfId="119" xr:uid="{00000000-0005-0000-0000-00001A700000}"/>
    <cellStyle name="Normal 2 7 3 2" xfId="463" xr:uid="{00000000-0005-0000-0000-00001B700000}"/>
    <cellStyle name="Normal 2 7 3 2 2" xfId="1169" xr:uid="{00000000-0005-0000-0000-00001C700000}"/>
    <cellStyle name="Normal 2 7 3 2 2 2" xfId="2579" xr:uid="{00000000-0005-0000-0000-00001D700000}"/>
    <cellStyle name="Normal 2 7 3 2 2 2 2" xfId="5065" xr:uid="{00000000-0005-0000-0000-00001E700000}"/>
    <cellStyle name="Normal 2 7 3 2 2 2 2 2" xfId="13211" xr:uid="{00000000-0005-0000-0000-00001F700000}"/>
    <cellStyle name="Normal 2 7 3 2 2 2 2 2 2" xfId="29507" xr:uid="{00000000-0005-0000-0000-000020700000}"/>
    <cellStyle name="Normal 2 7 3 2 2 2 2 3" xfId="21361" xr:uid="{00000000-0005-0000-0000-000021700000}"/>
    <cellStyle name="Normal 2 7 3 2 2 2 3" xfId="7878" xr:uid="{00000000-0005-0000-0000-000022700000}"/>
    <cellStyle name="Normal 2 7 3 2 2 2 3 2" xfId="16024" xr:uid="{00000000-0005-0000-0000-000023700000}"/>
    <cellStyle name="Normal 2 7 3 2 2 2 3 2 2" xfId="32320" xr:uid="{00000000-0005-0000-0000-000024700000}"/>
    <cellStyle name="Normal 2 7 3 2 2 2 3 3" xfId="24174" xr:uid="{00000000-0005-0000-0000-000025700000}"/>
    <cellStyle name="Normal 2 7 3 2 2 2 4" xfId="10725" xr:uid="{00000000-0005-0000-0000-000026700000}"/>
    <cellStyle name="Normal 2 7 3 2 2 2 4 2" xfId="27021" xr:uid="{00000000-0005-0000-0000-000027700000}"/>
    <cellStyle name="Normal 2 7 3 2 2 2 5" xfId="18875" xr:uid="{00000000-0005-0000-0000-000028700000}"/>
    <cellStyle name="Normal 2 7 3 2 2 3" xfId="3847" xr:uid="{00000000-0005-0000-0000-000029700000}"/>
    <cellStyle name="Normal 2 7 3 2 2 3 2" xfId="11993" xr:uid="{00000000-0005-0000-0000-00002A700000}"/>
    <cellStyle name="Normal 2 7 3 2 2 3 2 2" xfId="28289" xr:uid="{00000000-0005-0000-0000-00002B700000}"/>
    <cellStyle name="Normal 2 7 3 2 2 3 3" xfId="20143" xr:uid="{00000000-0005-0000-0000-00002C700000}"/>
    <cellStyle name="Normal 2 7 3 2 2 4" xfId="6468" xr:uid="{00000000-0005-0000-0000-00002D700000}"/>
    <cellStyle name="Normal 2 7 3 2 2 4 2" xfId="14614" xr:uid="{00000000-0005-0000-0000-00002E700000}"/>
    <cellStyle name="Normal 2 7 3 2 2 4 2 2" xfId="30910" xr:uid="{00000000-0005-0000-0000-00002F700000}"/>
    <cellStyle name="Normal 2 7 3 2 2 4 3" xfId="22764" xr:uid="{00000000-0005-0000-0000-000030700000}"/>
    <cellStyle name="Normal 2 7 3 2 2 5" xfId="9315" xr:uid="{00000000-0005-0000-0000-000031700000}"/>
    <cellStyle name="Normal 2 7 3 2 2 5 2" xfId="25611" xr:uid="{00000000-0005-0000-0000-000032700000}"/>
    <cellStyle name="Normal 2 7 3 2 2 6" xfId="17465" xr:uid="{00000000-0005-0000-0000-000033700000}"/>
    <cellStyle name="Normal 2 7 3 2 3" xfId="1874" xr:uid="{00000000-0005-0000-0000-000034700000}"/>
    <cellStyle name="Normal 2 7 3 2 3 2" xfId="4456" xr:uid="{00000000-0005-0000-0000-000035700000}"/>
    <cellStyle name="Normal 2 7 3 2 3 2 2" xfId="12602" xr:uid="{00000000-0005-0000-0000-000036700000}"/>
    <cellStyle name="Normal 2 7 3 2 3 2 2 2" xfId="28898" xr:uid="{00000000-0005-0000-0000-000037700000}"/>
    <cellStyle name="Normal 2 7 3 2 3 2 3" xfId="20752" xr:uid="{00000000-0005-0000-0000-000038700000}"/>
    <cellStyle name="Normal 2 7 3 2 3 3" xfId="7173" xr:uid="{00000000-0005-0000-0000-000039700000}"/>
    <cellStyle name="Normal 2 7 3 2 3 3 2" xfId="15319" xr:uid="{00000000-0005-0000-0000-00003A700000}"/>
    <cellStyle name="Normal 2 7 3 2 3 3 2 2" xfId="31615" xr:uid="{00000000-0005-0000-0000-00003B700000}"/>
    <cellStyle name="Normal 2 7 3 2 3 3 3" xfId="23469" xr:uid="{00000000-0005-0000-0000-00003C700000}"/>
    <cellStyle name="Normal 2 7 3 2 3 4" xfId="10020" xr:uid="{00000000-0005-0000-0000-00003D700000}"/>
    <cellStyle name="Normal 2 7 3 2 3 4 2" xfId="26316" xr:uid="{00000000-0005-0000-0000-00003E700000}"/>
    <cellStyle name="Normal 2 7 3 2 3 5" xfId="18170" xr:uid="{00000000-0005-0000-0000-00003F700000}"/>
    <cellStyle name="Normal 2 7 3 2 4" xfId="3238" xr:uid="{00000000-0005-0000-0000-000040700000}"/>
    <cellStyle name="Normal 2 7 3 2 4 2" xfId="11384" xr:uid="{00000000-0005-0000-0000-000041700000}"/>
    <cellStyle name="Normal 2 7 3 2 4 2 2" xfId="27680" xr:uid="{00000000-0005-0000-0000-000042700000}"/>
    <cellStyle name="Normal 2 7 3 2 4 3" xfId="19534" xr:uid="{00000000-0005-0000-0000-000043700000}"/>
    <cellStyle name="Normal 2 7 3 2 5" xfId="5763" xr:uid="{00000000-0005-0000-0000-000044700000}"/>
    <cellStyle name="Normal 2 7 3 2 5 2" xfId="13909" xr:uid="{00000000-0005-0000-0000-000045700000}"/>
    <cellStyle name="Normal 2 7 3 2 5 2 2" xfId="30205" xr:uid="{00000000-0005-0000-0000-000046700000}"/>
    <cellStyle name="Normal 2 7 3 2 5 3" xfId="22059" xr:uid="{00000000-0005-0000-0000-000047700000}"/>
    <cellStyle name="Normal 2 7 3 2 6" xfId="8610" xr:uid="{00000000-0005-0000-0000-000048700000}"/>
    <cellStyle name="Normal 2 7 3 2 6 2" xfId="24906" xr:uid="{00000000-0005-0000-0000-000049700000}"/>
    <cellStyle name="Normal 2 7 3 2 7" xfId="16760" xr:uid="{00000000-0005-0000-0000-00004A700000}"/>
    <cellStyle name="Normal 2 7 3 3" xfId="825" xr:uid="{00000000-0005-0000-0000-00004B700000}"/>
    <cellStyle name="Normal 2 7 3 3 2" xfId="2235" xr:uid="{00000000-0005-0000-0000-00004C700000}"/>
    <cellStyle name="Normal 2 7 3 3 2 2" xfId="4769" xr:uid="{00000000-0005-0000-0000-00004D700000}"/>
    <cellStyle name="Normal 2 7 3 3 2 2 2" xfId="12915" xr:uid="{00000000-0005-0000-0000-00004E700000}"/>
    <cellStyle name="Normal 2 7 3 3 2 2 2 2" xfId="29211" xr:uid="{00000000-0005-0000-0000-00004F700000}"/>
    <cellStyle name="Normal 2 7 3 3 2 2 3" xfId="21065" xr:uid="{00000000-0005-0000-0000-000050700000}"/>
    <cellStyle name="Normal 2 7 3 3 2 3" xfId="7534" xr:uid="{00000000-0005-0000-0000-000051700000}"/>
    <cellStyle name="Normal 2 7 3 3 2 3 2" xfId="15680" xr:uid="{00000000-0005-0000-0000-000052700000}"/>
    <cellStyle name="Normal 2 7 3 3 2 3 2 2" xfId="31976" xr:uid="{00000000-0005-0000-0000-000053700000}"/>
    <cellStyle name="Normal 2 7 3 3 2 3 3" xfId="23830" xr:uid="{00000000-0005-0000-0000-000054700000}"/>
    <cellStyle name="Normal 2 7 3 3 2 4" xfId="10381" xr:uid="{00000000-0005-0000-0000-000055700000}"/>
    <cellStyle name="Normal 2 7 3 3 2 4 2" xfId="26677" xr:uid="{00000000-0005-0000-0000-000056700000}"/>
    <cellStyle name="Normal 2 7 3 3 2 5" xfId="18531" xr:uid="{00000000-0005-0000-0000-000057700000}"/>
    <cellStyle name="Normal 2 7 3 3 3" xfId="3551" xr:uid="{00000000-0005-0000-0000-000058700000}"/>
    <cellStyle name="Normal 2 7 3 3 3 2" xfId="11697" xr:uid="{00000000-0005-0000-0000-000059700000}"/>
    <cellStyle name="Normal 2 7 3 3 3 2 2" xfId="27993" xr:uid="{00000000-0005-0000-0000-00005A700000}"/>
    <cellStyle name="Normal 2 7 3 3 3 3" xfId="19847" xr:uid="{00000000-0005-0000-0000-00005B700000}"/>
    <cellStyle name="Normal 2 7 3 3 4" xfId="6124" xr:uid="{00000000-0005-0000-0000-00005C700000}"/>
    <cellStyle name="Normal 2 7 3 3 4 2" xfId="14270" xr:uid="{00000000-0005-0000-0000-00005D700000}"/>
    <cellStyle name="Normal 2 7 3 3 4 2 2" xfId="30566" xr:uid="{00000000-0005-0000-0000-00005E700000}"/>
    <cellStyle name="Normal 2 7 3 3 4 3" xfId="22420" xr:uid="{00000000-0005-0000-0000-00005F700000}"/>
    <cellStyle name="Normal 2 7 3 3 5" xfId="8971" xr:uid="{00000000-0005-0000-0000-000060700000}"/>
    <cellStyle name="Normal 2 7 3 3 5 2" xfId="25267" xr:uid="{00000000-0005-0000-0000-000061700000}"/>
    <cellStyle name="Normal 2 7 3 3 6" xfId="17121" xr:uid="{00000000-0005-0000-0000-000062700000}"/>
    <cellStyle name="Normal 2 7 3 4" xfId="1530" xr:uid="{00000000-0005-0000-0000-000063700000}"/>
    <cellStyle name="Normal 2 7 3 4 2" xfId="4160" xr:uid="{00000000-0005-0000-0000-000064700000}"/>
    <cellStyle name="Normal 2 7 3 4 2 2" xfId="12306" xr:uid="{00000000-0005-0000-0000-000065700000}"/>
    <cellStyle name="Normal 2 7 3 4 2 2 2" xfId="28602" xr:uid="{00000000-0005-0000-0000-000066700000}"/>
    <cellStyle name="Normal 2 7 3 4 2 3" xfId="20456" xr:uid="{00000000-0005-0000-0000-000067700000}"/>
    <cellStyle name="Normal 2 7 3 4 3" xfId="6829" xr:uid="{00000000-0005-0000-0000-000068700000}"/>
    <cellStyle name="Normal 2 7 3 4 3 2" xfId="14975" xr:uid="{00000000-0005-0000-0000-000069700000}"/>
    <cellStyle name="Normal 2 7 3 4 3 2 2" xfId="31271" xr:uid="{00000000-0005-0000-0000-00006A700000}"/>
    <cellStyle name="Normal 2 7 3 4 3 3" xfId="23125" xr:uid="{00000000-0005-0000-0000-00006B700000}"/>
    <cellStyle name="Normal 2 7 3 4 4" xfId="9676" xr:uid="{00000000-0005-0000-0000-00006C700000}"/>
    <cellStyle name="Normal 2 7 3 4 4 2" xfId="25972" xr:uid="{00000000-0005-0000-0000-00006D700000}"/>
    <cellStyle name="Normal 2 7 3 4 5" xfId="17826" xr:uid="{00000000-0005-0000-0000-00006E700000}"/>
    <cellStyle name="Normal 2 7 3 5" xfId="2942" xr:uid="{00000000-0005-0000-0000-00006F700000}"/>
    <cellStyle name="Normal 2 7 3 5 2" xfId="11088" xr:uid="{00000000-0005-0000-0000-000070700000}"/>
    <cellStyle name="Normal 2 7 3 5 2 2" xfId="27384" xr:uid="{00000000-0005-0000-0000-000071700000}"/>
    <cellStyle name="Normal 2 7 3 5 3" xfId="19238" xr:uid="{00000000-0005-0000-0000-000072700000}"/>
    <cellStyle name="Normal 2 7 3 6" xfId="5419" xr:uid="{00000000-0005-0000-0000-000073700000}"/>
    <cellStyle name="Normal 2 7 3 6 2" xfId="13565" xr:uid="{00000000-0005-0000-0000-000074700000}"/>
    <cellStyle name="Normal 2 7 3 6 2 2" xfId="29861" xr:uid="{00000000-0005-0000-0000-000075700000}"/>
    <cellStyle name="Normal 2 7 3 6 3" xfId="21715" xr:uid="{00000000-0005-0000-0000-000076700000}"/>
    <cellStyle name="Normal 2 7 3 7" xfId="8266" xr:uid="{00000000-0005-0000-0000-000077700000}"/>
    <cellStyle name="Normal 2 7 3 7 2" xfId="24562" xr:uid="{00000000-0005-0000-0000-000078700000}"/>
    <cellStyle name="Normal 2 7 3 8" xfId="16416" xr:uid="{00000000-0005-0000-0000-000079700000}"/>
    <cellStyle name="Normal 2 7 4" xfId="205" xr:uid="{00000000-0005-0000-0000-00007A700000}"/>
    <cellStyle name="Normal 2 7 4 2" xfId="549" xr:uid="{00000000-0005-0000-0000-00007B700000}"/>
    <cellStyle name="Normal 2 7 4 2 2" xfId="1255" xr:uid="{00000000-0005-0000-0000-00007C700000}"/>
    <cellStyle name="Normal 2 7 4 2 2 2" xfId="2665" xr:uid="{00000000-0005-0000-0000-00007D700000}"/>
    <cellStyle name="Normal 2 7 4 2 2 2 2" xfId="5139" xr:uid="{00000000-0005-0000-0000-00007E700000}"/>
    <cellStyle name="Normal 2 7 4 2 2 2 2 2" xfId="13285" xr:uid="{00000000-0005-0000-0000-00007F700000}"/>
    <cellStyle name="Normal 2 7 4 2 2 2 2 2 2" xfId="29581" xr:uid="{00000000-0005-0000-0000-000080700000}"/>
    <cellStyle name="Normal 2 7 4 2 2 2 2 3" xfId="21435" xr:uid="{00000000-0005-0000-0000-000081700000}"/>
    <cellStyle name="Normal 2 7 4 2 2 2 3" xfId="7964" xr:uid="{00000000-0005-0000-0000-000082700000}"/>
    <cellStyle name="Normal 2 7 4 2 2 2 3 2" xfId="16110" xr:uid="{00000000-0005-0000-0000-000083700000}"/>
    <cellStyle name="Normal 2 7 4 2 2 2 3 2 2" xfId="32406" xr:uid="{00000000-0005-0000-0000-000084700000}"/>
    <cellStyle name="Normal 2 7 4 2 2 2 3 3" xfId="24260" xr:uid="{00000000-0005-0000-0000-000085700000}"/>
    <cellStyle name="Normal 2 7 4 2 2 2 4" xfId="10811" xr:uid="{00000000-0005-0000-0000-000086700000}"/>
    <cellStyle name="Normal 2 7 4 2 2 2 4 2" xfId="27107" xr:uid="{00000000-0005-0000-0000-000087700000}"/>
    <cellStyle name="Normal 2 7 4 2 2 2 5" xfId="18961" xr:uid="{00000000-0005-0000-0000-000088700000}"/>
    <cellStyle name="Normal 2 7 4 2 2 3" xfId="3921" xr:uid="{00000000-0005-0000-0000-000089700000}"/>
    <cellStyle name="Normal 2 7 4 2 2 3 2" xfId="12067" xr:uid="{00000000-0005-0000-0000-00008A700000}"/>
    <cellStyle name="Normal 2 7 4 2 2 3 2 2" xfId="28363" xr:uid="{00000000-0005-0000-0000-00008B700000}"/>
    <cellStyle name="Normal 2 7 4 2 2 3 3" xfId="20217" xr:uid="{00000000-0005-0000-0000-00008C700000}"/>
    <cellStyle name="Normal 2 7 4 2 2 4" xfId="6554" xr:uid="{00000000-0005-0000-0000-00008D700000}"/>
    <cellStyle name="Normal 2 7 4 2 2 4 2" xfId="14700" xr:uid="{00000000-0005-0000-0000-00008E700000}"/>
    <cellStyle name="Normal 2 7 4 2 2 4 2 2" xfId="30996" xr:uid="{00000000-0005-0000-0000-00008F700000}"/>
    <cellStyle name="Normal 2 7 4 2 2 4 3" xfId="22850" xr:uid="{00000000-0005-0000-0000-000090700000}"/>
    <cellStyle name="Normal 2 7 4 2 2 5" xfId="9401" xr:uid="{00000000-0005-0000-0000-000091700000}"/>
    <cellStyle name="Normal 2 7 4 2 2 5 2" xfId="25697" xr:uid="{00000000-0005-0000-0000-000092700000}"/>
    <cellStyle name="Normal 2 7 4 2 2 6" xfId="17551" xr:uid="{00000000-0005-0000-0000-000093700000}"/>
    <cellStyle name="Normal 2 7 4 2 3" xfId="1960" xr:uid="{00000000-0005-0000-0000-000094700000}"/>
    <cellStyle name="Normal 2 7 4 2 3 2" xfId="4530" xr:uid="{00000000-0005-0000-0000-000095700000}"/>
    <cellStyle name="Normal 2 7 4 2 3 2 2" xfId="12676" xr:uid="{00000000-0005-0000-0000-000096700000}"/>
    <cellStyle name="Normal 2 7 4 2 3 2 2 2" xfId="28972" xr:uid="{00000000-0005-0000-0000-000097700000}"/>
    <cellStyle name="Normal 2 7 4 2 3 2 3" xfId="20826" xr:uid="{00000000-0005-0000-0000-000098700000}"/>
    <cellStyle name="Normal 2 7 4 2 3 3" xfId="7259" xr:uid="{00000000-0005-0000-0000-000099700000}"/>
    <cellStyle name="Normal 2 7 4 2 3 3 2" xfId="15405" xr:uid="{00000000-0005-0000-0000-00009A700000}"/>
    <cellStyle name="Normal 2 7 4 2 3 3 2 2" xfId="31701" xr:uid="{00000000-0005-0000-0000-00009B700000}"/>
    <cellStyle name="Normal 2 7 4 2 3 3 3" xfId="23555" xr:uid="{00000000-0005-0000-0000-00009C700000}"/>
    <cellStyle name="Normal 2 7 4 2 3 4" xfId="10106" xr:uid="{00000000-0005-0000-0000-00009D700000}"/>
    <cellStyle name="Normal 2 7 4 2 3 4 2" xfId="26402" xr:uid="{00000000-0005-0000-0000-00009E700000}"/>
    <cellStyle name="Normal 2 7 4 2 3 5" xfId="18256" xr:uid="{00000000-0005-0000-0000-00009F700000}"/>
    <cellStyle name="Normal 2 7 4 2 4" xfId="3312" xr:uid="{00000000-0005-0000-0000-0000A0700000}"/>
    <cellStyle name="Normal 2 7 4 2 4 2" xfId="11458" xr:uid="{00000000-0005-0000-0000-0000A1700000}"/>
    <cellStyle name="Normal 2 7 4 2 4 2 2" xfId="27754" xr:uid="{00000000-0005-0000-0000-0000A2700000}"/>
    <cellStyle name="Normal 2 7 4 2 4 3" xfId="19608" xr:uid="{00000000-0005-0000-0000-0000A3700000}"/>
    <cellStyle name="Normal 2 7 4 2 5" xfId="5849" xr:uid="{00000000-0005-0000-0000-0000A4700000}"/>
    <cellStyle name="Normal 2 7 4 2 5 2" xfId="13995" xr:uid="{00000000-0005-0000-0000-0000A5700000}"/>
    <cellStyle name="Normal 2 7 4 2 5 2 2" xfId="30291" xr:uid="{00000000-0005-0000-0000-0000A6700000}"/>
    <cellStyle name="Normal 2 7 4 2 5 3" xfId="22145" xr:uid="{00000000-0005-0000-0000-0000A7700000}"/>
    <cellStyle name="Normal 2 7 4 2 6" xfId="8696" xr:uid="{00000000-0005-0000-0000-0000A8700000}"/>
    <cellStyle name="Normal 2 7 4 2 6 2" xfId="24992" xr:uid="{00000000-0005-0000-0000-0000A9700000}"/>
    <cellStyle name="Normal 2 7 4 2 7" xfId="16846" xr:uid="{00000000-0005-0000-0000-0000AA700000}"/>
    <cellStyle name="Normal 2 7 4 3" xfId="911" xr:uid="{00000000-0005-0000-0000-0000AB700000}"/>
    <cellStyle name="Normal 2 7 4 3 2" xfId="2321" xr:uid="{00000000-0005-0000-0000-0000AC700000}"/>
    <cellStyle name="Normal 2 7 4 3 2 2" xfId="4843" xr:uid="{00000000-0005-0000-0000-0000AD700000}"/>
    <cellStyle name="Normal 2 7 4 3 2 2 2" xfId="12989" xr:uid="{00000000-0005-0000-0000-0000AE700000}"/>
    <cellStyle name="Normal 2 7 4 3 2 2 2 2" xfId="29285" xr:uid="{00000000-0005-0000-0000-0000AF700000}"/>
    <cellStyle name="Normal 2 7 4 3 2 2 3" xfId="21139" xr:uid="{00000000-0005-0000-0000-0000B0700000}"/>
    <cellStyle name="Normal 2 7 4 3 2 3" xfId="7620" xr:uid="{00000000-0005-0000-0000-0000B1700000}"/>
    <cellStyle name="Normal 2 7 4 3 2 3 2" xfId="15766" xr:uid="{00000000-0005-0000-0000-0000B2700000}"/>
    <cellStyle name="Normal 2 7 4 3 2 3 2 2" xfId="32062" xr:uid="{00000000-0005-0000-0000-0000B3700000}"/>
    <cellStyle name="Normal 2 7 4 3 2 3 3" xfId="23916" xr:uid="{00000000-0005-0000-0000-0000B4700000}"/>
    <cellStyle name="Normal 2 7 4 3 2 4" xfId="10467" xr:uid="{00000000-0005-0000-0000-0000B5700000}"/>
    <cellStyle name="Normal 2 7 4 3 2 4 2" xfId="26763" xr:uid="{00000000-0005-0000-0000-0000B6700000}"/>
    <cellStyle name="Normal 2 7 4 3 2 5" xfId="18617" xr:uid="{00000000-0005-0000-0000-0000B7700000}"/>
    <cellStyle name="Normal 2 7 4 3 3" xfId="3625" xr:uid="{00000000-0005-0000-0000-0000B8700000}"/>
    <cellStyle name="Normal 2 7 4 3 3 2" xfId="11771" xr:uid="{00000000-0005-0000-0000-0000B9700000}"/>
    <cellStyle name="Normal 2 7 4 3 3 2 2" xfId="28067" xr:uid="{00000000-0005-0000-0000-0000BA700000}"/>
    <cellStyle name="Normal 2 7 4 3 3 3" xfId="19921" xr:uid="{00000000-0005-0000-0000-0000BB700000}"/>
    <cellStyle name="Normal 2 7 4 3 4" xfId="6210" xr:uid="{00000000-0005-0000-0000-0000BC700000}"/>
    <cellStyle name="Normal 2 7 4 3 4 2" xfId="14356" xr:uid="{00000000-0005-0000-0000-0000BD700000}"/>
    <cellStyle name="Normal 2 7 4 3 4 2 2" xfId="30652" xr:uid="{00000000-0005-0000-0000-0000BE700000}"/>
    <cellStyle name="Normal 2 7 4 3 4 3" xfId="22506" xr:uid="{00000000-0005-0000-0000-0000BF700000}"/>
    <cellStyle name="Normal 2 7 4 3 5" xfId="9057" xr:uid="{00000000-0005-0000-0000-0000C0700000}"/>
    <cellStyle name="Normal 2 7 4 3 5 2" xfId="25353" xr:uid="{00000000-0005-0000-0000-0000C1700000}"/>
    <cellStyle name="Normal 2 7 4 3 6" xfId="17207" xr:uid="{00000000-0005-0000-0000-0000C2700000}"/>
    <cellStyle name="Normal 2 7 4 4" xfId="1616" xr:uid="{00000000-0005-0000-0000-0000C3700000}"/>
    <cellStyle name="Normal 2 7 4 4 2" xfId="4234" xr:uid="{00000000-0005-0000-0000-0000C4700000}"/>
    <cellStyle name="Normal 2 7 4 4 2 2" xfId="12380" xr:uid="{00000000-0005-0000-0000-0000C5700000}"/>
    <cellStyle name="Normal 2 7 4 4 2 2 2" xfId="28676" xr:uid="{00000000-0005-0000-0000-0000C6700000}"/>
    <cellStyle name="Normal 2 7 4 4 2 3" xfId="20530" xr:uid="{00000000-0005-0000-0000-0000C7700000}"/>
    <cellStyle name="Normal 2 7 4 4 3" xfId="6915" xr:uid="{00000000-0005-0000-0000-0000C8700000}"/>
    <cellStyle name="Normal 2 7 4 4 3 2" xfId="15061" xr:uid="{00000000-0005-0000-0000-0000C9700000}"/>
    <cellStyle name="Normal 2 7 4 4 3 2 2" xfId="31357" xr:uid="{00000000-0005-0000-0000-0000CA700000}"/>
    <cellStyle name="Normal 2 7 4 4 3 3" xfId="23211" xr:uid="{00000000-0005-0000-0000-0000CB700000}"/>
    <cellStyle name="Normal 2 7 4 4 4" xfId="9762" xr:uid="{00000000-0005-0000-0000-0000CC700000}"/>
    <cellStyle name="Normal 2 7 4 4 4 2" xfId="26058" xr:uid="{00000000-0005-0000-0000-0000CD700000}"/>
    <cellStyle name="Normal 2 7 4 4 5" xfId="17912" xr:uid="{00000000-0005-0000-0000-0000CE700000}"/>
    <cellStyle name="Normal 2 7 4 5" xfId="3016" xr:uid="{00000000-0005-0000-0000-0000CF700000}"/>
    <cellStyle name="Normal 2 7 4 5 2" xfId="11162" xr:uid="{00000000-0005-0000-0000-0000D0700000}"/>
    <cellStyle name="Normal 2 7 4 5 2 2" xfId="27458" xr:uid="{00000000-0005-0000-0000-0000D1700000}"/>
    <cellStyle name="Normal 2 7 4 5 3" xfId="19312" xr:uid="{00000000-0005-0000-0000-0000D2700000}"/>
    <cellStyle name="Normal 2 7 4 6" xfId="5505" xr:uid="{00000000-0005-0000-0000-0000D3700000}"/>
    <cellStyle name="Normal 2 7 4 6 2" xfId="13651" xr:uid="{00000000-0005-0000-0000-0000D4700000}"/>
    <cellStyle name="Normal 2 7 4 6 2 2" xfId="29947" xr:uid="{00000000-0005-0000-0000-0000D5700000}"/>
    <cellStyle name="Normal 2 7 4 6 3" xfId="21801" xr:uid="{00000000-0005-0000-0000-0000D6700000}"/>
    <cellStyle name="Normal 2 7 4 7" xfId="8352" xr:uid="{00000000-0005-0000-0000-0000D7700000}"/>
    <cellStyle name="Normal 2 7 4 7 2" xfId="24648" xr:uid="{00000000-0005-0000-0000-0000D8700000}"/>
    <cellStyle name="Normal 2 7 4 8" xfId="16502" xr:uid="{00000000-0005-0000-0000-0000D9700000}"/>
    <cellStyle name="Normal 2 7 5" xfId="283" xr:uid="{00000000-0005-0000-0000-0000DA700000}"/>
    <cellStyle name="Normal 2 7 5 2" xfId="627" xr:uid="{00000000-0005-0000-0000-0000DB700000}"/>
    <cellStyle name="Normal 2 7 5 2 2" xfId="1333" xr:uid="{00000000-0005-0000-0000-0000DC700000}"/>
    <cellStyle name="Normal 2 7 5 2 2 2" xfId="2743" xr:uid="{00000000-0005-0000-0000-0000DD700000}"/>
    <cellStyle name="Normal 2 7 5 2 2 2 2" xfId="5213" xr:uid="{00000000-0005-0000-0000-0000DE700000}"/>
    <cellStyle name="Normal 2 7 5 2 2 2 2 2" xfId="13359" xr:uid="{00000000-0005-0000-0000-0000DF700000}"/>
    <cellStyle name="Normal 2 7 5 2 2 2 2 2 2" xfId="29655" xr:uid="{00000000-0005-0000-0000-0000E0700000}"/>
    <cellStyle name="Normal 2 7 5 2 2 2 2 3" xfId="21509" xr:uid="{00000000-0005-0000-0000-0000E1700000}"/>
    <cellStyle name="Normal 2 7 5 2 2 2 3" xfId="8042" xr:uid="{00000000-0005-0000-0000-0000E2700000}"/>
    <cellStyle name="Normal 2 7 5 2 2 2 3 2" xfId="16188" xr:uid="{00000000-0005-0000-0000-0000E3700000}"/>
    <cellStyle name="Normal 2 7 5 2 2 2 3 2 2" xfId="32484" xr:uid="{00000000-0005-0000-0000-0000E4700000}"/>
    <cellStyle name="Normal 2 7 5 2 2 2 3 3" xfId="24338" xr:uid="{00000000-0005-0000-0000-0000E5700000}"/>
    <cellStyle name="Normal 2 7 5 2 2 2 4" xfId="10889" xr:uid="{00000000-0005-0000-0000-0000E6700000}"/>
    <cellStyle name="Normal 2 7 5 2 2 2 4 2" xfId="27185" xr:uid="{00000000-0005-0000-0000-0000E7700000}"/>
    <cellStyle name="Normal 2 7 5 2 2 2 5" xfId="19039" xr:uid="{00000000-0005-0000-0000-0000E8700000}"/>
    <cellStyle name="Normal 2 7 5 2 2 3" xfId="3995" xr:uid="{00000000-0005-0000-0000-0000E9700000}"/>
    <cellStyle name="Normal 2 7 5 2 2 3 2" xfId="12141" xr:uid="{00000000-0005-0000-0000-0000EA700000}"/>
    <cellStyle name="Normal 2 7 5 2 2 3 2 2" xfId="28437" xr:uid="{00000000-0005-0000-0000-0000EB700000}"/>
    <cellStyle name="Normal 2 7 5 2 2 3 3" xfId="20291" xr:uid="{00000000-0005-0000-0000-0000EC700000}"/>
    <cellStyle name="Normal 2 7 5 2 2 4" xfId="6632" xr:uid="{00000000-0005-0000-0000-0000ED700000}"/>
    <cellStyle name="Normal 2 7 5 2 2 4 2" xfId="14778" xr:uid="{00000000-0005-0000-0000-0000EE700000}"/>
    <cellStyle name="Normal 2 7 5 2 2 4 2 2" xfId="31074" xr:uid="{00000000-0005-0000-0000-0000EF700000}"/>
    <cellStyle name="Normal 2 7 5 2 2 4 3" xfId="22928" xr:uid="{00000000-0005-0000-0000-0000F0700000}"/>
    <cellStyle name="Normal 2 7 5 2 2 5" xfId="9479" xr:uid="{00000000-0005-0000-0000-0000F1700000}"/>
    <cellStyle name="Normal 2 7 5 2 2 5 2" xfId="25775" xr:uid="{00000000-0005-0000-0000-0000F2700000}"/>
    <cellStyle name="Normal 2 7 5 2 2 6" xfId="17629" xr:uid="{00000000-0005-0000-0000-0000F3700000}"/>
    <cellStyle name="Normal 2 7 5 2 3" xfId="2038" xr:uid="{00000000-0005-0000-0000-0000F4700000}"/>
    <cellStyle name="Normal 2 7 5 2 3 2" xfId="4604" xr:uid="{00000000-0005-0000-0000-0000F5700000}"/>
    <cellStyle name="Normal 2 7 5 2 3 2 2" xfId="12750" xr:uid="{00000000-0005-0000-0000-0000F6700000}"/>
    <cellStyle name="Normal 2 7 5 2 3 2 2 2" xfId="29046" xr:uid="{00000000-0005-0000-0000-0000F7700000}"/>
    <cellStyle name="Normal 2 7 5 2 3 2 3" xfId="20900" xr:uid="{00000000-0005-0000-0000-0000F8700000}"/>
    <cellStyle name="Normal 2 7 5 2 3 3" xfId="7337" xr:uid="{00000000-0005-0000-0000-0000F9700000}"/>
    <cellStyle name="Normal 2 7 5 2 3 3 2" xfId="15483" xr:uid="{00000000-0005-0000-0000-0000FA700000}"/>
    <cellStyle name="Normal 2 7 5 2 3 3 2 2" xfId="31779" xr:uid="{00000000-0005-0000-0000-0000FB700000}"/>
    <cellStyle name="Normal 2 7 5 2 3 3 3" xfId="23633" xr:uid="{00000000-0005-0000-0000-0000FC700000}"/>
    <cellStyle name="Normal 2 7 5 2 3 4" xfId="10184" xr:uid="{00000000-0005-0000-0000-0000FD700000}"/>
    <cellStyle name="Normal 2 7 5 2 3 4 2" xfId="26480" xr:uid="{00000000-0005-0000-0000-0000FE700000}"/>
    <cellStyle name="Normal 2 7 5 2 3 5" xfId="18334" xr:uid="{00000000-0005-0000-0000-0000FF700000}"/>
    <cellStyle name="Normal 2 7 5 2 4" xfId="3386" xr:uid="{00000000-0005-0000-0000-000000710000}"/>
    <cellStyle name="Normal 2 7 5 2 4 2" xfId="11532" xr:uid="{00000000-0005-0000-0000-000001710000}"/>
    <cellStyle name="Normal 2 7 5 2 4 2 2" xfId="27828" xr:uid="{00000000-0005-0000-0000-000002710000}"/>
    <cellStyle name="Normal 2 7 5 2 4 3" xfId="19682" xr:uid="{00000000-0005-0000-0000-000003710000}"/>
    <cellStyle name="Normal 2 7 5 2 5" xfId="5927" xr:uid="{00000000-0005-0000-0000-000004710000}"/>
    <cellStyle name="Normal 2 7 5 2 5 2" xfId="14073" xr:uid="{00000000-0005-0000-0000-000005710000}"/>
    <cellStyle name="Normal 2 7 5 2 5 2 2" xfId="30369" xr:uid="{00000000-0005-0000-0000-000006710000}"/>
    <cellStyle name="Normal 2 7 5 2 5 3" xfId="22223" xr:uid="{00000000-0005-0000-0000-000007710000}"/>
    <cellStyle name="Normal 2 7 5 2 6" xfId="8774" xr:uid="{00000000-0005-0000-0000-000008710000}"/>
    <cellStyle name="Normal 2 7 5 2 6 2" xfId="25070" xr:uid="{00000000-0005-0000-0000-000009710000}"/>
    <cellStyle name="Normal 2 7 5 2 7" xfId="16924" xr:uid="{00000000-0005-0000-0000-00000A710000}"/>
    <cellStyle name="Normal 2 7 5 3" xfId="989" xr:uid="{00000000-0005-0000-0000-00000B710000}"/>
    <cellStyle name="Normal 2 7 5 3 2" xfId="2399" xr:uid="{00000000-0005-0000-0000-00000C710000}"/>
    <cellStyle name="Normal 2 7 5 3 2 2" xfId="4917" xr:uid="{00000000-0005-0000-0000-00000D710000}"/>
    <cellStyle name="Normal 2 7 5 3 2 2 2" xfId="13063" xr:uid="{00000000-0005-0000-0000-00000E710000}"/>
    <cellStyle name="Normal 2 7 5 3 2 2 2 2" xfId="29359" xr:uid="{00000000-0005-0000-0000-00000F710000}"/>
    <cellStyle name="Normal 2 7 5 3 2 2 3" xfId="21213" xr:uid="{00000000-0005-0000-0000-000010710000}"/>
    <cellStyle name="Normal 2 7 5 3 2 3" xfId="7698" xr:uid="{00000000-0005-0000-0000-000011710000}"/>
    <cellStyle name="Normal 2 7 5 3 2 3 2" xfId="15844" xr:uid="{00000000-0005-0000-0000-000012710000}"/>
    <cellStyle name="Normal 2 7 5 3 2 3 2 2" xfId="32140" xr:uid="{00000000-0005-0000-0000-000013710000}"/>
    <cellStyle name="Normal 2 7 5 3 2 3 3" xfId="23994" xr:uid="{00000000-0005-0000-0000-000014710000}"/>
    <cellStyle name="Normal 2 7 5 3 2 4" xfId="10545" xr:uid="{00000000-0005-0000-0000-000015710000}"/>
    <cellStyle name="Normal 2 7 5 3 2 4 2" xfId="26841" xr:uid="{00000000-0005-0000-0000-000016710000}"/>
    <cellStyle name="Normal 2 7 5 3 2 5" xfId="18695" xr:uid="{00000000-0005-0000-0000-000017710000}"/>
    <cellStyle name="Normal 2 7 5 3 3" xfId="3699" xr:uid="{00000000-0005-0000-0000-000018710000}"/>
    <cellStyle name="Normal 2 7 5 3 3 2" xfId="11845" xr:uid="{00000000-0005-0000-0000-000019710000}"/>
    <cellStyle name="Normal 2 7 5 3 3 2 2" xfId="28141" xr:uid="{00000000-0005-0000-0000-00001A710000}"/>
    <cellStyle name="Normal 2 7 5 3 3 3" xfId="19995" xr:uid="{00000000-0005-0000-0000-00001B710000}"/>
    <cellStyle name="Normal 2 7 5 3 4" xfId="6288" xr:uid="{00000000-0005-0000-0000-00001C710000}"/>
    <cellStyle name="Normal 2 7 5 3 4 2" xfId="14434" xr:uid="{00000000-0005-0000-0000-00001D710000}"/>
    <cellStyle name="Normal 2 7 5 3 4 2 2" xfId="30730" xr:uid="{00000000-0005-0000-0000-00001E710000}"/>
    <cellStyle name="Normal 2 7 5 3 4 3" xfId="22584" xr:uid="{00000000-0005-0000-0000-00001F710000}"/>
    <cellStyle name="Normal 2 7 5 3 5" xfId="9135" xr:uid="{00000000-0005-0000-0000-000020710000}"/>
    <cellStyle name="Normal 2 7 5 3 5 2" xfId="25431" xr:uid="{00000000-0005-0000-0000-000021710000}"/>
    <cellStyle name="Normal 2 7 5 3 6" xfId="17285" xr:uid="{00000000-0005-0000-0000-000022710000}"/>
    <cellStyle name="Normal 2 7 5 4" xfId="1694" xr:uid="{00000000-0005-0000-0000-000023710000}"/>
    <cellStyle name="Normal 2 7 5 4 2" xfId="4308" xr:uid="{00000000-0005-0000-0000-000024710000}"/>
    <cellStyle name="Normal 2 7 5 4 2 2" xfId="12454" xr:uid="{00000000-0005-0000-0000-000025710000}"/>
    <cellStyle name="Normal 2 7 5 4 2 2 2" xfId="28750" xr:uid="{00000000-0005-0000-0000-000026710000}"/>
    <cellStyle name="Normal 2 7 5 4 2 3" xfId="20604" xr:uid="{00000000-0005-0000-0000-000027710000}"/>
    <cellStyle name="Normal 2 7 5 4 3" xfId="6993" xr:uid="{00000000-0005-0000-0000-000028710000}"/>
    <cellStyle name="Normal 2 7 5 4 3 2" xfId="15139" xr:uid="{00000000-0005-0000-0000-000029710000}"/>
    <cellStyle name="Normal 2 7 5 4 3 2 2" xfId="31435" xr:uid="{00000000-0005-0000-0000-00002A710000}"/>
    <cellStyle name="Normal 2 7 5 4 3 3" xfId="23289" xr:uid="{00000000-0005-0000-0000-00002B710000}"/>
    <cellStyle name="Normal 2 7 5 4 4" xfId="9840" xr:uid="{00000000-0005-0000-0000-00002C710000}"/>
    <cellStyle name="Normal 2 7 5 4 4 2" xfId="26136" xr:uid="{00000000-0005-0000-0000-00002D710000}"/>
    <cellStyle name="Normal 2 7 5 4 5" xfId="17990" xr:uid="{00000000-0005-0000-0000-00002E710000}"/>
    <cellStyle name="Normal 2 7 5 5" xfId="3090" xr:uid="{00000000-0005-0000-0000-00002F710000}"/>
    <cellStyle name="Normal 2 7 5 5 2" xfId="11236" xr:uid="{00000000-0005-0000-0000-000030710000}"/>
    <cellStyle name="Normal 2 7 5 5 2 2" xfId="27532" xr:uid="{00000000-0005-0000-0000-000031710000}"/>
    <cellStyle name="Normal 2 7 5 5 3" xfId="19386" xr:uid="{00000000-0005-0000-0000-000032710000}"/>
    <cellStyle name="Normal 2 7 5 6" xfId="5583" xr:uid="{00000000-0005-0000-0000-000033710000}"/>
    <cellStyle name="Normal 2 7 5 6 2" xfId="13729" xr:uid="{00000000-0005-0000-0000-000034710000}"/>
    <cellStyle name="Normal 2 7 5 6 2 2" xfId="30025" xr:uid="{00000000-0005-0000-0000-000035710000}"/>
    <cellStyle name="Normal 2 7 5 6 3" xfId="21879" xr:uid="{00000000-0005-0000-0000-000036710000}"/>
    <cellStyle name="Normal 2 7 5 7" xfId="8430" xr:uid="{00000000-0005-0000-0000-000037710000}"/>
    <cellStyle name="Normal 2 7 5 7 2" xfId="24726" xr:uid="{00000000-0005-0000-0000-000038710000}"/>
    <cellStyle name="Normal 2 7 5 8" xfId="16580" xr:uid="{00000000-0005-0000-0000-000039710000}"/>
    <cellStyle name="Normal 2 7 6" xfId="373" xr:uid="{00000000-0005-0000-0000-00003A710000}"/>
    <cellStyle name="Normal 2 7 6 2" xfId="1079" xr:uid="{00000000-0005-0000-0000-00003B710000}"/>
    <cellStyle name="Normal 2 7 6 2 2" xfId="2489" xr:uid="{00000000-0005-0000-0000-00003C710000}"/>
    <cellStyle name="Normal 2 7 6 2 2 2" xfId="4991" xr:uid="{00000000-0005-0000-0000-00003D710000}"/>
    <cellStyle name="Normal 2 7 6 2 2 2 2" xfId="13137" xr:uid="{00000000-0005-0000-0000-00003E710000}"/>
    <cellStyle name="Normal 2 7 6 2 2 2 2 2" xfId="29433" xr:uid="{00000000-0005-0000-0000-00003F710000}"/>
    <cellStyle name="Normal 2 7 6 2 2 2 3" xfId="21287" xr:uid="{00000000-0005-0000-0000-000040710000}"/>
    <cellStyle name="Normal 2 7 6 2 2 3" xfId="7788" xr:uid="{00000000-0005-0000-0000-000041710000}"/>
    <cellStyle name="Normal 2 7 6 2 2 3 2" xfId="15934" xr:uid="{00000000-0005-0000-0000-000042710000}"/>
    <cellStyle name="Normal 2 7 6 2 2 3 2 2" xfId="32230" xr:uid="{00000000-0005-0000-0000-000043710000}"/>
    <cellStyle name="Normal 2 7 6 2 2 3 3" xfId="24084" xr:uid="{00000000-0005-0000-0000-000044710000}"/>
    <cellStyle name="Normal 2 7 6 2 2 4" xfId="10635" xr:uid="{00000000-0005-0000-0000-000045710000}"/>
    <cellStyle name="Normal 2 7 6 2 2 4 2" xfId="26931" xr:uid="{00000000-0005-0000-0000-000046710000}"/>
    <cellStyle name="Normal 2 7 6 2 2 5" xfId="18785" xr:uid="{00000000-0005-0000-0000-000047710000}"/>
    <cellStyle name="Normal 2 7 6 2 3" xfId="3773" xr:uid="{00000000-0005-0000-0000-000048710000}"/>
    <cellStyle name="Normal 2 7 6 2 3 2" xfId="11919" xr:uid="{00000000-0005-0000-0000-000049710000}"/>
    <cellStyle name="Normal 2 7 6 2 3 2 2" xfId="28215" xr:uid="{00000000-0005-0000-0000-00004A710000}"/>
    <cellStyle name="Normal 2 7 6 2 3 3" xfId="20069" xr:uid="{00000000-0005-0000-0000-00004B710000}"/>
    <cellStyle name="Normal 2 7 6 2 4" xfId="6378" xr:uid="{00000000-0005-0000-0000-00004C710000}"/>
    <cellStyle name="Normal 2 7 6 2 4 2" xfId="14524" xr:uid="{00000000-0005-0000-0000-00004D710000}"/>
    <cellStyle name="Normal 2 7 6 2 4 2 2" xfId="30820" xr:uid="{00000000-0005-0000-0000-00004E710000}"/>
    <cellStyle name="Normal 2 7 6 2 4 3" xfId="22674" xr:uid="{00000000-0005-0000-0000-00004F710000}"/>
    <cellStyle name="Normal 2 7 6 2 5" xfId="9225" xr:uid="{00000000-0005-0000-0000-000050710000}"/>
    <cellStyle name="Normal 2 7 6 2 5 2" xfId="25521" xr:uid="{00000000-0005-0000-0000-000051710000}"/>
    <cellStyle name="Normal 2 7 6 2 6" xfId="17375" xr:uid="{00000000-0005-0000-0000-000052710000}"/>
    <cellStyle name="Normal 2 7 6 3" xfId="1784" xr:uid="{00000000-0005-0000-0000-000053710000}"/>
    <cellStyle name="Normal 2 7 6 3 2" xfId="4382" xr:uid="{00000000-0005-0000-0000-000054710000}"/>
    <cellStyle name="Normal 2 7 6 3 2 2" xfId="12528" xr:uid="{00000000-0005-0000-0000-000055710000}"/>
    <cellStyle name="Normal 2 7 6 3 2 2 2" xfId="28824" xr:uid="{00000000-0005-0000-0000-000056710000}"/>
    <cellStyle name="Normal 2 7 6 3 2 3" xfId="20678" xr:uid="{00000000-0005-0000-0000-000057710000}"/>
    <cellStyle name="Normal 2 7 6 3 3" xfId="7083" xr:uid="{00000000-0005-0000-0000-000058710000}"/>
    <cellStyle name="Normal 2 7 6 3 3 2" xfId="15229" xr:uid="{00000000-0005-0000-0000-000059710000}"/>
    <cellStyle name="Normal 2 7 6 3 3 2 2" xfId="31525" xr:uid="{00000000-0005-0000-0000-00005A710000}"/>
    <cellStyle name="Normal 2 7 6 3 3 3" xfId="23379" xr:uid="{00000000-0005-0000-0000-00005B710000}"/>
    <cellStyle name="Normal 2 7 6 3 4" xfId="9930" xr:uid="{00000000-0005-0000-0000-00005C710000}"/>
    <cellStyle name="Normal 2 7 6 3 4 2" xfId="26226" xr:uid="{00000000-0005-0000-0000-00005D710000}"/>
    <cellStyle name="Normal 2 7 6 3 5" xfId="18080" xr:uid="{00000000-0005-0000-0000-00005E710000}"/>
    <cellStyle name="Normal 2 7 6 4" xfId="3164" xr:uid="{00000000-0005-0000-0000-00005F710000}"/>
    <cellStyle name="Normal 2 7 6 4 2" xfId="11310" xr:uid="{00000000-0005-0000-0000-000060710000}"/>
    <cellStyle name="Normal 2 7 6 4 2 2" xfId="27606" xr:uid="{00000000-0005-0000-0000-000061710000}"/>
    <cellStyle name="Normal 2 7 6 4 3" xfId="19460" xr:uid="{00000000-0005-0000-0000-000062710000}"/>
    <cellStyle name="Normal 2 7 6 5" xfId="5673" xr:uid="{00000000-0005-0000-0000-000063710000}"/>
    <cellStyle name="Normal 2 7 6 5 2" xfId="13819" xr:uid="{00000000-0005-0000-0000-000064710000}"/>
    <cellStyle name="Normal 2 7 6 5 2 2" xfId="30115" xr:uid="{00000000-0005-0000-0000-000065710000}"/>
    <cellStyle name="Normal 2 7 6 5 3" xfId="21969" xr:uid="{00000000-0005-0000-0000-000066710000}"/>
    <cellStyle name="Normal 2 7 6 6" xfId="8520" xr:uid="{00000000-0005-0000-0000-000067710000}"/>
    <cellStyle name="Normal 2 7 6 6 2" xfId="24816" xr:uid="{00000000-0005-0000-0000-000068710000}"/>
    <cellStyle name="Normal 2 7 6 7" xfId="16670" xr:uid="{00000000-0005-0000-0000-000069710000}"/>
    <cellStyle name="Normal 2 7 7" xfId="735" xr:uid="{00000000-0005-0000-0000-00006A710000}"/>
    <cellStyle name="Normal 2 7 7 2" xfId="2145" xr:uid="{00000000-0005-0000-0000-00006B710000}"/>
    <cellStyle name="Normal 2 7 7 2 2" xfId="4695" xr:uid="{00000000-0005-0000-0000-00006C710000}"/>
    <cellStyle name="Normal 2 7 7 2 2 2" xfId="12841" xr:uid="{00000000-0005-0000-0000-00006D710000}"/>
    <cellStyle name="Normal 2 7 7 2 2 2 2" xfId="29137" xr:uid="{00000000-0005-0000-0000-00006E710000}"/>
    <cellStyle name="Normal 2 7 7 2 2 3" xfId="20991" xr:uid="{00000000-0005-0000-0000-00006F710000}"/>
    <cellStyle name="Normal 2 7 7 2 3" xfId="7444" xr:uid="{00000000-0005-0000-0000-000070710000}"/>
    <cellStyle name="Normal 2 7 7 2 3 2" xfId="15590" xr:uid="{00000000-0005-0000-0000-000071710000}"/>
    <cellStyle name="Normal 2 7 7 2 3 2 2" xfId="31886" xr:uid="{00000000-0005-0000-0000-000072710000}"/>
    <cellStyle name="Normal 2 7 7 2 3 3" xfId="23740" xr:uid="{00000000-0005-0000-0000-000073710000}"/>
    <cellStyle name="Normal 2 7 7 2 4" xfId="10291" xr:uid="{00000000-0005-0000-0000-000074710000}"/>
    <cellStyle name="Normal 2 7 7 2 4 2" xfId="26587" xr:uid="{00000000-0005-0000-0000-000075710000}"/>
    <cellStyle name="Normal 2 7 7 2 5" xfId="18441" xr:uid="{00000000-0005-0000-0000-000076710000}"/>
    <cellStyle name="Normal 2 7 7 3" xfId="3477" xr:uid="{00000000-0005-0000-0000-000077710000}"/>
    <cellStyle name="Normal 2 7 7 3 2" xfId="11623" xr:uid="{00000000-0005-0000-0000-000078710000}"/>
    <cellStyle name="Normal 2 7 7 3 2 2" xfId="27919" xr:uid="{00000000-0005-0000-0000-000079710000}"/>
    <cellStyle name="Normal 2 7 7 3 3" xfId="19773" xr:uid="{00000000-0005-0000-0000-00007A710000}"/>
    <cellStyle name="Normal 2 7 7 4" xfId="6034" xr:uid="{00000000-0005-0000-0000-00007B710000}"/>
    <cellStyle name="Normal 2 7 7 4 2" xfId="14180" xr:uid="{00000000-0005-0000-0000-00007C710000}"/>
    <cellStyle name="Normal 2 7 7 4 2 2" xfId="30476" xr:uid="{00000000-0005-0000-0000-00007D710000}"/>
    <cellStyle name="Normal 2 7 7 4 3" xfId="22330" xr:uid="{00000000-0005-0000-0000-00007E710000}"/>
    <cellStyle name="Normal 2 7 7 5" xfId="8881" xr:uid="{00000000-0005-0000-0000-00007F710000}"/>
    <cellStyle name="Normal 2 7 7 5 2" xfId="25177" xr:uid="{00000000-0005-0000-0000-000080710000}"/>
    <cellStyle name="Normal 2 7 7 6" xfId="17031" xr:uid="{00000000-0005-0000-0000-000081710000}"/>
    <cellStyle name="Normal 2 7 8" xfId="1440" xr:uid="{00000000-0005-0000-0000-000082710000}"/>
    <cellStyle name="Normal 2 7 8 2" xfId="4086" xr:uid="{00000000-0005-0000-0000-000083710000}"/>
    <cellStyle name="Normal 2 7 8 2 2" xfId="12232" xr:uid="{00000000-0005-0000-0000-000084710000}"/>
    <cellStyle name="Normal 2 7 8 2 2 2" xfId="28528" xr:uid="{00000000-0005-0000-0000-000085710000}"/>
    <cellStyle name="Normal 2 7 8 2 3" xfId="20382" xr:uid="{00000000-0005-0000-0000-000086710000}"/>
    <cellStyle name="Normal 2 7 8 3" xfId="6739" xr:uid="{00000000-0005-0000-0000-000087710000}"/>
    <cellStyle name="Normal 2 7 8 3 2" xfId="14885" xr:uid="{00000000-0005-0000-0000-000088710000}"/>
    <cellStyle name="Normal 2 7 8 3 2 2" xfId="31181" xr:uid="{00000000-0005-0000-0000-000089710000}"/>
    <cellStyle name="Normal 2 7 8 3 3" xfId="23035" xr:uid="{00000000-0005-0000-0000-00008A710000}"/>
    <cellStyle name="Normal 2 7 8 4" xfId="9586" xr:uid="{00000000-0005-0000-0000-00008B710000}"/>
    <cellStyle name="Normal 2 7 8 4 2" xfId="25882" xr:uid="{00000000-0005-0000-0000-00008C710000}"/>
    <cellStyle name="Normal 2 7 8 5" xfId="17736" xr:uid="{00000000-0005-0000-0000-00008D710000}"/>
    <cellStyle name="Normal 2 7 9" xfId="2868" xr:uid="{00000000-0005-0000-0000-00008E710000}"/>
    <cellStyle name="Normal 2 7 9 2" xfId="11014" xr:uid="{00000000-0005-0000-0000-00008F710000}"/>
    <cellStyle name="Normal 2 7 9 2 2" xfId="27310" xr:uid="{00000000-0005-0000-0000-000090710000}"/>
    <cellStyle name="Normal 2 7 9 3" xfId="19164" xr:uid="{00000000-0005-0000-0000-000091710000}"/>
    <cellStyle name="Normal 2 8" xfId="51" xr:uid="{00000000-0005-0000-0000-000092710000}"/>
    <cellStyle name="Normal 2 8 10" xfId="8198" xr:uid="{00000000-0005-0000-0000-000093710000}"/>
    <cellStyle name="Normal 2 8 10 2" xfId="24494" xr:uid="{00000000-0005-0000-0000-000094710000}"/>
    <cellStyle name="Normal 2 8 11" xfId="16348" xr:uid="{00000000-0005-0000-0000-000095710000}"/>
    <cellStyle name="Normal 2 8 2" xfId="141" xr:uid="{00000000-0005-0000-0000-000096710000}"/>
    <cellStyle name="Normal 2 8 2 2" xfId="485" xr:uid="{00000000-0005-0000-0000-000097710000}"/>
    <cellStyle name="Normal 2 8 2 2 2" xfId="1191" xr:uid="{00000000-0005-0000-0000-000098710000}"/>
    <cellStyle name="Normal 2 8 2 2 2 2" xfId="2601" xr:uid="{00000000-0005-0000-0000-000099710000}"/>
    <cellStyle name="Normal 2 8 2 2 2 2 2" xfId="5083" xr:uid="{00000000-0005-0000-0000-00009A710000}"/>
    <cellStyle name="Normal 2 8 2 2 2 2 2 2" xfId="13229" xr:uid="{00000000-0005-0000-0000-00009B710000}"/>
    <cellStyle name="Normal 2 8 2 2 2 2 2 2 2" xfId="29525" xr:uid="{00000000-0005-0000-0000-00009C710000}"/>
    <cellStyle name="Normal 2 8 2 2 2 2 2 3" xfId="21379" xr:uid="{00000000-0005-0000-0000-00009D710000}"/>
    <cellStyle name="Normal 2 8 2 2 2 2 3" xfId="7900" xr:uid="{00000000-0005-0000-0000-00009E710000}"/>
    <cellStyle name="Normal 2 8 2 2 2 2 3 2" xfId="16046" xr:uid="{00000000-0005-0000-0000-00009F710000}"/>
    <cellStyle name="Normal 2 8 2 2 2 2 3 2 2" xfId="32342" xr:uid="{00000000-0005-0000-0000-0000A0710000}"/>
    <cellStyle name="Normal 2 8 2 2 2 2 3 3" xfId="24196" xr:uid="{00000000-0005-0000-0000-0000A1710000}"/>
    <cellStyle name="Normal 2 8 2 2 2 2 4" xfId="10747" xr:uid="{00000000-0005-0000-0000-0000A2710000}"/>
    <cellStyle name="Normal 2 8 2 2 2 2 4 2" xfId="27043" xr:uid="{00000000-0005-0000-0000-0000A3710000}"/>
    <cellStyle name="Normal 2 8 2 2 2 2 5" xfId="18897" xr:uid="{00000000-0005-0000-0000-0000A4710000}"/>
    <cellStyle name="Normal 2 8 2 2 2 3" xfId="3865" xr:uid="{00000000-0005-0000-0000-0000A5710000}"/>
    <cellStyle name="Normal 2 8 2 2 2 3 2" xfId="12011" xr:uid="{00000000-0005-0000-0000-0000A6710000}"/>
    <cellStyle name="Normal 2 8 2 2 2 3 2 2" xfId="28307" xr:uid="{00000000-0005-0000-0000-0000A7710000}"/>
    <cellStyle name="Normal 2 8 2 2 2 3 3" xfId="20161" xr:uid="{00000000-0005-0000-0000-0000A8710000}"/>
    <cellStyle name="Normal 2 8 2 2 2 4" xfId="6490" xr:uid="{00000000-0005-0000-0000-0000A9710000}"/>
    <cellStyle name="Normal 2 8 2 2 2 4 2" xfId="14636" xr:uid="{00000000-0005-0000-0000-0000AA710000}"/>
    <cellStyle name="Normal 2 8 2 2 2 4 2 2" xfId="30932" xr:uid="{00000000-0005-0000-0000-0000AB710000}"/>
    <cellStyle name="Normal 2 8 2 2 2 4 3" xfId="22786" xr:uid="{00000000-0005-0000-0000-0000AC710000}"/>
    <cellStyle name="Normal 2 8 2 2 2 5" xfId="9337" xr:uid="{00000000-0005-0000-0000-0000AD710000}"/>
    <cellStyle name="Normal 2 8 2 2 2 5 2" xfId="25633" xr:uid="{00000000-0005-0000-0000-0000AE710000}"/>
    <cellStyle name="Normal 2 8 2 2 2 6" xfId="17487" xr:uid="{00000000-0005-0000-0000-0000AF710000}"/>
    <cellStyle name="Normal 2 8 2 2 3" xfId="1896" xr:uid="{00000000-0005-0000-0000-0000B0710000}"/>
    <cellStyle name="Normal 2 8 2 2 3 2" xfId="4474" xr:uid="{00000000-0005-0000-0000-0000B1710000}"/>
    <cellStyle name="Normal 2 8 2 2 3 2 2" xfId="12620" xr:uid="{00000000-0005-0000-0000-0000B2710000}"/>
    <cellStyle name="Normal 2 8 2 2 3 2 2 2" xfId="28916" xr:uid="{00000000-0005-0000-0000-0000B3710000}"/>
    <cellStyle name="Normal 2 8 2 2 3 2 3" xfId="20770" xr:uid="{00000000-0005-0000-0000-0000B4710000}"/>
    <cellStyle name="Normal 2 8 2 2 3 3" xfId="7195" xr:uid="{00000000-0005-0000-0000-0000B5710000}"/>
    <cellStyle name="Normal 2 8 2 2 3 3 2" xfId="15341" xr:uid="{00000000-0005-0000-0000-0000B6710000}"/>
    <cellStyle name="Normal 2 8 2 2 3 3 2 2" xfId="31637" xr:uid="{00000000-0005-0000-0000-0000B7710000}"/>
    <cellStyle name="Normal 2 8 2 2 3 3 3" xfId="23491" xr:uid="{00000000-0005-0000-0000-0000B8710000}"/>
    <cellStyle name="Normal 2 8 2 2 3 4" xfId="10042" xr:uid="{00000000-0005-0000-0000-0000B9710000}"/>
    <cellStyle name="Normal 2 8 2 2 3 4 2" xfId="26338" xr:uid="{00000000-0005-0000-0000-0000BA710000}"/>
    <cellStyle name="Normal 2 8 2 2 3 5" xfId="18192" xr:uid="{00000000-0005-0000-0000-0000BB710000}"/>
    <cellStyle name="Normal 2 8 2 2 4" xfId="3256" xr:uid="{00000000-0005-0000-0000-0000BC710000}"/>
    <cellStyle name="Normal 2 8 2 2 4 2" xfId="11402" xr:uid="{00000000-0005-0000-0000-0000BD710000}"/>
    <cellStyle name="Normal 2 8 2 2 4 2 2" xfId="27698" xr:uid="{00000000-0005-0000-0000-0000BE710000}"/>
    <cellStyle name="Normal 2 8 2 2 4 3" xfId="19552" xr:uid="{00000000-0005-0000-0000-0000BF710000}"/>
    <cellStyle name="Normal 2 8 2 2 5" xfId="5785" xr:uid="{00000000-0005-0000-0000-0000C0710000}"/>
    <cellStyle name="Normal 2 8 2 2 5 2" xfId="13931" xr:uid="{00000000-0005-0000-0000-0000C1710000}"/>
    <cellStyle name="Normal 2 8 2 2 5 2 2" xfId="30227" xr:uid="{00000000-0005-0000-0000-0000C2710000}"/>
    <cellStyle name="Normal 2 8 2 2 5 3" xfId="22081" xr:uid="{00000000-0005-0000-0000-0000C3710000}"/>
    <cellStyle name="Normal 2 8 2 2 6" xfId="8632" xr:uid="{00000000-0005-0000-0000-0000C4710000}"/>
    <cellStyle name="Normal 2 8 2 2 6 2" xfId="24928" xr:uid="{00000000-0005-0000-0000-0000C5710000}"/>
    <cellStyle name="Normal 2 8 2 2 7" xfId="16782" xr:uid="{00000000-0005-0000-0000-0000C6710000}"/>
    <cellStyle name="Normal 2 8 2 3" xfId="847" xr:uid="{00000000-0005-0000-0000-0000C7710000}"/>
    <cellStyle name="Normal 2 8 2 3 2" xfId="2257" xr:uid="{00000000-0005-0000-0000-0000C8710000}"/>
    <cellStyle name="Normal 2 8 2 3 2 2" xfId="4787" xr:uid="{00000000-0005-0000-0000-0000C9710000}"/>
    <cellStyle name="Normal 2 8 2 3 2 2 2" xfId="12933" xr:uid="{00000000-0005-0000-0000-0000CA710000}"/>
    <cellStyle name="Normal 2 8 2 3 2 2 2 2" xfId="29229" xr:uid="{00000000-0005-0000-0000-0000CB710000}"/>
    <cellStyle name="Normal 2 8 2 3 2 2 3" xfId="21083" xr:uid="{00000000-0005-0000-0000-0000CC710000}"/>
    <cellStyle name="Normal 2 8 2 3 2 3" xfId="7556" xr:uid="{00000000-0005-0000-0000-0000CD710000}"/>
    <cellStyle name="Normal 2 8 2 3 2 3 2" xfId="15702" xr:uid="{00000000-0005-0000-0000-0000CE710000}"/>
    <cellStyle name="Normal 2 8 2 3 2 3 2 2" xfId="31998" xr:uid="{00000000-0005-0000-0000-0000CF710000}"/>
    <cellStyle name="Normal 2 8 2 3 2 3 3" xfId="23852" xr:uid="{00000000-0005-0000-0000-0000D0710000}"/>
    <cellStyle name="Normal 2 8 2 3 2 4" xfId="10403" xr:uid="{00000000-0005-0000-0000-0000D1710000}"/>
    <cellStyle name="Normal 2 8 2 3 2 4 2" xfId="26699" xr:uid="{00000000-0005-0000-0000-0000D2710000}"/>
    <cellStyle name="Normal 2 8 2 3 2 5" xfId="18553" xr:uid="{00000000-0005-0000-0000-0000D3710000}"/>
    <cellStyle name="Normal 2 8 2 3 3" xfId="3569" xr:uid="{00000000-0005-0000-0000-0000D4710000}"/>
    <cellStyle name="Normal 2 8 2 3 3 2" xfId="11715" xr:uid="{00000000-0005-0000-0000-0000D5710000}"/>
    <cellStyle name="Normal 2 8 2 3 3 2 2" xfId="28011" xr:uid="{00000000-0005-0000-0000-0000D6710000}"/>
    <cellStyle name="Normal 2 8 2 3 3 3" xfId="19865" xr:uid="{00000000-0005-0000-0000-0000D7710000}"/>
    <cellStyle name="Normal 2 8 2 3 4" xfId="6146" xr:uid="{00000000-0005-0000-0000-0000D8710000}"/>
    <cellStyle name="Normal 2 8 2 3 4 2" xfId="14292" xr:uid="{00000000-0005-0000-0000-0000D9710000}"/>
    <cellStyle name="Normal 2 8 2 3 4 2 2" xfId="30588" xr:uid="{00000000-0005-0000-0000-0000DA710000}"/>
    <cellStyle name="Normal 2 8 2 3 4 3" xfId="22442" xr:uid="{00000000-0005-0000-0000-0000DB710000}"/>
    <cellStyle name="Normal 2 8 2 3 5" xfId="8993" xr:uid="{00000000-0005-0000-0000-0000DC710000}"/>
    <cellStyle name="Normal 2 8 2 3 5 2" xfId="25289" xr:uid="{00000000-0005-0000-0000-0000DD710000}"/>
    <cellStyle name="Normal 2 8 2 3 6" xfId="17143" xr:uid="{00000000-0005-0000-0000-0000DE710000}"/>
    <cellStyle name="Normal 2 8 2 4" xfId="1552" xr:uid="{00000000-0005-0000-0000-0000DF710000}"/>
    <cellStyle name="Normal 2 8 2 4 2" xfId="4178" xr:uid="{00000000-0005-0000-0000-0000E0710000}"/>
    <cellStyle name="Normal 2 8 2 4 2 2" xfId="12324" xr:uid="{00000000-0005-0000-0000-0000E1710000}"/>
    <cellStyle name="Normal 2 8 2 4 2 2 2" xfId="28620" xr:uid="{00000000-0005-0000-0000-0000E2710000}"/>
    <cellStyle name="Normal 2 8 2 4 2 3" xfId="20474" xr:uid="{00000000-0005-0000-0000-0000E3710000}"/>
    <cellStyle name="Normal 2 8 2 4 3" xfId="6851" xr:uid="{00000000-0005-0000-0000-0000E4710000}"/>
    <cellStyle name="Normal 2 8 2 4 3 2" xfId="14997" xr:uid="{00000000-0005-0000-0000-0000E5710000}"/>
    <cellStyle name="Normal 2 8 2 4 3 2 2" xfId="31293" xr:uid="{00000000-0005-0000-0000-0000E6710000}"/>
    <cellStyle name="Normal 2 8 2 4 3 3" xfId="23147" xr:uid="{00000000-0005-0000-0000-0000E7710000}"/>
    <cellStyle name="Normal 2 8 2 4 4" xfId="9698" xr:uid="{00000000-0005-0000-0000-0000E8710000}"/>
    <cellStyle name="Normal 2 8 2 4 4 2" xfId="25994" xr:uid="{00000000-0005-0000-0000-0000E9710000}"/>
    <cellStyle name="Normal 2 8 2 4 5" xfId="17848" xr:uid="{00000000-0005-0000-0000-0000EA710000}"/>
    <cellStyle name="Normal 2 8 2 5" xfId="2960" xr:uid="{00000000-0005-0000-0000-0000EB710000}"/>
    <cellStyle name="Normal 2 8 2 5 2" xfId="11106" xr:uid="{00000000-0005-0000-0000-0000EC710000}"/>
    <cellStyle name="Normal 2 8 2 5 2 2" xfId="27402" xr:uid="{00000000-0005-0000-0000-0000ED710000}"/>
    <cellStyle name="Normal 2 8 2 5 3" xfId="19256" xr:uid="{00000000-0005-0000-0000-0000EE710000}"/>
    <cellStyle name="Normal 2 8 2 6" xfId="5441" xr:uid="{00000000-0005-0000-0000-0000EF710000}"/>
    <cellStyle name="Normal 2 8 2 6 2" xfId="13587" xr:uid="{00000000-0005-0000-0000-0000F0710000}"/>
    <cellStyle name="Normal 2 8 2 6 2 2" xfId="29883" xr:uid="{00000000-0005-0000-0000-0000F1710000}"/>
    <cellStyle name="Normal 2 8 2 6 3" xfId="21737" xr:uid="{00000000-0005-0000-0000-0000F2710000}"/>
    <cellStyle name="Normal 2 8 2 7" xfId="8288" xr:uid="{00000000-0005-0000-0000-0000F3710000}"/>
    <cellStyle name="Normal 2 8 2 7 2" xfId="24584" xr:uid="{00000000-0005-0000-0000-0000F4710000}"/>
    <cellStyle name="Normal 2 8 2 8" xfId="16438" xr:uid="{00000000-0005-0000-0000-0000F5710000}"/>
    <cellStyle name="Normal 2 8 3" xfId="223" xr:uid="{00000000-0005-0000-0000-0000F6710000}"/>
    <cellStyle name="Normal 2 8 3 2" xfId="567" xr:uid="{00000000-0005-0000-0000-0000F7710000}"/>
    <cellStyle name="Normal 2 8 3 2 2" xfId="1273" xr:uid="{00000000-0005-0000-0000-0000F8710000}"/>
    <cellStyle name="Normal 2 8 3 2 2 2" xfId="2683" xr:uid="{00000000-0005-0000-0000-0000F9710000}"/>
    <cellStyle name="Normal 2 8 3 2 2 2 2" xfId="5157" xr:uid="{00000000-0005-0000-0000-0000FA710000}"/>
    <cellStyle name="Normal 2 8 3 2 2 2 2 2" xfId="13303" xr:uid="{00000000-0005-0000-0000-0000FB710000}"/>
    <cellStyle name="Normal 2 8 3 2 2 2 2 2 2" xfId="29599" xr:uid="{00000000-0005-0000-0000-0000FC710000}"/>
    <cellStyle name="Normal 2 8 3 2 2 2 2 3" xfId="21453" xr:uid="{00000000-0005-0000-0000-0000FD710000}"/>
    <cellStyle name="Normal 2 8 3 2 2 2 3" xfId="7982" xr:uid="{00000000-0005-0000-0000-0000FE710000}"/>
    <cellStyle name="Normal 2 8 3 2 2 2 3 2" xfId="16128" xr:uid="{00000000-0005-0000-0000-0000FF710000}"/>
    <cellStyle name="Normal 2 8 3 2 2 2 3 2 2" xfId="32424" xr:uid="{00000000-0005-0000-0000-000000720000}"/>
    <cellStyle name="Normal 2 8 3 2 2 2 3 3" xfId="24278" xr:uid="{00000000-0005-0000-0000-000001720000}"/>
    <cellStyle name="Normal 2 8 3 2 2 2 4" xfId="10829" xr:uid="{00000000-0005-0000-0000-000002720000}"/>
    <cellStyle name="Normal 2 8 3 2 2 2 4 2" xfId="27125" xr:uid="{00000000-0005-0000-0000-000003720000}"/>
    <cellStyle name="Normal 2 8 3 2 2 2 5" xfId="18979" xr:uid="{00000000-0005-0000-0000-000004720000}"/>
    <cellStyle name="Normal 2 8 3 2 2 3" xfId="3939" xr:uid="{00000000-0005-0000-0000-000005720000}"/>
    <cellStyle name="Normal 2 8 3 2 2 3 2" xfId="12085" xr:uid="{00000000-0005-0000-0000-000006720000}"/>
    <cellStyle name="Normal 2 8 3 2 2 3 2 2" xfId="28381" xr:uid="{00000000-0005-0000-0000-000007720000}"/>
    <cellStyle name="Normal 2 8 3 2 2 3 3" xfId="20235" xr:uid="{00000000-0005-0000-0000-000008720000}"/>
    <cellStyle name="Normal 2 8 3 2 2 4" xfId="6572" xr:uid="{00000000-0005-0000-0000-000009720000}"/>
    <cellStyle name="Normal 2 8 3 2 2 4 2" xfId="14718" xr:uid="{00000000-0005-0000-0000-00000A720000}"/>
    <cellStyle name="Normal 2 8 3 2 2 4 2 2" xfId="31014" xr:uid="{00000000-0005-0000-0000-00000B720000}"/>
    <cellStyle name="Normal 2 8 3 2 2 4 3" xfId="22868" xr:uid="{00000000-0005-0000-0000-00000C720000}"/>
    <cellStyle name="Normal 2 8 3 2 2 5" xfId="9419" xr:uid="{00000000-0005-0000-0000-00000D720000}"/>
    <cellStyle name="Normal 2 8 3 2 2 5 2" xfId="25715" xr:uid="{00000000-0005-0000-0000-00000E720000}"/>
    <cellStyle name="Normal 2 8 3 2 2 6" xfId="17569" xr:uid="{00000000-0005-0000-0000-00000F720000}"/>
    <cellStyle name="Normal 2 8 3 2 3" xfId="1978" xr:uid="{00000000-0005-0000-0000-000010720000}"/>
    <cellStyle name="Normal 2 8 3 2 3 2" xfId="4548" xr:uid="{00000000-0005-0000-0000-000011720000}"/>
    <cellStyle name="Normal 2 8 3 2 3 2 2" xfId="12694" xr:uid="{00000000-0005-0000-0000-000012720000}"/>
    <cellStyle name="Normal 2 8 3 2 3 2 2 2" xfId="28990" xr:uid="{00000000-0005-0000-0000-000013720000}"/>
    <cellStyle name="Normal 2 8 3 2 3 2 3" xfId="20844" xr:uid="{00000000-0005-0000-0000-000014720000}"/>
    <cellStyle name="Normal 2 8 3 2 3 3" xfId="7277" xr:uid="{00000000-0005-0000-0000-000015720000}"/>
    <cellStyle name="Normal 2 8 3 2 3 3 2" xfId="15423" xr:uid="{00000000-0005-0000-0000-000016720000}"/>
    <cellStyle name="Normal 2 8 3 2 3 3 2 2" xfId="31719" xr:uid="{00000000-0005-0000-0000-000017720000}"/>
    <cellStyle name="Normal 2 8 3 2 3 3 3" xfId="23573" xr:uid="{00000000-0005-0000-0000-000018720000}"/>
    <cellStyle name="Normal 2 8 3 2 3 4" xfId="10124" xr:uid="{00000000-0005-0000-0000-000019720000}"/>
    <cellStyle name="Normal 2 8 3 2 3 4 2" xfId="26420" xr:uid="{00000000-0005-0000-0000-00001A720000}"/>
    <cellStyle name="Normal 2 8 3 2 3 5" xfId="18274" xr:uid="{00000000-0005-0000-0000-00001B720000}"/>
    <cellStyle name="Normal 2 8 3 2 4" xfId="3330" xr:uid="{00000000-0005-0000-0000-00001C720000}"/>
    <cellStyle name="Normal 2 8 3 2 4 2" xfId="11476" xr:uid="{00000000-0005-0000-0000-00001D720000}"/>
    <cellStyle name="Normal 2 8 3 2 4 2 2" xfId="27772" xr:uid="{00000000-0005-0000-0000-00001E720000}"/>
    <cellStyle name="Normal 2 8 3 2 4 3" xfId="19626" xr:uid="{00000000-0005-0000-0000-00001F720000}"/>
    <cellStyle name="Normal 2 8 3 2 5" xfId="5867" xr:uid="{00000000-0005-0000-0000-000020720000}"/>
    <cellStyle name="Normal 2 8 3 2 5 2" xfId="14013" xr:uid="{00000000-0005-0000-0000-000021720000}"/>
    <cellStyle name="Normal 2 8 3 2 5 2 2" xfId="30309" xr:uid="{00000000-0005-0000-0000-000022720000}"/>
    <cellStyle name="Normal 2 8 3 2 5 3" xfId="22163" xr:uid="{00000000-0005-0000-0000-000023720000}"/>
    <cellStyle name="Normal 2 8 3 2 6" xfId="8714" xr:uid="{00000000-0005-0000-0000-000024720000}"/>
    <cellStyle name="Normal 2 8 3 2 6 2" xfId="25010" xr:uid="{00000000-0005-0000-0000-000025720000}"/>
    <cellStyle name="Normal 2 8 3 2 7" xfId="16864" xr:uid="{00000000-0005-0000-0000-000026720000}"/>
    <cellStyle name="Normal 2 8 3 3" xfId="929" xr:uid="{00000000-0005-0000-0000-000027720000}"/>
    <cellStyle name="Normal 2 8 3 3 2" xfId="2339" xr:uid="{00000000-0005-0000-0000-000028720000}"/>
    <cellStyle name="Normal 2 8 3 3 2 2" xfId="4861" xr:uid="{00000000-0005-0000-0000-000029720000}"/>
    <cellStyle name="Normal 2 8 3 3 2 2 2" xfId="13007" xr:uid="{00000000-0005-0000-0000-00002A720000}"/>
    <cellStyle name="Normal 2 8 3 3 2 2 2 2" xfId="29303" xr:uid="{00000000-0005-0000-0000-00002B720000}"/>
    <cellStyle name="Normal 2 8 3 3 2 2 3" xfId="21157" xr:uid="{00000000-0005-0000-0000-00002C720000}"/>
    <cellStyle name="Normal 2 8 3 3 2 3" xfId="7638" xr:uid="{00000000-0005-0000-0000-00002D720000}"/>
    <cellStyle name="Normal 2 8 3 3 2 3 2" xfId="15784" xr:uid="{00000000-0005-0000-0000-00002E720000}"/>
    <cellStyle name="Normal 2 8 3 3 2 3 2 2" xfId="32080" xr:uid="{00000000-0005-0000-0000-00002F720000}"/>
    <cellStyle name="Normal 2 8 3 3 2 3 3" xfId="23934" xr:uid="{00000000-0005-0000-0000-000030720000}"/>
    <cellStyle name="Normal 2 8 3 3 2 4" xfId="10485" xr:uid="{00000000-0005-0000-0000-000031720000}"/>
    <cellStyle name="Normal 2 8 3 3 2 4 2" xfId="26781" xr:uid="{00000000-0005-0000-0000-000032720000}"/>
    <cellStyle name="Normal 2 8 3 3 2 5" xfId="18635" xr:uid="{00000000-0005-0000-0000-000033720000}"/>
    <cellStyle name="Normal 2 8 3 3 3" xfId="3643" xr:uid="{00000000-0005-0000-0000-000034720000}"/>
    <cellStyle name="Normal 2 8 3 3 3 2" xfId="11789" xr:uid="{00000000-0005-0000-0000-000035720000}"/>
    <cellStyle name="Normal 2 8 3 3 3 2 2" xfId="28085" xr:uid="{00000000-0005-0000-0000-000036720000}"/>
    <cellStyle name="Normal 2 8 3 3 3 3" xfId="19939" xr:uid="{00000000-0005-0000-0000-000037720000}"/>
    <cellStyle name="Normal 2 8 3 3 4" xfId="6228" xr:uid="{00000000-0005-0000-0000-000038720000}"/>
    <cellStyle name="Normal 2 8 3 3 4 2" xfId="14374" xr:uid="{00000000-0005-0000-0000-000039720000}"/>
    <cellStyle name="Normal 2 8 3 3 4 2 2" xfId="30670" xr:uid="{00000000-0005-0000-0000-00003A720000}"/>
    <cellStyle name="Normal 2 8 3 3 4 3" xfId="22524" xr:uid="{00000000-0005-0000-0000-00003B720000}"/>
    <cellStyle name="Normal 2 8 3 3 5" xfId="9075" xr:uid="{00000000-0005-0000-0000-00003C720000}"/>
    <cellStyle name="Normal 2 8 3 3 5 2" xfId="25371" xr:uid="{00000000-0005-0000-0000-00003D720000}"/>
    <cellStyle name="Normal 2 8 3 3 6" xfId="17225" xr:uid="{00000000-0005-0000-0000-00003E720000}"/>
    <cellStyle name="Normal 2 8 3 4" xfId="1634" xr:uid="{00000000-0005-0000-0000-00003F720000}"/>
    <cellStyle name="Normal 2 8 3 4 2" xfId="4252" xr:uid="{00000000-0005-0000-0000-000040720000}"/>
    <cellStyle name="Normal 2 8 3 4 2 2" xfId="12398" xr:uid="{00000000-0005-0000-0000-000041720000}"/>
    <cellStyle name="Normal 2 8 3 4 2 2 2" xfId="28694" xr:uid="{00000000-0005-0000-0000-000042720000}"/>
    <cellStyle name="Normal 2 8 3 4 2 3" xfId="20548" xr:uid="{00000000-0005-0000-0000-000043720000}"/>
    <cellStyle name="Normal 2 8 3 4 3" xfId="6933" xr:uid="{00000000-0005-0000-0000-000044720000}"/>
    <cellStyle name="Normal 2 8 3 4 3 2" xfId="15079" xr:uid="{00000000-0005-0000-0000-000045720000}"/>
    <cellStyle name="Normal 2 8 3 4 3 2 2" xfId="31375" xr:uid="{00000000-0005-0000-0000-000046720000}"/>
    <cellStyle name="Normal 2 8 3 4 3 3" xfId="23229" xr:uid="{00000000-0005-0000-0000-000047720000}"/>
    <cellStyle name="Normal 2 8 3 4 4" xfId="9780" xr:uid="{00000000-0005-0000-0000-000048720000}"/>
    <cellStyle name="Normal 2 8 3 4 4 2" xfId="26076" xr:uid="{00000000-0005-0000-0000-000049720000}"/>
    <cellStyle name="Normal 2 8 3 4 5" xfId="17930" xr:uid="{00000000-0005-0000-0000-00004A720000}"/>
    <cellStyle name="Normal 2 8 3 5" xfId="3034" xr:uid="{00000000-0005-0000-0000-00004B720000}"/>
    <cellStyle name="Normal 2 8 3 5 2" xfId="11180" xr:uid="{00000000-0005-0000-0000-00004C720000}"/>
    <cellStyle name="Normal 2 8 3 5 2 2" xfId="27476" xr:uid="{00000000-0005-0000-0000-00004D720000}"/>
    <cellStyle name="Normal 2 8 3 5 3" xfId="19330" xr:uid="{00000000-0005-0000-0000-00004E720000}"/>
    <cellStyle name="Normal 2 8 3 6" xfId="5523" xr:uid="{00000000-0005-0000-0000-00004F720000}"/>
    <cellStyle name="Normal 2 8 3 6 2" xfId="13669" xr:uid="{00000000-0005-0000-0000-000050720000}"/>
    <cellStyle name="Normal 2 8 3 6 2 2" xfId="29965" xr:uid="{00000000-0005-0000-0000-000051720000}"/>
    <cellStyle name="Normal 2 8 3 6 3" xfId="21819" xr:uid="{00000000-0005-0000-0000-000052720000}"/>
    <cellStyle name="Normal 2 8 3 7" xfId="8370" xr:uid="{00000000-0005-0000-0000-000053720000}"/>
    <cellStyle name="Normal 2 8 3 7 2" xfId="24666" xr:uid="{00000000-0005-0000-0000-000054720000}"/>
    <cellStyle name="Normal 2 8 3 8" xfId="16520" xr:uid="{00000000-0005-0000-0000-000055720000}"/>
    <cellStyle name="Normal 2 8 4" xfId="305" xr:uid="{00000000-0005-0000-0000-000056720000}"/>
    <cellStyle name="Normal 2 8 4 2" xfId="649" xr:uid="{00000000-0005-0000-0000-000057720000}"/>
    <cellStyle name="Normal 2 8 4 2 2" xfId="1355" xr:uid="{00000000-0005-0000-0000-000058720000}"/>
    <cellStyle name="Normal 2 8 4 2 2 2" xfId="2765" xr:uid="{00000000-0005-0000-0000-000059720000}"/>
    <cellStyle name="Normal 2 8 4 2 2 2 2" xfId="5231" xr:uid="{00000000-0005-0000-0000-00005A720000}"/>
    <cellStyle name="Normal 2 8 4 2 2 2 2 2" xfId="13377" xr:uid="{00000000-0005-0000-0000-00005B720000}"/>
    <cellStyle name="Normal 2 8 4 2 2 2 2 2 2" xfId="29673" xr:uid="{00000000-0005-0000-0000-00005C720000}"/>
    <cellStyle name="Normal 2 8 4 2 2 2 2 3" xfId="21527" xr:uid="{00000000-0005-0000-0000-00005D720000}"/>
    <cellStyle name="Normal 2 8 4 2 2 2 3" xfId="8064" xr:uid="{00000000-0005-0000-0000-00005E720000}"/>
    <cellStyle name="Normal 2 8 4 2 2 2 3 2" xfId="16210" xr:uid="{00000000-0005-0000-0000-00005F720000}"/>
    <cellStyle name="Normal 2 8 4 2 2 2 3 2 2" xfId="32506" xr:uid="{00000000-0005-0000-0000-000060720000}"/>
    <cellStyle name="Normal 2 8 4 2 2 2 3 3" xfId="24360" xr:uid="{00000000-0005-0000-0000-000061720000}"/>
    <cellStyle name="Normal 2 8 4 2 2 2 4" xfId="10911" xr:uid="{00000000-0005-0000-0000-000062720000}"/>
    <cellStyle name="Normal 2 8 4 2 2 2 4 2" xfId="27207" xr:uid="{00000000-0005-0000-0000-000063720000}"/>
    <cellStyle name="Normal 2 8 4 2 2 2 5" xfId="19061" xr:uid="{00000000-0005-0000-0000-000064720000}"/>
    <cellStyle name="Normal 2 8 4 2 2 3" xfId="4013" xr:uid="{00000000-0005-0000-0000-000065720000}"/>
    <cellStyle name="Normal 2 8 4 2 2 3 2" xfId="12159" xr:uid="{00000000-0005-0000-0000-000066720000}"/>
    <cellStyle name="Normal 2 8 4 2 2 3 2 2" xfId="28455" xr:uid="{00000000-0005-0000-0000-000067720000}"/>
    <cellStyle name="Normal 2 8 4 2 2 3 3" xfId="20309" xr:uid="{00000000-0005-0000-0000-000068720000}"/>
    <cellStyle name="Normal 2 8 4 2 2 4" xfId="6654" xr:uid="{00000000-0005-0000-0000-000069720000}"/>
    <cellStyle name="Normal 2 8 4 2 2 4 2" xfId="14800" xr:uid="{00000000-0005-0000-0000-00006A720000}"/>
    <cellStyle name="Normal 2 8 4 2 2 4 2 2" xfId="31096" xr:uid="{00000000-0005-0000-0000-00006B720000}"/>
    <cellStyle name="Normal 2 8 4 2 2 4 3" xfId="22950" xr:uid="{00000000-0005-0000-0000-00006C720000}"/>
    <cellStyle name="Normal 2 8 4 2 2 5" xfId="9501" xr:uid="{00000000-0005-0000-0000-00006D720000}"/>
    <cellStyle name="Normal 2 8 4 2 2 5 2" xfId="25797" xr:uid="{00000000-0005-0000-0000-00006E720000}"/>
    <cellStyle name="Normal 2 8 4 2 2 6" xfId="17651" xr:uid="{00000000-0005-0000-0000-00006F720000}"/>
    <cellStyle name="Normal 2 8 4 2 3" xfId="2060" xr:uid="{00000000-0005-0000-0000-000070720000}"/>
    <cellStyle name="Normal 2 8 4 2 3 2" xfId="4622" xr:uid="{00000000-0005-0000-0000-000071720000}"/>
    <cellStyle name="Normal 2 8 4 2 3 2 2" xfId="12768" xr:uid="{00000000-0005-0000-0000-000072720000}"/>
    <cellStyle name="Normal 2 8 4 2 3 2 2 2" xfId="29064" xr:uid="{00000000-0005-0000-0000-000073720000}"/>
    <cellStyle name="Normal 2 8 4 2 3 2 3" xfId="20918" xr:uid="{00000000-0005-0000-0000-000074720000}"/>
    <cellStyle name="Normal 2 8 4 2 3 3" xfId="7359" xr:uid="{00000000-0005-0000-0000-000075720000}"/>
    <cellStyle name="Normal 2 8 4 2 3 3 2" xfId="15505" xr:uid="{00000000-0005-0000-0000-000076720000}"/>
    <cellStyle name="Normal 2 8 4 2 3 3 2 2" xfId="31801" xr:uid="{00000000-0005-0000-0000-000077720000}"/>
    <cellStyle name="Normal 2 8 4 2 3 3 3" xfId="23655" xr:uid="{00000000-0005-0000-0000-000078720000}"/>
    <cellStyle name="Normal 2 8 4 2 3 4" xfId="10206" xr:uid="{00000000-0005-0000-0000-000079720000}"/>
    <cellStyle name="Normal 2 8 4 2 3 4 2" xfId="26502" xr:uid="{00000000-0005-0000-0000-00007A720000}"/>
    <cellStyle name="Normal 2 8 4 2 3 5" xfId="18356" xr:uid="{00000000-0005-0000-0000-00007B720000}"/>
    <cellStyle name="Normal 2 8 4 2 4" xfId="3404" xr:uid="{00000000-0005-0000-0000-00007C720000}"/>
    <cellStyle name="Normal 2 8 4 2 4 2" xfId="11550" xr:uid="{00000000-0005-0000-0000-00007D720000}"/>
    <cellStyle name="Normal 2 8 4 2 4 2 2" xfId="27846" xr:uid="{00000000-0005-0000-0000-00007E720000}"/>
    <cellStyle name="Normal 2 8 4 2 4 3" xfId="19700" xr:uid="{00000000-0005-0000-0000-00007F720000}"/>
    <cellStyle name="Normal 2 8 4 2 5" xfId="5949" xr:uid="{00000000-0005-0000-0000-000080720000}"/>
    <cellStyle name="Normal 2 8 4 2 5 2" xfId="14095" xr:uid="{00000000-0005-0000-0000-000081720000}"/>
    <cellStyle name="Normal 2 8 4 2 5 2 2" xfId="30391" xr:uid="{00000000-0005-0000-0000-000082720000}"/>
    <cellStyle name="Normal 2 8 4 2 5 3" xfId="22245" xr:uid="{00000000-0005-0000-0000-000083720000}"/>
    <cellStyle name="Normal 2 8 4 2 6" xfId="8796" xr:uid="{00000000-0005-0000-0000-000084720000}"/>
    <cellStyle name="Normal 2 8 4 2 6 2" xfId="25092" xr:uid="{00000000-0005-0000-0000-000085720000}"/>
    <cellStyle name="Normal 2 8 4 2 7" xfId="16946" xr:uid="{00000000-0005-0000-0000-000086720000}"/>
    <cellStyle name="Normal 2 8 4 3" xfId="1011" xr:uid="{00000000-0005-0000-0000-000087720000}"/>
    <cellStyle name="Normal 2 8 4 3 2" xfId="2421" xr:uid="{00000000-0005-0000-0000-000088720000}"/>
    <cellStyle name="Normal 2 8 4 3 2 2" xfId="4935" xr:uid="{00000000-0005-0000-0000-000089720000}"/>
    <cellStyle name="Normal 2 8 4 3 2 2 2" xfId="13081" xr:uid="{00000000-0005-0000-0000-00008A720000}"/>
    <cellStyle name="Normal 2 8 4 3 2 2 2 2" xfId="29377" xr:uid="{00000000-0005-0000-0000-00008B720000}"/>
    <cellStyle name="Normal 2 8 4 3 2 2 3" xfId="21231" xr:uid="{00000000-0005-0000-0000-00008C720000}"/>
    <cellStyle name="Normal 2 8 4 3 2 3" xfId="7720" xr:uid="{00000000-0005-0000-0000-00008D720000}"/>
    <cellStyle name="Normal 2 8 4 3 2 3 2" xfId="15866" xr:uid="{00000000-0005-0000-0000-00008E720000}"/>
    <cellStyle name="Normal 2 8 4 3 2 3 2 2" xfId="32162" xr:uid="{00000000-0005-0000-0000-00008F720000}"/>
    <cellStyle name="Normal 2 8 4 3 2 3 3" xfId="24016" xr:uid="{00000000-0005-0000-0000-000090720000}"/>
    <cellStyle name="Normal 2 8 4 3 2 4" xfId="10567" xr:uid="{00000000-0005-0000-0000-000091720000}"/>
    <cellStyle name="Normal 2 8 4 3 2 4 2" xfId="26863" xr:uid="{00000000-0005-0000-0000-000092720000}"/>
    <cellStyle name="Normal 2 8 4 3 2 5" xfId="18717" xr:uid="{00000000-0005-0000-0000-000093720000}"/>
    <cellStyle name="Normal 2 8 4 3 3" xfId="3717" xr:uid="{00000000-0005-0000-0000-000094720000}"/>
    <cellStyle name="Normal 2 8 4 3 3 2" xfId="11863" xr:uid="{00000000-0005-0000-0000-000095720000}"/>
    <cellStyle name="Normal 2 8 4 3 3 2 2" xfId="28159" xr:uid="{00000000-0005-0000-0000-000096720000}"/>
    <cellStyle name="Normal 2 8 4 3 3 3" xfId="20013" xr:uid="{00000000-0005-0000-0000-000097720000}"/>
    <cellStyle name="Normal 2 8 4 3 4" xfId="6310" xr:uid="{00000000-0005-0000-0000-000098720000}"/>
    <cellStyle name="Normal 2 8 4 3 4 2" xfId="14456" xr:uid="{00000000-0005-0000-0000-000099720000}"/>
    <cellStyle name="Normal 2 8 4 3 4 2 2" xfId="30752" xr:uid="{00000000-0005-0000-0000-00009A720000}"/>
    <cellStyle name="Normal 2 8 4 3 4 3" xfId="22606" xr:uid="{00000000-0005-0000-0000-00009B720000}"/>
    <cellStyle name="Normal 2 8 4 3 5" xfId="9157" xr:uid="{00000000-0005-0000-0000-00009C720000}"/>
    <cellStyle name="Normal 2 8 4 3 5 2" xfId="25453" xr:uid="{00000000-0005-0000-0000-00009D720000}"/>
    <cellStyle name="Normal 2 8 4 3 6" xfId="17307" xr:uid="{00000000-0005-0000-0000-00009E720000}"/>
    <cellStyle name="Normal 2 8 4 4" xfId="1716" xr:uid="{00000000-0005-0000-0000-00009F720000}"/>
    <cellStyle name="Normal 2 8 4 4 2" xfId="4326" xr:uid="{00000000-0005-0000-0000-0000A0720000}"/>
    <cellStyle name="Normal 2 8 4 4 2 2" xfId="12472" xr:uid="{00000000-0005-0000-0000-0000A1720000}"/>
    <cellStyle name="Normal 2 8 4 4 2 2 2" xfId="28768" xr:uid="{00000000-0005-0000-0000-0000A2720000}"/>
    <cellStyle name="Normal 2 8 4 4 2 3" xfId="20622" xr:uid="{00000000-0005-0000-0000-0000A3720000}"/>
    <cellStyle name="Normal 2 8 4 4 3" xfId="7015" xr:uid="{00000000-0005-0000-0000-0000A4720000}"/>
    <cellStyle name="Normal 2 8 4 4 3 2" xfId="15161" xr:uid="{00000000-0005-0000-0000-0000A5720000}"/>
    <cellStyle name="Normal 2 8 4 4 3 2 2" xfId="31457" xr:uid="{00000000-0005-0000-0000-0000A6720000}"/>
    <cellStyle name="Normal 2 8 4 4 3 3" xfId="23311" xr:uid="{00000000-0005-0000-0000-0000A7720000}"/>
    <cellStyle name="Normal 2 8 4 4 4" xfId="9862" xr:uid="{00000000-0005-0000-0000-0000A8720000}"/>
    <cellStyle name="Normal 2 8 4 4 4 2" xfId="26158" xr:uid="{00000000-0005-0000-0000-0000A9720000}"/>
    <cellStyle name="Normal 2 8 4 4 5" xfId="18012" xr:uid="{00000000-0005-0000-0000-0000AA720000}"/>
    <cellStyle name="Normal 2 8 4 5" xfId="3108" xr:uid="{00000000-0005-0000-0000-0000AB720000}"/>
    <cellStyle name="Normal 2 8 4 5 2" xfId="11254" xr:uid="{00000000-0005-0000-0000-0000AC720000}"/>
    <cellStyle name="Normal 2 8 4 5 2 2" xfId="27550" xr:uid="{00000000-0005-0000-0000-0000AD720000}"/>
    <cellStyle name="Normal 2 8 4 5 3" xfId="19404" xr:uid="{00000000-0005-0000-0000-0000AE720000}"/>
    <cellStyle name="Normal 2 8 4 6" xfId="5605" xr:uid="{00000000-0005-0000-0000-0000AF720000}"/>
    <cellStyle name="Normal 2 8 4 6 2" xfId="13751" xr:uid="{00000000-0005-0000-0000-0000B0720000}"/>
    <cellStyle name="Normal 2 8 4 6 2 2" xfId="30047" xr:uid="{00000000-0005-0000-0000-0000B1720000}"/>
    <cellStyle name="Normal 2 8 4 6 3" xfId="21901" xr:uid="{00000000-0005-0000-0000-0000B2720000}"/>
    <cellStyle name="Normal 2 8 4 7" xfId="8452" xr:uid="{00000000-0005-0000-0000-0000B3720000}"/>
    <cellStyle name="Normal 2 8 4 7 2" xfId="24748" xr:uid="{00000000-0005-0000-0000-0000B4720000}"/>
    <cellStyle name="Normal 2 8 4 8" xfId="16602" xr:uid="{00000000-0005-0000-0000-0000B5720000}"/>
    <cellStyle name="Normal 2 8 5" xfId="395" xr:uid="{00000000-0005-0000-0000-0000B6720000}"/>
    <cellStyle name="Normal 2 8 5 2" xfId="1101" xr:uid="{00000000-0005-0000-0000-0000B7720000}"/>
    <cellStyle name="Normal 2 8 5 2 2" xfId="2511" xr:uid="{00000000-0005-0000-0000-0000B8720000}"/>
    <cellStyle name="Normal 2 8 5 2 2 2" xfId="5009" xr:uid="{00000000-0005-0000-0000-0000B9720000}"/>
    <cellStyle name="Normal 2 8 5 2 2 2 2" xfId="13155" xr:uid="{00000000-0005-0000-0000-0000BA720000}"/>
    <cellStyle name="Normal 2 8 5 2 2 2 2 2" xfId="29451" xr:uid="{00000000-0005-0000-0000-0000BB720000}"/>
    <cellStyle name="Normal 2 8 5 2 2 2 3" xfId="21305" xr:uid="{00000000-0005-0000-0000-0000BC720000}"/>
    <cellStyle name="Normal 2 8 5 2 2 3" xfId="7810" xr:uid="{00000000-0005-0000-0000-0000BD720000}"/>
    <cellStyle name="Normal 2 8 5 2 2 3 2" xfId="15956" xr:uid="{00000000-0005-0000-0000-0000BE720000}"/>
    <cellStyle name="Normal 2 8 5 2 2 3 2 2" xfId="32252" xr:uid="{00000000-0005-0000-0000-0000BF720000}"/>
    <cellStyle name="Normal 2 8 5 2 2 3 3" xfId="24106" xr:uid="{00000000-0005-0000-0000-0000C0720000}"/>
    <cellStyle name="Normal 2 8 5 2 2 4" xfId="10657" xr:uid="{00000000-0005-0000-0000-0000C1720000}"/>
    <cellStyle name="Normal 2 8 5 2 2 4 2" xfId="26953" xr:uid="{00000000-0005-0000-0000-0000C2720000}"/>
    <cellStyle name="Normal 2 8 5 2 2 5" xfId="18807" xr:uid="{00000000-0005-0000-0000-0000C3720000}"/>
    <cellStyle name="Normal 2 8 5 2 3" xfId="3791" xr:uid="{00000000-0005-0000-0000-0000C4720000}"/>
    <cellStyle name="Normal 2 8 5 2 3 2" xfId="11937" xr:uid="{00000000-0005-0000-0000-0000C5720000}"/>
    <cellStyle name="Normal 2 8 5 2 3 2 2" xfId="28233" xr:uid="{00000000-0005-0000-0000-0000C6720000}"/>
    <cellStyle name="Normal 2 8 5 2 3 3" xfId="20087" xr:uid="{00000000-0005-0000-0000-0000C7720000}"/>
    <cellStyle name="Normal 2 8 5 2 4" xfId="6400" xr:uid="{00000000-0005-0000-0000-0000C8720000}"/>
    <cellStyle name="Normal 2 8 5 2 4 2" xfId="14546" xr:uid="{00000000-0005-0000-0000-0000C9720000}"/>
    <cellStyle name="Normal 2 8 5 2 4 2 2" xfId="30842" xr:uid="{00000000-0005-0000-0000-0000CA720000}"/>
    <cellStyle name="Normal 2 8 5 2 4 3" xfId="22696" xr:uid="{00000000-0005-0000-0000-0000CB720000}"/>
    <cellStyle name="Normal 2 8 5 2 5" xfId="9247" xr:uid="{00000000-0005-0000-0000-0000CC720000}"/>
    <cellStyle name="Normal 2 8 5 2 5 2" xfId="25543" xr:uid="{00000000-0005-0000-0000-0000CD720000}"/>
    <cellStyle name="Normal 2 8 5 2 6" xfId="17397" xr:uid="{00000000-0005-0000-0000-0000CE720000}"/>
    <cellStyle name="Normal 2 8 5 3" xfId="1806" xr:uid="{00000000-0005-0000-0000-0000CF720000}"/>
    <cellStyle name="Normal 2 8 5 3 2" xfId="4400" xr:uid="{00000000-0005-0000-0000-0000D0720000}"/>
    <cellStyle name="Normal 2 8 5 3 2 2" xfId="12546" xr:uid="{00000000-0005-0000-0000-0000D1720000}"/>
    <cellStyle name="Normal 2 8 5 3 2 2 2" xfId="28842" xr:uid="{00000000-0005-0000-0000-0000D2720000}"/>
    <cellStyle name="Normal 2 8 5 3 2 3" xfId="20696" xr:uid="{00000000-0005-0000-0000-0000D3720000}"/>
    <cellStyle name="Normal 2 8 5 3 3" xfId="7105" xr:uid="{00000000-0005-0000-0000-0000D4720000}"/>
    <cellStyle name="Normal 2 8 5 3 3 2" xfId="15251" xr:uid="{00000000-0005-0000-0000-0000D5720000}"/>
    <cellStyle name="Normal 2 8 5 3 3 2 2" xfId="31547" xr:uid="{00000000-0005-0000-0000-0000D6720000}"/>
    <cellStyle name="Normal 2 8 5 3 3 3" xfId="23401" xr:uid="{00000000-0005-0000-0000-0000D7720000}"/>
    <cellStyle name="Normal 2 8 5 3 4" xfId="9952" xr:uid="{00000000-0005-0000-0000-0000D8720000}"/>
    <cellStyle name="Normal 2 8 5 3 4 2" xfId="26248" xr:uid="{00000000-0005-0000-0000-0000D9720000}"/>
    <cellStyle name="Normal 2 8 5 3 5" xfId="18102" xr:uid="{00000000-0005-0000-0000-0000DA720000}"/>
    <cellStyle name="Normal 2 8 5 4" xfId="3182" xr:uid="{00000000-0005-0000-0000-0000DB720000}"/>
    <cellStyle name="Normal 2 8 5 4 2" xfId="11328" xr:uid="{00000000-0005-0000-0000-0000DC720000}"/>
    <cellStyle name="Normal 2 8 5 4 2 2" xfId="27624" xr:uid="{00000000-0005-0000-0000-0000DD720000}"/>
    <cellStyle name="Normal 2 8 5 4 3" xfId="19478" xr:uid="{00000000-0005-0000-0000-0000DE720000}"/>
    <cellStyle name="Normal 2 8 5 5" xfId="5695" xr:uid="{00000000-0005-0000-0000-0000DF720000}"/>
    <cellStyle name="Normal 2 8 5 5 2" xfId="13841" xr:uid="{00000000-0005-0000-0000-0000E0720000}"/>
    <cellStyle name="Normal 2 8 5 5 2 2" xfId="30137" xr:uid="{00000000-0005-0000-0000-0000E1720000}"/>
    <cellStyle name="Normal 2 8 5 5 3" xfId="21991" xr:uid="{00000000-0005-0000-0000-0000E2720000}"/>
    <cellStyle name="Normal 2 8 5 6" xfId="8542" xr:uid="{00000000-0005-0000-0000-0000E3720000}"/>
    <cellStyle name="Normal 2 8 5 6 2" xfId="24838" xr:uid="{00000000-0005-0000-0000-0000E4720000}"/>
    <cellStyle name="Normal 2 8 5 7" xfId="16692" xr:uid="{00000000-0005-0000-0000-0000E5720000}"/>
    <cellStyle name="Normal 2 8 6" xfId="757" xr:uid="{00000000-0005-0000-0000-0000E6720000}"/>
    <cellStyle name="Normal 2 8 6 2" xfId="2167" xr:uid="{00000000-0005-0000-0000-0000E7720000}"/>
    <cellStyle name="Normal 2 8 6 2 2" xfId="4713" xr:uid="{00000000-0005-0000-0000-0000E8720000}"/>
    <cellStyle name="Normal 2 8 6 2 2 2" xfId="12859" xr:uid="{00000000-0005-0000-0000-0000E9720000}"/>
    <cellStyle name="Normal 2 8 6 2 2 2 2" xfId="29155" xr:uid="{00000000-0005-0000-0000-0000EA720000}"/>
    <cellStyle name="Normal 2 8 6 2 2 3" xfId="21009" xr:uid="{00000000-0005-0000-0000-0000EB720000}"/>
    <cellStyle name="Normal 2 8 6 2 3" xfId="7466" xr:uid="{00000000-0005-0000-0000-0000EC720000}"/>
    <cellStyle name="Normal 2 8 6 2 3 2" xfId="15612" xr:uid="{00000000-0005-0000-0000-0000ED720000}"/>
    <cellStyle name="Normal 2 8 6 2 3 2 2" xfId="31908" xr:uid="{00000000-0005-0000-0000-0000EE720000}"/>
    <cellStyle name="Normal 2 8 6 2 3 3" xfId="23762" xr:uid="{00000000-0005-0000-0000-0000EF720000}"/>
    <cellStyle name="Normal 2 8 6 2 4" xfId="10313" xr:uid="{00000000-0005-0000-0000-0000F0720000}"/>
    <cellStyle name="Normal 2 8 6 2 4 2" xfId="26609" xr:uid="{00000000-0005-0000-0000-0000F1720000}"/>
    <cellStyle name="Normal 2 8 6 2 5" xfId="18463" xr:uid="{00000000-0005-0000-0000-0000F2720000}"/>
    <cellStyle name="Normal 2 8 6 3" xfId="3495" xr:uid="{00000000-0005-0000-0000-0000F3720000}"/>
    <cellStyle name="Normal 2 8 6 3 2" xfId="11641" xr:uid="{00000000-0005-0000-0000-0000F4720000}"/>
    <cellStyle name="Normal 2 8 6 3 2 2" xfId="27937" xr:uid="{00000000-0005-0000-0000-0000F5720000}"/>
    <cellStyle name="Normal 2 8 6 3 3" xfId="19791" xr:uid="{00000000-0005-0000-0000-0000F6720000}"/>
    <cellStyle name="Normal 2 8 6 4" xfId="6056" xr:uid="{00000000-0005-0000-0000-0000F7720000}"/>
    <cellStyle name="Normal 2 8 6 4 2" xfId="14202" xr:uid="{00000000-0005-0000-0000-0000F8720000}"/>
    <cellStyle name="Normal 2 8 6 4 2 2" xfId="30498" xr:uid="{00000000-0005-0000-0000-0000F9720000}"/>
    <cellStyle name="Normal 2 8 6 4 3" xfId="22352" xr:uid="{00000000-0005-0000-0000-0000FA720000}"/>
    <cellStyle name="Normal 2 8 6 5" xfId="8903" xr:uid="{00000000-0005-0000-0000-0000FB720000}"/>
    <cellStyle name="Normal 2 8 6 5 2" xfId="25199" xr:uid="{00000000-0005-0000-0000-0000FC720000}"/>
    <cellStyle name="Normal 2 8 6 6" xfId="17053" xr:uid="{00000000-0005-0000-0000-0000FD720000}"/>
    <cellStyle name="Normal 2 8 7" xfId="1462" xr:uid="{00000000-0005-0000-0000-0000FE720000}"/>
    <cellStyle name="Normal 2 8 7 2" xfId="4104" xr:uid="{00000000-0005-0000-0000-0000FF720000}"/>
    <cellStyle name="Normal 2 8 7 2 2" xfId="12250" xr:uid="{00000000-0005-0000-0000-000000730000}"/>
    <cellStyle name="Normal 2 8 7 2 2 2" xfId="28546" xr:uid="{00000000-0005-0000-0000-000001730000}"/>
    <cellStyle name="Normal 2 8 7 2 3" xfId="20400" xr:uid="{00000000-0005-0000-0000-000002730000}"/>
    <cellStyle name="Normal 2 8 7 3" xfId="6761" xr:uid="{00000000-0005-0000-0000-000003730000}"/>
    <cellStyle name="Normal 2 8 7 3 2" xfId="14907" xr:uid="{00000000-0005-0000-0000-000004730000}"/>
    <cellStyle name="Normal 2 8 7 3 2 2" xfId="31203" xr:uid="{00000000-0005-0000-0000-000005730000}"/>
    <cellStyle name="Normal 2 8 7 3 3" xfId="23057" xr:uid="{00000000-0005-0000-0000-000006730000}"/>
    <cellStyle name="Normal 2 8 7 4" xfId="9608" xr:uid="{00000000-0005-0000-0000-000007730000}"/>
    <cellStyle name="Normal 2 8 7 4 2" xfId="25904" xr:uid="{00000000-0005-0000-0000-000008730000}"/>
    <cellStyle name="Normal 2 8 7 5" xfId="17758" xr:uid="{00000000-0005-0000-0000-000009730000}"/>
    <cellStyle name="Normal 2 8 8" xfId="2886" xr:uid="{00000000-0005-0000-0000-00000A730000}"/>
    <cellStyle name="Normal 2 8 8 2" xfId="11032" xr:uid="{00000000-0005-0000-0000-00000B730000}"/>
    <cellStyle name="Normal 2 8 8 2 2" xfId="27328" xr:uid="{00000000-0005-0000-0000-00000C730000}"/>
    <cellStyle name="Normal 2 8 8 3" xfId="19182" xr:uid="{00000000-0005-0000-0000-00000D730000}"/>
    <cellStyle name="Normal 2 8 9" xfId="5351" xr:uid="{00000000-0005-0000-0000-00000E730000}"/>
    <cellStyle name="Normal 2 8 9 2" xfId="13497" xr:uid="{00000000-0005-0000-0000-00000F730000}"/>
    <cellStyle name="Normal 2 8 9 2 2" xfId="29793" xr:uid="{00000000-0005-0000-0000-000010730000}"/>
    <cellStyle name="Normal 2 8 9 3" xfId="21647" xr:uid="{00000000-0005-0000-0000-000011730000}"/>
    <cellStyle name="Normal 2 9" xfId="97" xr:uid="{00000000-0005-0000-0000-000012730000}"/>
    <cellStyle name="Normal 2 9 2" xfId="441" xr:uid="{00000000-0005-0000-0000-000013730000}"/>
    <cellStyle name="Normal 2 9 2 2" xfId="1147" xr:uid="{00000000-0005-0000-0000-000014730000}"/>
    <cellStyle name="Normal 2 9 2 2 2" xfId="2557" xr:uid="{00000000-0005-0000-0000-000015730000}"/>
    <cellStyle name="Normal 2 9 2 2 2 2" xfId="5047" xr:uid="{00000000-0005-0000-0000-000016730000}"/>
    <cellStyle name="Normal 2 9 2 2 2 2 2" xfId="13193" xr:uid="{00000000-0005-0000-0000-000017730000}"/>
    <cellStyle name="Normal 2 9 2 2 2 2 2 2" xfId="29489" xr:uid="{00000000-0005-0000-0000-000018730000}"/>
    <cellStyle name="Normal 2 9 2 2 2 2 3" xfId="21343" xr:uid="{00000000-0005-0000-0000-000019730000}"/>
    <cellStyle name="Normal 2 9 2 2 2 3" xfId="7856" xr:uid="{00000000-0005-0000-0000-00001A730000}"/>
    <cellStyle name="Normal 2 9 2 2 2 3 2" xfId="16002" xr:uid="{00000000-0005-0000-0000-00001B730000}"/>
    <cellStyle name="Normal 2 9 2 2 2 3 2 2" xfId="32298" xr:uid="{00000000-0005-0000-0000-00001C730000}"/>
    <cellStyle name="Normal 2 9 2 2 2 3 3" xfId="24152" xr:uid="{00000000-0005-0000-0000-00001D730000}"/>
    <cellStyle name="Normal 2 9 2 2 2 4" xfId="10703" xr:uid="{00000000-0005-0000-0000-00001E730000}"/>
    <cellStyle name="Normal 2 9 2 2 2 4 2" xfId="26999" xr:uid="{00000000-0005-0000-0000-00001F730000}"/>
    <cellStyle name="Normal 2 9 2 2 2 5" xfId="18853" xr:uid="{00000000-0005-0000-0000-000020730000}"/>
    <cellStyle name="Normal 2 9 2 2 3" xfId="3829" xr:uid="{00000000-0005-0000-0000-000021730000}"/>
    <cellStyle name="Normal 2 9 2 2 3 2" xfId="11975" xr:uid="{00000000-0005-0000-0000-000022730000}"/>
    <cellStyle name="Normal 2 9 2 2 3 2 2" xfId="28271" xr:uid="{00000000-0005-0000-0000-000023730000}"/>
    <cellStyle name="Normal 2 9 2 2 3 3" xfId="20125" xr:uid="{00000000-0005-0000-0000-000024730000}"/>
    <cellStyle name="Normal 2 9 2 2 4" xfId="6446" xr:uid="{00000000-0005-0000-0000-000025730000}"/>
    <cellStyle name="Normal 2 9 2 2 4 2" xfId="14592" xr:uid="{00000000-0005-0000-0000-000026730000}"/>
    <cellStyle name="Normal 2 9 2 2 4 2 2" xfId="30888" xr:uid="{00000000-0005-0000-0000-000027730000}"/>
    <cellStyle name="Normal 2 9 2 2 4 3" xfId="22742" xr:uid="{00000000-0005-0000-0000-000028730000}"/>
    <cellStyle name="Normal 2 9 2 2 5" xfId="9293" xr:uid="{00000000-0005-0000-0000-000029730000}"/>
    <cellStyle name="Normal 2 9 2 2 5 2" xfId="25589" xr:uid="{00000000-0005-0000-0000-00002A730000}"/>
    <cellStyle name="Normal 2 9 2 2 6" xfId="17443" xr:uid="{00000000-0005-0000-0000-00002B730000}"/>
    <cellStyle name="Normal 2 9 2 3" xfId="1852" xr:uid="{00000000-0005-0000-0000-00002C730000}"/>
    <cellStyle name="Normal 2 9 2 3 2" xfId="4438" xr:uid="{00000000-0005-0000-0000-00002D730000}"/>
    <cellStyle name="Normal 2 9 2 3 2 2" xfId="12584" xr:uid="{00000000-0005-0000-0000-00002E730000}"/>
    <cellStyle name="Normal 2 9 2 3 2 2 2" xfId="28880" xr:uid="{00000000-0005-0000-0000-00002F730000}"/>
    <cellStyle name="Normal 2 9 2 3 2 3" xfId="20734" xr:uid="{00000000-0005-0000-0000-000030730000}"/>
    <cellStyle name="Normal 2 9 2 3 3" xfId="7151" xr:uid="{00000000-0005-0000-0000-000031730000}"/>
    <cellStyle name="Normal 2 9 2 3 3 2" xfId="15297" xr:uid="{00000000-0005-0000-0000-000032730000}"/>
    <cellStyle name="Normal 2 9 2 3 3 2 2" xfId="31593" xr:uid="{00000000-0005-0000-0000-000033730000}"/>
    <cellStyle name="Normal 2 9 2 3 3 3" xfId="23447" xr:uid="{00000000-0005-0000-0000-000034730000}"/>
    <cellStyle name="Normal 2 9 2 3 4" xfId="9998" xr:uid="{00000000-0005-0000-0000-000035730000}"/>
    <cellStyle name="Normal 2 9 2 3 4 2" xfId="26294" xr:uid="{00000000-0005-0000-0000-000036730000}"/>
    <cellStyle name="Normal 2 9 2 3 5" xfId="18148" xr:uid="{00000000-0005-0000-0000-000037730000}"/>
    <cellStyle name="Normal 2 9 2 4" xfId="3220" xr:uid="{00000000-0005-0000-0000-000038730000}"/>
    <cellStyle name="Normal 2 9 2 4 2" xfId="11366" xr:uid="{00000000-0005-0000-0000-000039730000}"/>
    <cellStyle name="Normal 2 9 2 4 2 2" xfId="27662" xr:uid="{00000000-0005-0000-0000-00003A730000}"/>
    <cellStyle name="Normal 2 9 2 4 3" xfId="19516" xr:uid="{00000000-0005-0000-0000-00003B730000}"/>
    <cellStyle name="Normal 2 9 2 5" xfId="5741" xr:uid="{00000000-0005-0000-0000-00003C730000}"/>
    <cellStyle name="Normal 2 9 2 5 2" xfId="13887" xr:uid="{00000000-0005-0000-0000-00003D730000}"/>
    <cellStyle name="Normal 2 9 2 5 2 2" xfId="30183" xr:uid="{00000000-0005-0000-0000-00003E730000}"/>
    <cellStyle name="Normal 2 9 2 5 3" xfId="22037" xr:uid="{00000000-0005-0000-0000-00003F730000}"/>
    <cellStyle name="Normal 2 9 2 6" xfId="8588" xr:uid="{00000000-0005-0000-0000-000040730000}"/>
    <cellStyle name="Normal 2 9 2 6 2" xfId="24884" xr:uid="{00000000-0005-0000-0000-000041730000}"/>
    <cellStyle name="Normal 2 9 2 7" xfId="16738" xr:uid="{00000000-0005-0000-0000-000042730000}"/>
    <cellStyle name="Normal 2 9 3" xfId="803" xr:uid="{00000000-0005-0000-0000-000043730000}"/>
    <cellStyle name="Normal 2 9 3 2" xfId="2213" xr:uid="{00000000-0005-0000-0000-000044730000}"/>
    <cellStyle name="Normal 2 9 3 2 2" xfId="4751" xr:uid="{00000000-0005-0000-0000-000045730000}"/>
    <cellStyle name="Normal 2 9 3 2 2 2" xfId="12897" xr:uid="{00000000-0005-0000-0000-000046730000}"/>
    <cellStyle name="Normal 2 9 3 2 2 2 2" xfId="29193" xr:uid="{00000000-0005-0000-0000-000047730000}"/>
    <cellStyle name="Normal 2 9 3 2 2 3" xfId="21047" xr:uid="{00000000-0005-0000-0000-000048730000}"/>
    <cellStyle name="Normal 2 9 3 2 3" xfId="7512" xr:uid="{00000000-0005-0000-0000-000049730000}"/>
    <cellStyle name="Normal 2 9 3 2 3 2" xfId="15658" xr:uid="{00000000-0005-0000-0000-00004A730000}"/>
    <cellStyle name="Normal 2 9 3 2 3 2 2" xfId="31954" xr:uid="{00000000-0005-0000-0000-00004B730000}"/>
    <cellStyle name="Normal 2 9 3 2 3 3" xfId="23808" xr:uid="{00000000-0005-0000-0000-00004C730000}"/>
    <cellStyle name="Normal 2 9 3 2 4" xfId="10359" xr:uid="{00000000-0005-0000-0000-00004D730000}"/>
    <cellStyle name="Normal 2 9 3 2 4 2" xfId="26655" xr:uid="{00000000-0005-0000-0000-00004E730000}"/>
    <cellStyle name="Normal 2 9 3 2 5" xfId="18509" xr:uid="{00000000-0005-0000-0000-00004F730000}"/>
    <cellStyle name="Normal 2 9 3 3" xfId="3533" xr:uid="{00000000-0005-0000-0000-000050730000}"/>
    <cellStyle name="Normal 2 9 3 3 2" xfId="11679" xr:uid="{00000000-0005-0000-0000-000051730000}"/>
    <cellStyle name="Normal 2 9 3 3 2 2" xfId="27975" xr:uid="{00000000-0005-0000-0000-000052730000}"/>
    <cellStyle name="Normal 2 9 3 3 3" xfId="19829" xr:uid="{00000000-0005-0000-0000-000053730000}"/>
    <cellStyle name="Normal 2 9 3 4" xfId="6102" xr:uid="{00000000-0005-0000-0000-000054730000}"/>
    <cellStyle name="Normal 2 9 3 4 2" xfId="14248" xr:uid="{00000000-0005-0000-0000-000055730000}"/>
    <cellStyle name="Normal 2 9 3 4 2 2" xfId="30544" xr:uid="{00000000-0005-0000-0000-000056730000}"/>
    <cellStyle name="Normal 2 9 3 4 3" xfId="22398" xr:uid="{00000000-0005-0000-0000-000057730000}"/>
    <cellStyle name="Normal 2 9 3 5" xfId="8949" xr:uid="{00000000-0005-0000-0000-000058730000}"/>
    <cellStyle name="Normal 2 9 3 5 2" xfId="25245" xr:uid="{00000000-0005-0000-0000-000059730000}"/>
    <cellStyle name="Normal 2 9 3 6" xfId="17099" xr:uid="{00000000-0005-0000-0000-00005A730000}"/>
    <cellStyle name="Normal 2 9 4" xfId="1508" xr:uid="{00000000-0005-0000-0000-00005B730000}"/>
    <cellStyle name="Normal 2 9 4 2" xfId="4142" xr:uid="{00000000-0005-0000-0000-00005C730000}"/>
    <cellStyle name="Normal 2 9 4 2 2" xfId="12288" xr:uid="{00000000-0005-0000-0000-00005D730000}"/>
    <cellStyle name="Normal 2 9 4 2 2 2" xfId="28584" xr:uid="{00000000-0005-0000-0000-00005E730000}"/>
    <cellStyle name="Normal 2 9 4 2 3" xfId="20438" xr:uid="{00000000-0005-0000-0000-00005F730000}"/>
    <cellStyle name="Normal 2 9 4 3" xfId="6807" xr:uid="{00000000-0005-0000-0000-000060730000}"/>
    <cellStyle name="Normal 2 9 4 3 2" xfId="14953" xr:uid="{00000000-0005-0000-0000-000061730000}"/>
    <cellStyle name="Normal 2 9 4 3 2 2" xfId="31249" xr:uid="{00000000-0005-0000-0000-000062730000}"/>
    <cellStyle name="Normal 2 9 4 3 3" xfId="23103" xr:uid="{00000000-0005-0000-0000-000063730000}"/>
    <cellStyle name="Normal 2 9 4 4" xfId="9654" xr:uid="{00000000-0005-0000-0000-000064730000}"/>
    <cellStyle name="Normal 2 9 4 4 2" xfId="25950" xr:uid="{00000000-0005-0000-0000-000065730000}"/>
    <cellStyle name="Normal 2 9 4 5" xfId="17804" xr:uid="{00000000-0005-0000-0000-000066730000}"/>
    <cellStyle name="Normal 2 9 5" xfId="2924" xr:uid="{00000000-0005-0000-0000-000067730000}"/>
    <cellStyle name="Normal 2 9 5 2" xfId="11070" xr:uid="{00000000-0005-0000-0000-000068730000}"/>
    <cellStyle name="Normal 2 9 5 2 2" xfId="27366" xr:uid="{00000000-0005-0000-0000-000069730000}"/>
    <cellStyle name="Normal 2 9 5 3" xfId="19220" xr:uid="{00000000-0005-0000-0000-00006A730000}"/>
    <cellStyle name="Normal 2 9 6" xfId="5397" xr:uid="{00000000-0005-0000-0000-00006B730000}"/>
    <cellStyle name="Normal 2 9 6 2" xfId="13543" xr:uid="{00000000-0005-0000-0000-00006C730000}"/>
    <cellStyle name="Normal 2 9 6 2 2" xfId="29839" xr:uid="{00000000-0005-0000-0000-00006D730000}"/>
    <cellStyle name="Normal 2 9 6 3" xfId="21693" xr:uid="{00000000-0005-0000-0000-00006E730000}"/>
    <cellStyle name="Normal 2 9 7" xfId="8244" xr:uid="{00000000-0005-0000-0000-00006F730000}"/>
    <cellStyle name="Normal 2 9 7 2" xfId="24540" xr:uid="{00000000-0005-0000-0000-000070730000}"/>
    <cellStyle name="Normal 2 9 8" xfId="16394" xr:uid="{00000000-0005-0000-0000-000071730000}"/>
    <cellStyle name="Normal 3" xfId="12" xr:uid="{00000000-0005-0000-0000-000072730000}"/>
    <cellStyle name="Normal 4" xfId="10" xr:uid="{00000000-0005-0000-0000-000073730000}"/>
    <cellStyle name="Normal 4 10" xfId="1423" xr:uid="{00000000-0005-0000-0000-000074730000}"/>
    <cellStyle name="Normal 4 10 2" xfId="4072" xr:uid="{00000000-0005-0000-0000-000075730000}"/>
    <cellStyle name="Normal 4 10 2 2" xfId="12218" xr:uid="{00000000-0005-0000-0000-000076730000}"/>
    <cellStyle name="Normal 4 10 2 2 2" xfId="28514" xr:uid="{00000000-0005-0000-0000-000077730000}"/>
    <cellStyle name="Normal 4 10 2 3" xfId="20368" xr:uid="{00000000-0005-0000-0000-000078730000}"/>
    <cellStyle name="Normal 4 10 3" xfId="6722" xr:uid="{00000000-0005-0000-0000-000079730000}"/>
    <cellStyle name="Normal 4 10 3 2" xfId="14868" xr:uid="{00000000-0005-0000-0000-00007A730000}"/>
    <cellStyle name="Normal 4 10 3 2 2" xfId="31164" xr:uid="{00000000-0005-0000-0000-00007B730000}"/>
    <cellStyle name="Normal 4 10 3 3" xfId="23018" xr:uid="{00000000-0005-0000-0000-00007C730000}"/>
    <cellStyle name="Normal 4 10 4" xfId="9569" xr:uid="{00000000-0005-0000-0000-00007D730000}"/>
    <cellStyle name="Normal 4 10 4 2" xfId="25865" xr:uid="{00000000-0005-0000-0000-00007E730000}"/>
    <cellStyle name="Normal 4 10 5" xfId="17719" xr:uid="{00000000-0005-0000-0000-00007F730000}"/>
    <cellStyle name="Normal 4 11" xfId="2854" xr:uid="{00000000-0005-0000-0000-000080730000}"/>
    <cellStyle name="Normal 4 11 2" xfId="11000" xr:uid="{00000000-0005-0000-0000-000081730000}"/>
    <cellStyle name="Normal 4 11 2 2" xfId="27296" xr:uid="{00000000-0005-0000-0000-000082730000}"/>
    <cellStyle name="Normal 4 11 3" xfId="19150" xr:uid="{00000000-0005-0000-0000-000083730000}"/>
    <cellStyle name="Normal 4 12" xfId="5312" xr:uid="{00000000-0005-0000-0000-000084730000}"/>
    <cellStyle name="Normal 4 12 2" xfId="13458" xr:uid="{00000000-0005-0000-0000-000085730000}"/>
    <cellStyle name="Normal 4 12 2 2" xfId="29754" xr:uid="{00000000-0005-0000-0000-000086730000}"/>
    <cellStyle name="Normal 4 12 3" xfId="21608" xr:uid="{00000000-0005-0000-0000-000087730000}"/>
    <cellStyle name="Normal 4 13" xfId="8159" xr:uid="{00000000-0005-0000-0000-000088730000}"/>
    <cellStyle name="Normal 4 13 2" xfId="24455" xr:uid="{00000000-0005-0000-0000-000089730000}"/>
    <cellStyle name="Normal 4 14" xfId="16309" xr:uid="{00000000-0005-0000-0000-00008A730000}"/>
    <cellStyle name="Normal 4 2" xfId="23" xr:uid="{00000000-0005-0000-0000-00008B730000}"/>
    <cellStyle name="Normal 4 2 10" xfId="2863" xr:uid="{00000000-0005-0000-0000-00008C730000}"/>
    <cellStyle name="Normal 4 2 10 2" xfId="11009" xr:uid="{00000000-0005-0000-0000-00008D730000}"/>
    <cellStyle name="Normal 4 2 10 2 2" xfId="27305" xr:uid="{00000000-0005-0000-0000-00008E730000}"/>
    <cellStyle name="Normal 4 2 10 3" xfId="19159" xr:uid="{00000000-0005-0000-0000-00008F730000}"/>
    <cellStyle name="Normal 4 2 11" xfId="5323" xr:uid="{00000000-0005-0000-0000-000090730000}"/>
    <cellStyle name="Normal 4 2 11 2" xfId="13469" xr:uid="{00000000-0005-0000-0000-000091730000}"/>
    <cellStyle name="Normal 4 2 11 2 2" xfId="29765" xr:uid="{00000000-0005-0000-0000-000092730000}"/>
    <cellStyle name="Normal 4 2 11 3" xfId="21619" xr:uid="{00000000-0005-0000-0000-000093730000}"/>
    <cellStyle name="Normal 4 2 12" xfId="8170" xr:uid="{00000000-0005-0000-0000-000094730000}"/>
    <cellStyle name="Normal 4 2 12 2" xfId="24466" xr:uid="{00000000-0005-0000-0000-000095730000}"/>
    <cellStyle name="Normal 4 2 13" xfId="16320" xr:uid="{00000000-0005-0000-0000-000096730000}"/>
    <cellStyle name="Normal 4 2 2" xfId="45" xr:uid="{00000000-0005-0000-0000-000097730000}"/>
    <cellStyle name="Normal 4 2 2 10" xfId="5345" xr:uid="{00000000-0005-0000-0000-000098730000}"/>
    <cellStyle name="Normal 4 2 2 10 2" xfId="13491" xr:uid="{00000000-0005-0000-0000-000099730000}"/>
    <cellStyle name="Normal 4 2 2 10 2 2" xfId="29787" xr:uid="{00000000-0005-0000-0000-00009A730000}"/>
    <cellStyle name="Normal 4 2 2 10 3" xfId="21641" xr:uid="{00000000-0005-0000-0000-00009B730000}"/>
    <cellStyle name="Normal 4 2 2 11" xfId="8192" xr:uid="{00000000-0005-0000-0000-00009C730000}"/>
    <cellStyle name="Normal 4 2 2 11 2" xfId="24488" xr:uid="{00000000-0005-0000-0000-00009D730000}"/>
    <cellStyle name="Normal 4 2 2 12" xfId="16342" xr:uid="{00000000-0005-0000-0000-00009E730000}"/>
    <cellStyle name="Normal 4 2 2 2" xfId="89" xr:uid="{00000000-0005-0000-0000-00009F730000}"/>
    <cellStyle name="Normal 4 2 2 2 10" xfId="8236" xr:uid="{00000000-0005-0000-0000-0000A0730000}"/>
    <cellStyle name="Normal 4 2 2 2 10 2" xfId="24532" xr:uid="{00000000-0005-0000-0000-0000A1730000}"/>
    <cellStyle name="Normal 4 2 2 2 11" xfId="16386" xr:uid="{00000000-0005-0000-0000-0000A2730000}"/>
    <cellStyle name="Normal 4 2 2 2 2" xfId="179" xr:uid="{00000000-0005-0000-0000-0000A3730000}"/>
    <cellStyle name="Normal 4 2 2 2 2 2" xfId="523" xr:uid="{00000000-0005-0000-0000-0000A4730000}"/>
    <cellStyle name="Normal 4 2 2 2 2 2 2" xfId="1229" xr:uid="{00000000-0005-0000-0000-0000A5730000}"/>
    <cellStyle name="Normal 4 2 2 2 2 2 2 2" xfId="2639" xr:uid="{00000000-0005-0000-0000-0000A6730000}"/>
    <cellStyle name="Normal 4 2 2 2 2 2 2 2 2" xfId="5114" xr:uid="{00000000-0005-0000-0000-0000A7730000}"/>
    <cellStyle name="Normal 4 2 2 2 2 2 2 2 2 2" xfId="13260" xr:uid="{00000000-0005-0000-0000-0000A8730000}"/>
    <cellStyle name="Normal 4 2 2 2 2 2 2 2 2 2 2" xfId="29556" xr:uid="{00000000-0005-0000-0000-0000A9730000}"/>
    <cellStyle name="Normal 4 2 2 2 2 2 2 2 2 3" xfId="21410" xr:uid="{00000000-0005-0000-0000-0000AA730000}"/>
    <cellStyle name="Normal 4 2 2 2 2 2 2 2 3" xfId="7938" xr:uid="{00000000-0005-0000-0000-0000AB730000}"/>
    <cellStyle name="Normal 4 2 2 2 2 2 2 2 3 2" xfId="16084" xr:uid="{00000000-0005-0000-0000-0000AC730000}"/>
    <cellStyle name="Normal 4 2 2 2 2 2 2 2 3 2 2" xfId="32380" xr:uid="{00000000-0005-0000-0000-0000AD730000}"/>
    <cellStyle name="Normal 4 2 2 2 2 2 2 2 3 3" xfId="24234" xr:uid="{00000000-0005-0000-0000-0000AE730000}"/>
    <cellStyle name="Normal 4 2 2 2 2 2 2 2 4" xfId="10785" xr:uid="{00000000-0005-0000-0000-0000AF730000}"/>
    <cellStyle name="Normal 4 2 2 2 2 2 2 2 4 2" xfId="27081" xr:uid="{00000000-0005-0000-0000-0000B0730000}"/>
    <cellStyle name="Normal 4 2 2 2 2 2 2 2 5" xfId="18935" xr:uid="{00000000-0005-0000-0000-0000B1730000}"/>
    <cellStyle name="Normal 4 2 2 2 2 2 2 3" xfId="3896" xr:uid="{00000000-0005-0000-0000-0000B2730000}"/>
    <cellStyle name="Normal 4 2 2 2 2 2 2 3 2" xfId="12042" xr:uid="{00000000-0005-0000-0000-0000B3730000}"/>
    <cellStyle name="Normal 4 2 2 2 2 2 2 3 2 2" xfId="28338" xr:uid="{00000000-0005-0000-0000-0000B4730000}"/>
    <cellStyle name="Normal 4 2 2 2 2 2 2 3 3" xfId="20192" xr:uid="{00000000-0005-0000-0000-0000B5730000}"/>
    <cellStyle name="Normal 4 2 2 2 2 2 2 4" xfId="6528" xr:uid="{00000000-0005-0000-0000-0000B6730000}"/>
    <cellStyle name="Normal 4 2 2 2 2 2 2 4 2" xfId="14674" xr:uid="{00000000-0005-0000-0000-0000B7730000}"/>
    <cellStyle name="Normal 4 2 2 2 2 2 2 4 2 2" xfId="30970" xr:uid="{00000000-0005-0000-0000-0000B8730000}"/>
    <cellStyle name="Normal 4 2 2 2 2 2 2 4 3" xfId="22824" xr:uid="{00000000-0005-0000-0000-0000B9730000}"/>
    <cellStyle name="Normal 4 2 2 2 2 2 2 5" xfId="9375" xr:uid="{00000000-0005-0000-0000-0000BA730000}"/>
    <cellStyle name="Normal 4 2 2 2 2 2 2 5 2" xfId="25671" xr:uid="{00000000-0005-0000-0000-0000BB730000}"/>
    <cellStyle name="Normal 4 2 2 2 2 2 2 6" xfId="17525" xr:uid="{00000000-0005-0000-0000-0000BC730000}"/>
    <cellStyle name="Normal 4 2 2 2 2 2 3" xfId="1934" xr:uid="{00000000-0005-0000-0000-0000BD730000}"/>
    <cellStyle name="Normal 4 2 2 2 2 2 3 2" xfId="4505" xr:uid="{00000000-0005-0000-0000-0000BE730000}"/>
    <cellStyle name="Normal 4 2 2 2 2 2 3 2 2" xfId="12651" xr:uid="{00000000-0005-0000-0000-0000BF730000}"/>
    <cellStyle name="Normal 4 2 2 2 2 2 3 2 2 2" xfId="28947" xr:uid="{00000000-0005-0000-0000-0000C0730000}"/>
    <cellStyle name="Normal 4 2 2 2 2 2 3 2 3" xfId="20801" xr:uid="{00000000-0005-0000-0000-0000C1730000}"/>
    <cellStyle name="Normal 4 2 2 2 2 2 3 3" xfId="7233" xr:uid="{00000000-0005-0000-0000-0000C2730000}"/>
    <cellStyle name="Normal 4 2 2 2 2 2 3 3 2" xfId="15379" xr:uid="{00000000-0005-0000-0000-0000C3730000}"/>
    <cellStyle name="Normal 4 2 2 2 2 2 3 3 2 2" xfId="31675" xr:uid="{00000000-0005-0000-0000-0000C4730000}"/>
    <cellStyle name="Normal 4 2 2 2 2 2 3 3 3" xfId="23529" xr:uid="{00000000-0005-0000-0000-0000C5730000}"/>
    <cellStyle name="Normal 4 2 2 2 2 2 3 4" xfId="10080" xr:uid="{00000000-0005-0000-0000-0000C6730000}"/>
    <cellStyle name="Normal 4 2 2 2 2 2 3 4 2" xfId="26376" xr:uid="{00000000-0005-0000-0000-0000C7730000}"/>
    <cellStyle name="Normal 4 2 2 2 2 2 3 5" xfId="18230" xr:uid="{00000000-0005-0000-0000-0000C8730000}"/>
    <cellStyle name="Normal 4 2 2 2 2 2 4" xfId="3287" xr:uid="{00000000-0005-0000-0000-0000C9730000}"/>
    <cellStyle name="Normal 4 2 2 2 2 2 4 2" xfId="11433" xr:uid="{00000000-0005-0000-0000-0000CA730000}"/>
    <cellStyle name="Normal 4 2 2 2 2 2 4 2 2" xfId="27729" xr:uid="{00000000-0005-0000-0000-0000CB730000}"/>
    <cellStyle name="Normal 4 2 2 2 2 2 4 3" xfId="19583" xr:uid="{00000000-0005-0000-0000-0000CC730000}"/>
    <cellStyle name="Normal 4 2 2 2 2 2 5" xfId="5823" xr:uid="{00000000-0005-0000-0000-0000CD730000}"/>
    <cellStyle name="Normal 4 2 2 2 2 2 5 2" xfId="13969" xr:uid="{00000000-0005-0000-0000-0000CE730000}"/>
    <cellStyle name="Normal 4 2 2 2 2 2 5 2 2" xfId="30265" xr:uid="{00000000-0005-0000-0000-0000CF730000}"/>
    <cellStyle name="Normal 4 2 2 2 2 2 5 3" xfId="22119" xr:uid="{00000000-0005-0000-0000-0000D0730000}"/>
    <cellStyle name="Normal 4 2 2 2 2 2 6" xfId="8670" xr:uid="{00000000-0005-0000-0000-0000D1730000}"/>
    <cellStyle name="Normal 4 2 2 2 2 2 6 2" xfId="24966" xr:uid="{00000000-0005-0000-0000-0000D2730000}"/>
    <cellStyle name="Normal 4 2 2 2 2 2 7" xfId="16820" xr:uid="{00000000-0005-0000-0000-0000D3730000}"/>
    <cellStyle name="Normal 4 2 2 2 2 3" xfId="885" xr:uid="{00000000-0005-0000-0000-0000D4730000}"/>
    <cellStyle name="Normal 4 2 2 2 2 3 2" xfId="2295" xr:uid="{00000000-0005-0000-0000-0000D5730000}"/>
    <cellStyle name="Normal 4 2 2 2 2 3 2 2" xfId="4818" xr:uid="{00000000-0005-0000-0000-0000D6730000}"/>
    <cellStyle name="Normal 4 2 2 2 2 3 2 2 2" xfId="12964" xr:uid="{00000000-0005-0000-0000-0000D7730000}"/>
    <cellStyle name="Normal 4 2 2 2 2 3 2 2 2 2" xfId="29260" xr:uid="{00000000-0005-0000-0000-0000D8730000}"/>
    <cellStyle name="Normal 4 2 2 2 2 3 2 2 3" xfId="21114" xr:uid="{00000000-0005-0000-0000-0000D9730000}"/>
    <cellStyle name="Normal 4 2 2 2 2 3 2 3" xfId="7594" xr:uid="{00000000-0005-0000-0000-0000DA730000}"/>
    <cellStyle name="Normal 4 2 2 2 2 3 2 3 2" xfId="15740" xr:uid="{00000000-0005-0000-0000-0000DB730000}"/>
    <cellStyle name="Normal 4 2 2 2 2 3 2 3 2 2" xfId="32036" xr:uid="{00000000-0005-0000-0000-0000DC730000}"/>
    <cellStyle name="Normal 4 2 2 2 2 3 2 3 3" xfId="23890" xr:uid="{00000000-0005-0000-0000-0000DD730000}"/>
    <cellStyle name="Normal 4 2 2 2 2 3 2 4" xfId="10441" xr:uid="{00000000-0005-0000-0000-0000DE730000}"/>
    <cellStyle name="Normal 4 2 2 2 2 3 2 4 2" xfId="26737" xr:uid="{00000000-0005-0000-0000-0000DF730000}"/>
    <cellStyle name="Normal 4 2 2 2 2 3 2 5" xfId="18591" xr:uid="{00000000-0005-0000-0000-0000E0730000}"/>
    <cellStyle name="Normal 4 2 2 2 2 3 3" xfId="3600" xr:uid="{00000000-0005-0000-0000-0000E1730000}"/>
    <cellStyle name="Normal 4 2 2 2 2 3 3 2" xfId="11746" xr:uid="{00000000-0005-0000-0000-0000E2730000}"/>
    <cellStyle name="Normal 4 2 2 2 2 3 3 2 2" xfId="28042" xr:uid="{00000000-0005-0000-0000-0000E3730000}"/>
    <cellStyle name="Normal 4 2 2 2 2 3 3 3" xfId="19896" xr:uid="{00000000-0005-0000-0000-0000E4730000}"/>
    <cellStyle name="Normal 4 2 2 2 2 3 4" xfId="6184" xr:uid="{00000000-0005-0000-0000-0000E5730000}"/>
    <cellStyle name="Normal 4 2 2 2 2 3 4 2" xfId="14330" xr:uid="{00000000-0005-0000-0000-0000E6730000}"/>
    <cellStyle name="Normal 4 2 2 2 2 3 4 2 2" xfId="30626" xr:uid="{00000000-0005-0000-0000-0000E7730000}"/>
    <cellStyle name="Normal 4 2 2 2 2 3 4 3" xfId="22480" xr:uid="{00000000-0005-0000-0000-0000E8730000}"/>
    <cellStyle name="Normal 4 2 2 2 2 3 5" xfId="9031" xr:uid="{00000000-0005-0000-0000-0000E9730000}"/>
    <cellStyle name="Normal 4 2 2 2 2 3 5 2" xfId="25327" xr:uid="{00000000-0005-0000-0000-0000EA730000}"/>
    <cellStyle name="Normal 4 2 2 2 2 3 6" xfId="17181" xr:uid="{00000000-0005-0000-0000-0000EB730000}"/>
    <cellStyle name="Normal 4 2 2 2 2 4" xfId="1590" xr:uid="{00000000-0005-0000-0000-0000EC730000}"/>
    <cellStyle name="Normal 4 2 2 2 2 4 2" xfId="4209" xr:uid="{00000000-0005-0000-0000-0000ED730000}"/>
    <cellStyle name="Normal 4 2 2 2 2 4 2 2" xfId="12355" xr:uid="{00000000-0005-0000-0000-0000EE730000}"/>
    <cellStyle name="Normal 4 2 2 2 2 4 2 2 2" xfId="28651" xr:uid="{00000000-0005-0000-0000-0000EF730000}"/>
    <cellStyle name="Normal 4 2 2 2 2 4 2 3" xfId="20505" xr:uid="{00000000-0005-0000-0000-0000F0730000}"/>
    <cellStyle name="Normal 4 2 2 2 2 4 3" xfId="6889" xr:uid="{00000000-0005-0000-0000-0000F1730000}"/>
    <cellStyle name="Normal 4 2 2 2 2 4 3 2" xfId="15035" xr:uid="{00000000-0005-0000-0000-0000F2730000}"/>
    <cellStyle name="Normal 4 2 2 2 2 4 3 2 2" xfId="31331" xr:uid="{00000000-0005-0000-0000-0000F3730000}"/>
    <cellStyle name="Normal 4 2 2 2 2 4 3 3" xfId="23185" xr:uid="{00000000-0005-0000-0000-0000F4730000}"/>
    <cellStyle name="Normal 4 2 2 2 2 4 4" xfId="9736" xr:uid="{00000000-0005-0000-0000-0000F5730000}"/>
    <cellStyle name="Normal 4 2 2 2 2 4 4 2" xfId="26032" xr:uid="{00000000-0005-0000-0000-0000F6730000}"/>
    <cellStyle name="Normal 4 2 2 2 2 4 5" xfId="17886" xr:uid="{00000000-0005-0000-0000-0000F7730000}"/>
    <cellStyle name="Normal 4 2 2 2 2 5" xfId="2991" xr:uid="{00000000-0005-0000-0000-0000F8730000}"/>
    <cellStyle name="Normal 4 2 2 2 2 5 2" xfId="11137" xr:uid="{00000000-0005-0000-0000-0000F9730000}"/>
    <cellStyle name="Normal 4 2 2 2 2 5 2 2" xfId="27433" xr:uid="{00000000-0005-0000-0000-0000FA730000}"/>
    <cellStyle name="Normal 4 2 2 2 2 5 3" xfId="19287" xr:uid="{00000000-0005-0000-0000-0000FB730000}"/>
    <cellStyle name="Normal 4 2 2 2 2 6" xfId="5479" xr:uid="{00000000-0005-0000-0000-0000FC730000}"/>
    <cellStyle name="Normal 4 2 2 2 2 6 2" xfId="13625" xr:uid="{00000000-0005-0000-0000-0000FD730000}"/>
    <cellStyle name="Normal 4 2 2 2 2 6 2 2" xfId="29921" xr:uid="{00000000-0005-0000-0000-0000FE730000}"/>
    <cellStyle name="Normal 4 2 2 2 2 6 3" xfId="21775" xr:uid="{00000000-0005-0000-0000-0000FF730000}"/>
    <cellStyle name="Normal 4 2 2 2 2 7" xfId="8326" xr:uid="{00000000-0005-0000-0000-000000740000}"/>
    <cellStyle name="Normal 4 2 2 2 2 7 2" xfId="24622" xr:uid="{00000000-0005-0000-0000-000001740000}"/>
    <cellStyle name="Normal 4 2 2 2 2 8" xfId="16476" xr:uid="{00000000-0005-0000-0000-000002740000}"/>
    <cellStyle name="Normal 4 2 2 2 3" xfId="254" xr:uid="{00000000-0005-0000-0000-000003740000}"/>
    <cellStyle name="Normal 4 2 2 2 3 2" xfId="598" xr:uid="{00000000-0005-0000-0000-000004740000}"/>
    <cellStyle name="Normal 4 2 2 2 3 2 2" xfId="1304" xr:uid="{00000000-0005-0000-0000-000005740000}"/>
    <cellStyle name="Normal 4 2 2 2 3 2 2 2" xfId="2714" xr:uid="{00000000-0005-0000-0000-000006740000}"/>
    <cellStyle name="Normal 4 2 2 2 3 2 2 2 2" xfId="5188" xr:uid="{00000000-0005-0000-0000-000007740000}"/>
    <cellStyle name="Normal 4 2 2 2 3 2 2 2 2 2" xfId="13334" xr:uid="{00000000-0005-0000-0000-000008740000}"/>
    <cellStyle name="Normal 4 2 2 2 3 2 2 2 2 2 2" xfId="29630" xr:uid="{00000000-0005-0000-0000-000009740000}"/>
    <cellStyle name="Normal 4 2 2 2 3 2 2 2 2 3" xfId="21484" xr:uid="{00000000-0005-0000-0000-00000A740000}"/>
    <cellStyle name="Normal 4 2 2 2 3 2 2 2 3" xfId="8013" xr:uid="{00000000-0005-0000-0000-00000B740000}"/>
    <cellStyle name="Normal 4 2 2 2 3 2 2 2 3 2" xfId="16159" xr:uid="{00000000-0005-0000-0000-00000C740000}"/>
    <cellStyle name="Normal 4 2 2 2 3 2 2 2 3 2 2" xfId="32455" xr:uid="{00000000-0005-0000-0000-00000D740000}"/>
    <cellStyle name="Normal 4 2 2 2 3 2 2 2 3 3" xfId="24309" xr:uid="{00000000-0005-0000-0000-00000E740000}"/>
    <cellStyle name="Normal 4 2 2 2 3 2 2 2 4" xfId="10860" xr:uid="{00000000-0005-0000-0000-00000F740000}"/>
    <cellStyle name="Normal 4 2 2 2 3 2 2 2 4 2" xfId="27156" xr:uid="{00000000-0005-0000-0000-000010740000}"/>
    <cellStyle name="Normal 4 2 2 2 3 2 2 2 5" xfId="19010" xr:uid="{00000000-0005-0000-0000-000011740000}"/>
    <cellStyle name="Normal 4 2 2 2 3 2 2 3" xfId="3970" xr:uid="{00000000-0005-0000-0000-000012740000}"/>
    <cellStyle name="Normal 4 2 2 2 3 2 2 3 2" xfId="12116" xr:uid="{00000000-0005-0000-0000-000013740000}"/>
    <cellStyle name="Normal 4 2 2 2 3 2 2 3 2 2" xfId="28412" xr:uid="{00000000-0005-0000-0000-000014740000}"/>
    <cellStyle name="Normal 4 2 2 2 3 2 2 3 3" xfId="20266" xr:uid="{00000000-0005-0000-0000-000015740000}"/>
    <cellStyle name="Normal 4 2 2 2 3 2 2 4" xfId="6603" xr:uid="{00000000-0005-0000-0000-000016740000}"/>
    <cellStyle name="Normal 4 2 2 2 3 2 2 4 2" xfId="14749" xr:uid="{00000000-0005-0000-0000-000017740000}"/>
    <cellStyle name="Normal 4 2 2 2 3 2 2 4 2 2" xfId="31045" xr:uid="{00000000-0005-0000-0000-000018740000}"/>
    <cellStyle name="Normal 4 2 2 2 3 2 2 4 3" xfId="22899" xr:uid="{00000000-0005-0000-0000-000019740000}"/>
    <cellStyle name="Normal 4 2 2 2 3 2 2 5" xfId="9450" xr:uid="{00000000-0005-0000-0000-00001A740000}"/>
    <cellStyle name="Normal 4 2 2 2 3 2 2 5 2" xfId="25746" xr:uid="{00000000-0005-0000-0000-00001B740000}"/>
    <cellStyle name="Normal 4 2 2 2 3 2 2 6" xfId="17600" xr:uid="{00000000-0005-0000-0000-00001C740000}"/>
    <cellStyle name="Normal 4 2 2 2 3 2 3" xfId="2009" xr:uid="{00000000-0005-0000-0000-00001D740000}"/>
    <cellStyle name="Normal 4 2 2 2 3 2 3 2" xfId="4579" xr:uid="{00000000-0005-0000-0000-00001E740000}"/>
    <cellStyle name="Normal 4 2 2 2 3 2 3 2 2" xfId="12725" xr:uid="{00000000-0005-0000-0000-00001F740000}"/>
    <cellStyle name="Normal 4 2 2 2 3 2 3 2 2 2" xfId="29021" xr:uid="{00000000-0005-0000-0000-000020740000}"/>
    <cellStyle name="Normal 4 2 2 2 3 2 3 2 3" xfId="20875" xr:uid="{00000000-0005-0000-0000-000021740000}"/>
    <cellStyle name="Normal 4 2 2 2 3 2 3 3" xfId="7308" xr:uid="{00000000-0005-0000-0000-000022740000}"/>
    <cellStyle name="Normal 4 2 2 2 3 2 3 3 2" xfId="15454" xr:uid="{00000000-0005-0000-0000-000023740000}"/>
    <cellStyle name="Normal 4 2 2 2 3 2 3 3 2 2" xfId="31750" xr:uid="{00000000-0005-0000-0000-000024740000}"/>
    <cellStyle name="Normal 4 2 2 2 3 2 3 3 3" xfId="23604" xr:uid="{00000000-0005-0000-0000-000025740000}"/>
    <cellStyle name="Normal 4 2 2 2 3 2 3 4" xfId="10155" xr:uid="{00000000-0005-0000-0000-000026740000}"/>
    <cellStyle name="Normal 4 2 2 2 3 2 3 4 2" xfId="26451" xr:uid="{00000000-0005-0000-0000-000027740000}"/>
    <cellStyle name="Normal 4 2 2 2 3 2 3 5" xfId="18305" xr:uid="{00000000-0005-0000-0000-000028740000}"/>
    <cellStyle name="Normal 4 2 2 2 3 2 4" xfId="3361" xr:uid="{00000000-0005-0000-0000-000029740000}"/>
    <cellStyle name="Normal 4 2 2 2 3 2 4 2" xfId="11507" xr:uid="{00000000-0005-0000-0000-00002A740000}"/>
    <cellStyle name="Normal 4 2 2 2 3 2 4 2 2" xfId="27803" xr:uid="{00000000-0005-0000-0000-00002B740000}"/>
    <cellStyle name="Normal 4 2 2 2 3 2 4 3" xfId="19657" xr:uid="{00000000-0005-0000-0000-00002C740000}"/>
    <cellStyle name="Normal 4 2 2 2 3 2 5" xfId="5898" xr:uid="{00000000-0005-0000-0000-00002D740000}"/>
    <cellStyle name="Normal 4 2 2 2 3 2 5 2" xfId="14044" xr:uid="{00000000-0005-0000-0000-00002E740000}"/>
    <cellStyle name="Normal 4 2 2 2 3 2 5 2 2" xfId="30340" xr:uid="{00000000-0005-0000-0000-00002F740000}"/>
    <cellStyle name="Normal 4 2 2 2 3 2 5 3" xfId="22194" xr:uid="{00000000-0005-0000-0000-000030740000}"/>
    <cellStyle name="Normal 4 2 2 2 3 2 6" xfId="8745" xr:uid="{00000000-0005-0000-0000-000031740000}"/>
    <cellStyle name="Normal 4 2 2 2 3 2 6 2" xfId="25041" xr:uid="{00000000-0005-0000-0000-000032740000}"/>
    <cellStyle name="Normal 4 2 2 2 3 2 7" xfId="16895" xr:uid="{00000000-0005-0000-0000-000033740000}"/>
    <cellStyle name="Normal 4 2 2 2 3 3" xfId="960" xr:uid="{00000000-0005-0000-0000-000034740000}"/>
    <cellStyle name="Normal 4 2 2 2 3 3 2" xfId="2370" xr:uid="{00000000-0005-0000-0000-000035740000}"/>
    <cellStyle name="Normal 4 2 2 2 3 3 2 2" xfId="4892" xr:uid="{00000000-0005-0000-0000-000036740000}"/>
    <cellStyle name="Normal 4 2 2 2 3 3 2 2 2" xfId="13038" xr:uid="{00000000-0005-0000-0000-000037740000}"/>
    <cellStyle name="Normal 4 2 2 2 3 3 2 2 2 2" xfId="29334" xr:uid="{00000000-0005-0000-0000-000038740000}"/>
    <cellStyle name="Normal 4 2 2 2 3 3 2 2 3" xfId="21188" xr:uid="{00000000-0005-0000-0000-000039740000}"/>
    <cellStyle name="Normal 4 2 2 2 3 3 2 3" xfId="7669" xr:uid="{00000000-0005-0000-0000-00003A740000}"/>
    <cellStyle name="Normal 4 2 2 2 3 3 2 3 2" xfId="15815" xr:uid="{00000000-0005-0000-0000-00003B740000}"/>
    <cellStyle name="Normal 4 2 2 2 3 3 2 3 2 2" xfId="32111" xr:uid="{00000000-0005-0000-0000-00003C740000}"/>
    <cellStyle name="Normal 4 2 2 2 3 3 2 3 3" xfId="23965" xr:uid="{00000000-0005-0000-0000-00003D740000}"/>
    <cellStyle name="Normal 4 2 2 2 3 3 2 4" xfId="10516" xr:uid="{00000000-0005-0000-0000-00003E740000}"/>
    <cellStyle name="Normal 4 2 2 2 3 3 2 4 2" xfId="26812" xr:uid="{00000000-0005-0000-0000-00003F740000}"/>
    <cellStyle name="Normal 4 2 2 2 3 3 2 5" xfId="18666" xr:uid="{00000000-0005-0000-0000-000040740000}"/>
    <cellStyle name="Normal 4 2 2 2 3 3 3" xfId="3674" xr:uid="{00000000-0005-0000-0000-000041740000}"/>
    <cellStyle name="Normal 4 2 2 2 3 3 3 2" xfId="11820" xr:uid="{00000000-0005-0000-0000-000042740000}"/>
    <cellStyle name="Normal 4 2 2 2 3 3 3 2 2" xfId="28116" xr:uid="{00000000-0005-0000-0000-000043740000}"/>
    <cellStyle name="Normal 4 2 2 2 3 3 3 3" xfId="19970" xr:uid="{00000000-0005-0000-0000-000044740000}"/>
    <cellStyle name="Normal 4 2 2 2 3 3 4" xfId="6259" xr:uid="{00000000-0005-0000-0000-000045740000}"/>
    <cellStyle name="Normal 4 2 2 2 3 3 4 2" xfId="14405" xr:uid="{00000000-0005-0000-0000-000046740000}"/>
    <cellStyle name="Normal 4 2 2 2 3 3 4 2 2" xfId="30701" xr:uid="{00000000-0005-0000-0000-000047740000}"/>
    <cellStyle name="Normal 4 2 2 2 3 3 4 3" xfId="22555" xr:uid="{00000000-0005-0000-0000-000048740000}"/>
    <cellStyle name="Normal 4 2 2 2 3 3 5" xfId="9106" xr:uid="{00000000-0005-0000-0000-000049740000}"/>
    <cellStyle name="Normal 4 2 2 2 3 3 5 2" xfId="25402" xr:uid="{00000000-0005-0000-0000-00004A740000}"/>
    <cellStyle name="Normal 4 2 2 2 3 3 6" xfId="17256" xr:uid="{00000000-0005-0000-0000-00004B740000}"/>
    <cellStyle name="Normal 4 2 2 2 3 4" xfId="1665" xr:uid="{00000000-0005-0000-0000-00004C740000}"/>
    <cellStyle name="Normal 4 2 2 2 3 4 2" xfId="4283" xr:uid="{00000000-0005-0000-0000-00004D740000}"/>
    <cellStyle name="Normal 4 2 2 2 3 4 2 2" xfId="12429" xr:uid="{00000000-0005-0000-0000-00004E740000}"/>
    <cellStyle name="Normal 4 2 2 2 3 4 2 2 2" xfId="28725" xr:uid="{00000000-0005-0000-0000-00004F740000}"/>
    <cellStyle name="Normal 4 2 2 2 3 4 2 3" xfId="20579" xr:uid="{00000000-0005-0000-0000-000050740000}"/>
    <cellStyle name="Normal 4 2 2 2 3 4 3" xfId="6964" xr:uid="{00000000-0005-0000-0000-000051740000}"/>
    <cellStyle name="Normal 4 2 2 2 3 4 3 2" xfId="15110" xr:uid="{00000000-0005-0000-0000-000052740000}"/>
    <cellStyle name="Normal 4 2 2 2 3 4 3 2 2" xfId="31406" xr:uid="{00000000-0005-0000-0000-000053740000}"/>
    <cellStyle name="Normal 4 2 2 2 3 4 3 3" xfId="23260" xr:uid="{00000000-0005-0000-0000-000054740000}"/>
    <cellStyle name="Normal 4 2 2 2 3 4 4" xfId="9811" xr:uid="{00000000-0005-0000-0000-000055740000}"/>
    <cellStyle name="Normal 4 2 2 2 3 4 4 2" xfId="26107" xr:uid="{00000000-0005-0000-0000-000056740000}"/>
    <cellStyle name="Normal 4 2 2 2 3 4 5" xfId="17961" xr:uid="{00000000-0005-0000-0000-000057740000}"/>
    <cellStyle name="Normal 4 2 2 2 3 5" xfId="3065" xr:uid="{00000000-0005-0000-0000-000058740000}"/>
    <cellStyle name="Normal 4 2 2 2 3 5 2" xfId="11211" xr:uid="{00000000-0005-0000-0000-000059740000}"/>
    <cellStyle name="Normal 4 2 2 2 3 5 2 2" xfId="27507" xr:uid="{00000000-0005-0000-0000-00005A740000}"/>
    <cellStyle name="Normal 4 2 2 2 3 5 3" xfId="19361" xr:uid="{00000000-0005-0000-0000-00005B740000}"/>
    <cellStyle name="Normal 4 2 2 2 3 6" xfId="5554" xr:uid="{00000000-0005-0000-0000-00005C740000}"/>
    <cellStyle name="Normal 4 2 2 2 3 6 2" xfId="13700" xr:uid="{00000000-0005-0000-0000-00005D740000}"/>
    <cellStyle name="Normal 4 2 2 2 3 6 2 2" xfId="29996" xr:uid="{00000000-0005-0000-0000-00005E740000}"/>
    <cellStyle name="Normal 4 2 2 2 3 6 3" xfId="21850" xr:uid="{00000000-0005-0000-0000-00005F740000}"/>
    <cellStyle name="Normal 4 2 2 2 3 7" xfId="8401" xr:uid="{00000000-0005-0000-0000-000060740000}"/>
    <cellStyle name="Normal 4 2 2 2 3 7 2" xfId="24697" xr:uid="{00000000-0005-0000-0000-000061740000}"/>
    <cellStyle name="Normal 4 2 2 2 3 8" xfId="16551" xr:uid="{00000000-0005-0000-0000-000062740000}"/>
    <cellStyle name="Normal 4 2 2 2 4" xfId="343" xr:uid="{00000000-0005-0000-0000-000063740000}"/>
    <cellStyle name="Normal 4 2 2 2 4 2" xfId="687" xr:uid="{00000000-0005-0000-0000-000064740000}"/>
    <cellStyle name="Normal 4 2 2 2 4 2 2" xfId="1393" xr:uid="{00000000-0005-0000-0000-000065740000}"/>
    <cellStyle name="Normal 4 2 2 2 4 2 2 2" xfId="2803" xr:uid="{00000000-0005-0000-0000-000066740000}"/>
    <cellStyle name="Normal 4 2 2 2 4 2 2 2 2" xfId="5262" xr:uid="{00000000-0005-0000-0000-000067740000}"/>
    <cellStyle name="Normal 4 2 2 2 4 2 2 2 2 2" xfId="13408" xr:uid="{00000000-0005-0000-0000-000068740000}"/>
    <cellStyle name="Normal 4 2 2 2 4 2 2 2 2 2 2" xfId="29704" xr:uid="{00000000-0005-0000-0000-000069740000}"/>
    <cellStyle name="Normal 4 2 2 2 4 2 2 2 2 3" xfId="21558" xr:uid="{00000000-0005-0000-0000-00006A740000}"/>
    <cellStyle name="Normal 4 2 2 2 4 2 2 2 3" xfId="8102" xr:uid="{00000000-0005-0000-0000-00006B740000}"/>
    <cellStyle name="Normal 4 2 2 2 4 2 2 2 3 2" xfId="16248" xr:uid="{00000000-0005-0000-0000-00006C740000}"/>
    <cellStyle name="Normal 4 2 2 2 4 2 2 2 3 2 2" xfId="32544" xr:uid="{00000000-0005-0000-0000-00006D740000}"/>
    <cellStyle name="Normal 4 2 2 2 4 2 2 2 3 3" xfId="24398" xr:uid="{00000000-0005-0000-0000-00006E740000}"/>
    <cellStyle name="Normal 4 2 2 2 4 2 2 2 4" xfId="10949" xr:uid="{00000000-0005-0000-0000-00006F740000}"/>
    <cellStyle name="Normal 4 2 2 2 4 2 2 2 4 2" xfId="27245" xr:uid="{00000000-0005-0000-0000-000070740000}"/>
    <cellStyle name="Normal 4 2 2 2 4 2 2 2 5" xfId="19099" xr:uid="{00000000-0005-0000-0000-000071740000}"/>
    <cellStyle name="Normal 4 2 2 2 4 2 2 3" xfId="4044" xr:uid="{00000000-0005-0000-0000-000072740000}"/>
    <cellStyle name="Normal 4 2 2 2 4 2 2 3 2" xfId="12190" xr:uid="{00000000-0005-0000-0000-000073740000}"/>
    <cellStyle name="Normal 4 2 2 2 4 2 2 3 2 2" xfId="28486" xr:uid="{00000000-0005-0000-0000-000074740000}"/>
    <cellStyle name="Normal 4 2 2 2 4 2 2 3 3" xfId="20340" xr:uid="{00000000-0005-0000-0000-000075740000}"/>
    <cellStyle name="Normal 4 2 2 2 4 2 2 4" xfId="6692" xr:uid="{00000000-0005-0000-0000-000076740000}"/>
    <cellStyle name="Normal 4 2 2 2 4 2 2 4 2" xfId="14838" xr:uid="{00000000-0005-0000-0000-000077740000}"/>
    <cellStyle name="Normal 4 2 2 2 4 2 2 4 2 2" xfId="31134" xr:uid="{00000000-0005-0000-0000-000078740000}"/>
    <cellStyle name="Normal 4 2 2 2 4 2 2 4 3" xfId="22988" xr:uid="{00000000-0005-0000-0000-000079740000}"/>
    <cellStyle name="Normal 4 2 2 2 4 2 2 5" xfId="9539" xr:uid="{00000000-0005-0000-0000-00007A740000}"/>
    <cellStyle name="Normal 4 2 2 2 4 2 2 5 2" xfId="25835" xr:uid="{00000000-0005-0000-0000-00007B740000}"/>
    <cellStyle name="Normal 4 2 2 2 4 2 2 6" xfId="17689" xr:uid="{00000000-0005-0000-0000-00007C740000}"/>
    <cellStyle name="Normal 4 2 2 2 4 2 3" xfId="2098" xr:uid="{00000000-0005-0000-0000-00007D740000}"/>
    <cellStyle name="Normal 4 2 2 2 4 2 3 2" xfId="4653" xr:uid="{00000000-0005-0000-0000-00007E740000}"/>
    <cellStyle name="Normal 4 2 2 2 4 2 3 2 2" xfId="12799" xr:uid="{00000000-0005-0000-0000-00007F740000}"/>
    <cellStyle name="Normal 4 2 2 2 4 2 3 2 2 2" xfId="29095" xr:uid="{00000000-0005-0000-0000-000080740000}"/>
    <cellStyle name="Normal 4 2 2 2 4 2 3 2 3" xfId="20949" xr:uid="{00000000-0005-0000-0000-000081740000}"/>
    <cellStyle name="Normal 4 2 2 2 4 2 3 3" xfId="7397" xr:uid="{00000000-0005-0000-0000-000082740000}"/>
    <cellStyle name="Normal 4 2 2 2 4 2 3 3 2" xfId="15543" xr:uid="{00000000-0005-0000-0000-000083740000}"/>
    <cellStyle name="Normal 4 2 2 2 4 2 3 3 2 2" xfId="31839" xr:uid="{00000000-0005-0000-0000-000084740000}"/>
    <cellStyle name="Normal 4 2 2 2 4 2 3 3 3" xfId="23693" xr:uid="{00000000-0005-0000-0000-000085740000}"/>
    <cellStyle name="Normal 4 2 2 2 4 2 3 4" xfId="10244" xr:uid="{00000000-0005-0000-0000-000086740000}"/>
    <cellStyle name="Normal 4 2 2 2 4 2 3 4 2" xfId="26540" xr:uid="{00000000-0005-0000-0000-000087740000}"/>
    <cellStyle name="Normal 4 2 2 2 4 2 3 5" xfId="18394" xr:uid="{00000000-0005-0000-0000-000088740000}"/>
    <cellStyle name="Normal 4 2 2 2 4 2 4" xfId="3435" xr:uid="{00000000-0005-0000-0000-000089740000}"/>
    <cellStyle name="Normal 4 2 2 2 4 2 4 2" xfId="11581" xr:uid="{00000000-0005-0000-0000-00008A740000}"/>
    <cellStyle name="Normal 4 2 2 2 4 2 4 2 2" xfId="27877" xr:uid="{00000000-0005-0000-0000-00008B740000}"/>
    <cellStyle name="Normal 4 2 2 2 4 2 4 3" xfId="19731" xr:uid="{00000000-0005-0000-0000-00008C740000}"/>
    <cellStyle name="Normal 4 2 2 2 4 2 5" xfId="5987" xr:uid="{00000000-0005-0000-0000-00008D740000}"/>
    <cellStyle name="Normal 4 2 2 2 4 2 5 2" xfId="14133" xr:uid="{00000000-0005-0000-0000-00008E740000}"/>
    <cellStyle name="Normal 4 2 2 2 4 2 5 2 2" xfId="30429" xr:uid="{00000000-0005-0000-0000-00008F740000}"/>
    <cellStyle name="Normal 4 2 2 2 4 2 5 3" xfId="22283" xr:uid="{00000000-0005-0000-0000-000090740000}"/>
    <cellStyle name="Normal 4 2 2 2 4 2 6" xfId="8834" xr:uid="{00000000-0005-0000-0000-000091740000}"/>
    <cellStyle name="Normal 4 2 2 2 4 2 6 2" xfId="25130" xr:uid="{00000000-0005-0000-0000-000092740000}"/>
    <cellStyle name="Normal 4 2 2 2 4 2 7" xfId="16984" xr:uid="{00000000-0005-0000-0000-000093740000}"/>
    <cellStyle name="Normal 4 2 2 2 4 3" xfId="1049" xr:uid="{00000000-0005-0000-0000-000094740000}"/>
    <cellStyle name="Normal 4 2 2 2 4 3 2" xfId="2459" xr:uid="{00000000-0005-0000-0000-000095740000}"/>
    <cellStyle name="Normal 4 2 2 2 4 3 2 2" xfId="4966" xr:uid="{00000000-0005-0000-0000-000096740000}"/>
    <cellStyle name="Normal 4 2 2 2 4 3 2 2 2" xfId="13112" xr:uid="{00000000-0005-0000-0000-000097740000}"/>
    <cellStyle name="Normal 4 2 2 2 4 3 2 2 2 2" xfId="29408" xr:uid="{00000000-0005-0000-0000-000098740000}"/>
    <cellStyle name="Normal 4 2 2 2 4 3 2 2 3" xfId="21262" xr:uid="{00000000-0005-0000-0000-000099740000}"/>
    <cellStyle name="Normal 4 2 2 2 4 3 2 3" xfId="7758" xr:uid="{00000000-0005-0000-0000-00009A740000}"/>
    <cellStyle name="Normal 4 2 2 2 4 3 2 3 2" xfId="15904" xr:uid="{00000000-0005-0000-0000-00009B740000}"/>
    <cellStyle name="Normal 4 2 2 2 4 3 2 3 2 2" xfId="32200" xr:uid="{00000000-0005-0000-0000-00009C740000}"/>
    <cellStyle name="Normal 4 2 2 2 4 3 2 3 3" xfId="24054" xr:uid="{00000000-0005-0000-0000-00009D740000}"/>
    <cellStyle name="Normal 4 2 2 2 4 3 2 4" xfId="10605" xr:uid="{00000000-0005-0000-0000-00009E740000}"/>
    <cellStyle name="Normal 4 2 2 2 4 3 2 4 2" xfId="26901" xr:uid="{00000000-0005-0000-0000-00009F740000}"/>
    <cellStyle name="Normal 4 2 2 2 4 3 2 5" xfId="18755" xr:uid="{00000000-0005-0000-0000-0000A0740000}"/>
    <cellStyle name="Normal 4 2 2 2 4 3 3" xfId="3748" xr:uid="{00000000-0005-0000-0000-0000A1740000}"/>
    <cellStyle name="Normal 4 2 2 2 4 3 3 2" xfId="11894" xr:uid="{00000000-0005-0000-0000-0000A2740000}"/>
    <cellStyle name="Normal 4 2 2 2 4 3 3 2 2" xfId="28190" xr:uid="{00000000-0005-0000-0000-0000A3740000}"/>
    <cellStyle name="Normal 4 2 2 2 4 3 3 3" xfId="20044" xr:uid="{00000000-0005-0000-0000-0000A4740000}"/>
    <cellStyle name="Normal 4 2 2 2 4 3 4" xfId="6348" xr:uid="{00000000-0005-0000-0000-0000A5740000}"/>
    <cellStyle name="Normal 4 2 2 2 4 3 4 2" xfId="14494" xr:uid="{00000000-0005-0000-0000-0000A6740000}"/>
    <cellStyle name="Normal 4 2 2 2 4 3 4 2 2" xfId="30790" xr:uid="{00000000-0005-0000-0000-0000A7740000}"/>
    <cellStyle name="Normal 4 2 2 2 4 3 4 3" xfId="22644" xr:uid="{00000000-0005-0000-0000-0000A8740000}"/>
    <cellStyle name="Normal 4 2 2 2 4 3 5" xfId="9195" xr:uid="{00000000-0005-0000-0000-0000A9740000}"/>
    <cellStyle name="Normal 4 2 2 2 4 3 5 2" xfId="25491" xr:uid="{00000000-0005-0000-0000-0000AA740000}"/>
    <cellStyle name="Normal 4 2 2 2 4 3 6" xfId="17345" xr:uid="{00000000-0005-0000-0000-0000AB740000}"/>
    <cellStyle name="Normal 4 2 2 2 4 4" xfId="1754" xr:uid="{00000000-0005-0000-0000-0000AC740000}"/>
    <cellStyle name="Normal 4 2 2 2 4 4 2" xfId="4357" xr:uid="{00000000-0005-0000-0000-0000AD740000}"/>
    <cellStyle name="Normal 4 2 2 2 4 4 2 2" xfId="12503" xr:uid="{00000000-0005-0000-0000-0000AE740000}"/>
    <cellStyle name="Normal 4 2 2 2 4 4 2 2 2" xfId="28799" xr:uid="{00000000-0005-0000-0000-0000AF740000}"/>
    <cellStyle name="Normal 4 2 2 2 4 4 2 3" xfId="20653" xr:uid="{00000000-0005-0000-0000-0000B0740000}"/>
    <cellStyle name="Normal 4 2 2 2 4 4 3" xfId="7053" xr:uid="{00000000-0005-0000-0000-0000B1740000}"/>
    <cellStyle name="Normal 4 2 2 2 4 4 3 2" xfId="15199" xr:uid="{00000000-0005-0000-0000-0000B2740000}"/>
    <cellStyle name="Normal 4 2 2 2 4 4 3 2 2" xfId="31495" xr:uid="{00000000-0005-0000-0000-0000B3740000}"/>
    <cellStyle name="Normal 4 2 2 2 4 4 3 3" xfId="23349" xr:uid="{00000000-0005-0000-0000-0000B4740000}"/>
    <cellStyle name="Normal 4 2 2 2 4 4 4" xfId="9900" xr:uid="{00000000-0005-0000-0000-0000B5740000}"/>
    <cellStyle name="Normal 4 2 2 2 4 4 4 2" xfId="26196" xr:uid="{00000000-0005-0000-0000-0000B6740000}"/>
    <cellStyle name="Normal 4 2 2 2 4 4 5" xfId="18050" xr:uid="{00000000-0005-0000-0000-0000B7740000}"/>
    <cellStyle name="Normal 4 2 2 2 4 5" xfId="3139" xr:uid="{00000000-0005-0000-0000-0000B8740000}"/>
    <cellStyle name="Normal 4 2 2 2 4 5 2" xfId="11285" xr:uid="{00000000-0005-0000-0000-0000B9740000}"/>
    <cellStyle name="Normal 4 2 2 2 4 5 2 2" xfId="27581" xr:uid="{00000000-0005-0000-0000-0000BA740000}"/>
    <cellStyle name="Normal 4 2 2 2 4 5 3" xfId="19435" xr:uid="{00000000-0005-0000-0000-0000BB740000}"/>
    <cellStyle name="Normal 4 2 2 2 4 6" xfId="5643" xr:uid="{00000000-0005-0000-0000-0000BC740000}"/>
    <cellStyle name="Normal 4 2 2 2 4 6 2" xfId="13789" xr:uid="{00000000-0005-0000-0000-0000BD740000}"/>
    <cellStyle name="Normal 4 2 2 2 4 6 2 2" xfId="30085" xr:uid="{00000000-0005-0000-0000-0000BE740000}"/>
    <cellStyle name="Normal 4 2 2 2 4 6 3" xfId="21939" xr:uid="{00000000-0005-0000-0000-0000BF740000}"/>
    <cellStyle name="Normal 4 2 2 2 4 7" xfId="8490" xr:uid="{00000000-0005-0000-0000-0000C0740000}"/>
    <cellStyle name="Normal 4 2 2 2 4 7 2" xfId="24786" xr:uid="{00000000-0005-0000-0000-0000C1740000}"/>
    <cellStyle name="Normal 4 2 2 2 4 8" xfId="16640" xr:uid="{00000000-0005-0000-0000-0000C2740000}"/>
    <cellStyle name="Normal 4 2 2 2 5" xfId="433" xr:uid="{00000000-0005-0000-0000-0000C3740000}"/>
    <cellStyle name="Normal 4 2 2 2 5 2" xfId="1139" xr:uid="{00000000-0005-0000-0000-0000C4740000}"/>
    <cellStyle name="Normal 4 2 2 2 5 2 2" xfId="2549" xr:uid="{00000000-0005-0000-0000-0000C5740000}"/>
    <cellStyle name="Normal 4 2 2 2 5 2 2 2" xfId="5040" xr:uid="{00000000-0005-0000-0000-0000C6740000}"/>
    <cellStyle name="Normal 4 2 2 2 5 2 2 2 2" xfId="13186" xr:uid="{00000000-0005-0000-0000-0000C7740000}"/>
    <cellStyle name="Normal 4 2 2 2 5 2 2 2 2 2" xfId="29482" xr:uid="{00000000-0005-0000-0000-0000C8740000}"/>
    <cellStyle name="Normal 4 2 2 2 5 2 2 2 3" xfId="21336" xr:uid="{00000000-0005-0000-0000-0000C9740000}"/>
    <cellStyle name="Normal 4 2 2 2 5 2 2 3" xfId="7848" xr:uid="{00000000-0005-0000-0000-0000CA740000}"/>
    <cellStyle name="Normal 4 2 2 2 5 2 2 3 2" xfId="15994" xr:uid="{00000000-0005-0000-0000-0000CB740000}"/>
    <cellStyle name="Normal 4 2 2 2 5 2 2 3 2 2" xfId="32290" xr:uid="{00000000-0005-0000-0000-0000CC740000}"/>
    <cellStyle name="Normal 4 2 2 2 5 2 2 3 3" xfId="24144" xr:uid="{00000000-0005-0000-0000-0000CD740000}"/>
    <cellStyle name="Normal 4 2 2 2 5 2 2 4" xfId="10695" xr:uid="{00000000-0005-0000-0000-0000CE740000}"/>
    <cellStyle name="Normal 4 2 2 2 5 2 2 4 2" xfId="26991" xr:uid="{00000000-0005-0000-0000-0000CF740000}"/>
    <cellStyle name="Normal 4 2 2 2 5 2 2 5" xfId="18845" xr:uid="{00000000-0005-0000-0000-0000D0740000}"/>
    <cellStyle name="Normal 4 2 2 2 5 2 3" xfId="3822" xr:uid="{00000000-0005-0000-0000-0000D1740000}"/>
    <cellStyle name="Normal 4 2 2 2 5 2 3 2" xfId="11968" xr:uid="{00000000-0005-0000-0000-0000D2740000}"/>
    <cellStyle name="Normal 4 2 2 2 5 2 3 2 2" xfId="28264" xr:uid="{00000000-0005-0000-0000-0000D3740000}"/>
    <cellStyle name="Normal 4 2 2 2 5 2 3 3" xfId="20118" xr:uid="{00000000-0005-0000-0000-0000D4740000}"/>
    <cellStyle name="Normal 4 2 2 2 5 2 4" xfId="6438" xr:uid="{00000000-0005-0000-0000-0000D5740000}"/>
    <cellStyle name="Normal 4 2 2 2 5 2 4 2" xfId="14584" xr:uid="{00000000-0005-0000-0000-0000D6740000}"/>
    <cellStyle name="Normal 4 2 2 2 5 2 4 2 2" xfId="30880" xr:uid="{00000000-0005-0000-0000-0000D7740000}"/>
    <cellStyle name="Normal 4 2 2 2 5 2 4 3" xfId="22734" xr:uid="{00000000-0005-0000-0000-0000D8740000}"/>
    <cellStyle name="Normal 4 2 2 2 5 2 5" xfId="9285" xr:uid="{00000000-0005-0000-0000-0000D9740000}"/>
    <cellStyle name="Normal 4 2 2 2 5 2 5 2" xfId="25581" xr:uid="{00000000-0005-0000-0000-0000DA740000}"/>
    <cellStyle name="Normal 4 2 2 2 5 2 6" xfId="17435" xr:uid="{00000000-0005-0000-0000-0000DB740000}"/>
    <cellStyle name="Normal 4 2 2 2 5 3" xfId="1844" xr:uid="{00000000-0005-0000-0000-0000DC740000}"/>
    <cellStyle name="Normal 4 2 2 2 5 3 2" xfId="4431" xr:uid="{00000000-0005-0000-0000-0000DD740000}"/>
    <cellStyle name="Normal 4 2 2 2 5 3 2 2" xfId="12577" xr:uid="{00000000-0005-0000-0000-0000DE740000}"/>
    <cellStyle name="Normal 4 2 2 2 5 3 2 2 2" xfId="28873" xr:uid="{00000000-0005-0000-0000-0000DF740000}"/>
    <cellStyle name="Normal 4 2 2 2 5 3 2 3" xfId="20727" xr:uid="{00000000-0005-0000-0000-0000E0740000}"/>
    <cellStyle name="Normal 4 2 2 2 5 3 3" xfId="7143" xr:uid="{00000000-0005-0000-0000-0000E1740000}"/>
    <cellStyle name="Normal 4 2 2 2 5 3 3 2" xfId="15289" xr:uid="{00000000-0005-0000-0000-0000E2740000}"/>
    <cellStyle name="Normal 4 2 2 2 5 3 3 2 2" xfId="31585" xr:uid="{00000000-0005-0000-0000-0000E3740000}"/>
    <cellStyle name="Normal 4 2 2 2 5 3 3 3" xfId="23439" xr:uid="{00000000-0005-0000-0000-0000E4740000}"/>
    <cellStyle name="Normal 4 2 2 2 5 3 4" xfId="9990" xr:uid="{00000000-0005-0000-0000-0000E5740000}"/>
    <cellStyle name="Normal 4 2 2 2 5 3 4 2" xfId="26286" xr:uid="{00000000-0005-0000-0000-0000E6740000}"/>
    <cellStyle name="Normal 4 2 2 2 5 3 5" xfId="18140" xr:uid="{00000000-0005-0000-0000-0000E7740000}"/>
    <cellStyle name="Normal 4 2 2 2 5 4" xfId="3213" xr:uid="{00000000-0005-0000-0000-0000E8740000}"/>
    <cellStyle name="Normal 4 2 2 2 5 4 2" xfId="11359" xr:uid="{00000000-0005-0000-0000-0000E9740000}"/>
    <cellStyle name="Normal 4 2 2 2 5 4 2 2" xfId="27655" xr:uid="{00000000-0005-0000-0000-0000EA740000}"/>
    <cellStyle name="Normal 4 2 2 2 5 4 3" xfId="19509" xr:uid="{00000000-0005-0000-0000-0000EB740000}"/>
    <cellStyle name="Normal 4 2 2 2 5 5" xfId="5733" xr:uid="{00000000-0005-0000-0000-0000EC740000}"/>
    <cellStyle name="Normal 4 2 2 2 5 5 2" xfId="13879" xr:uid="{00000000-0005-0000-0000-0000ED740000}"/>
    <cellStyle name="Normal 4 2 2 2 5 5 2 2" xfId="30175" xr:uid="{00000000-0005-0000-0000-0000EE740000}"/>
    <cellStyle name="Normal 4 2 2 2 5 5 3" xfId="22029" xr:uid="{00000000-0005-0000-0000-0000EF740000}"/>
    <cellStyle name="Normal 4 2 2 2 5 6" xfId="8580" xr:uid="{00000000-0005-0000-0000-0000F0740000}"/>
    <cellStyle name="Normal 4 2 2 2 5 6 2" xfId="24876" xr:uid="{00000000-0005-0000-0000-0000F1740000}"/>
    <cellStyle name="Normal 4 2 2 2 5 7" xfId="16730" xr:uid="{00000000-0005-0000-0000-0000F2740000}"/>
    <cellStyle name="Normal 4 2 2 2 6" xfId="795" xr:uid="{00000000-0005-0000-0000-0000F3740000}"/>
    <cellStyle name="Normal 4 2 2 2 6 2" xfId="2205" xr:uid="{00000000-0005-0000-0000-0000F4740000}"/>
    <cellStyle name="Normal 4 2 2 2 6 2 2" xfId="4744" xr:uid="{00000000-0005-0000-0000-0000F5740000}"/>
    <cellStyle name="Normal 4 2 2 2 6 2 2 2" xfId="12890" xr:uid="{00000000-0005-0000-0000-0000F6740000}"/>
    <cellStyle name="Normal 4 2 2 2 6 2 2 2 2" xfId="29186" xr:uid="{00000000-0005-0000-0000-0000F7740000}"/>
    <cellStyle name="Normal 4 2 2 2 6 2 2 3" xfId="21040" xr:uid="{00000000-0005-0000-0000-0000F8740000}"/>
    <cellStyle name="Normal 4 2 2 2 6 2 3" xfId="7504" xr:uid="{00000000-0005-0000-0000-0000F9740000}"/>
    <cellStyle name="Normal 4 2 2 2 6 2 3 2" xfId="15650" xr:uid="{00000000-0005-0000-0000-0000FA740000}"/>
    <cellStyle name="Normal 4 2 2 2 6 2 3 2 2" xfId="31946" xr:uid="{00000000-0005-0000-0000-0000FB740000}"/>
    <cellStyle name="Normal 4 2 2 2 6 2 3 3" xfId="23800" xr:uid="{00000000-0005-0000-0000-0000FC740000}"/>
    <cellStyle name="Normal 4 2 2 2 6 2 4" xfId="10351" xr:uid="{00000000-0005-0000-0000-0000FD740000}"/>
    <cellStyle name="Normal 4 2 2 2 6 2 4 2" xfId="26647" xr:uid="{00000000-0005-0000-0000-0000FE740000}"/>
    <cellStyle name="Normal 4 2 2 2 6 2 5" xfId="18501" xr:uid="{00000000-0005-0000-0000-0000FF740000}"/>
    <cellStyle name="Normal 4 2 2 2 6 3" xfId="3526" xr:uid="{00000000-0005-0000-0000-000000750000}"/>
    <cellStyle name="Normal 4 2 2 2 6 3 2" xfId="11672" xr:uid="{00000000-0005-0000-0000-000001750000}"/>
    <cellStyle name="Normal 4 2 2 2 6 3 2 2" xfId="27968" xr:uid="{00000000-0005-0000-0000-000002750000}"/>
    <cellStyle name="Normal 4 2 2 2 6 3 3" xfId="19822" xr:uid="{00000000-0005-0000-0000-000003750000}"/>
    <cellStyle name="Normal 4 2 2 2 6 4" xfId="6094" xr:uid="{00000000-0005-0000-0000-000004750000}"/>
    <cellStyle name="Normal 4 2 2 2 6 4 2" xfId="14240" xr:uid="{00000000-0005-0000-0000-000005750000}"/>
    <cellStyle name="Normal 4 2 2 2 6 4 2 2" xfId="30536" xr:uid="{00000000-0005-0000-0000-000006750000}"/>
    <cellStyle name="Normal 4 2 2 2 6 4 3" xfId="22390" xr:uid="{00000000-0005-0000-0000-000007750000}"/>
    <cellStyle name="Normal 4 2 2 2 6 5" xfId="8941" xr:uid="{00000000-0005-0000-0000-000008750000}"/>
    <cellStyle name="Normal 4 2 2 2 6 5 2" xfId="25237" xr:uid="{00000000-0005-0000-0000-000009750000}"/>
    <cellStyle name="Normal 4 2 2 2 6 6" xfId="17091" xr:uid="{00000000-0005-0000-0000-00000A750000}"/>
    <cellStyle name="Normal 4 2 2 2 7" xfId="1500" xr:uid="{00000000-0005-0000-0000-00000B750000}"/>
    <cellStyle name="Normal 4 2 2 2 7 2" xfId="4135" xr:uid="{00000000-0005-0000-0000-00000C750000}"/>
    <cellStyle name="Normal 4 2 2 2 7 2 2" xfId="12281" xr:uid="{00000000-0005-0000-0000-00000D750000}"/>
    <cellStyle name="Normal 4 2 2 2 7 2 2 2" xfId="28577" xr:uid="{00000000-0005-0000-0000-00000E750000}"/>
    <cellStyle name="Normal 4 2 2 2 7 2 3" xfId="20431" xr:uid="{00000000-0005-0000-0000-00000F750000}"/>
    <cellStyle name="Normal 4 2 2 2 7 3" xfId="6799" xr:uid="{00000000-0005-0000-0000-000010750000}"/>
    <cellStyle name="Normal 4 2 2 2 7 3 2" xfId="14945" xr:uid="{00000000-0005-0000-0000-000011750000}"/>
    <cellStyle name="Normal 4 2 2 2 7 3 2 2" xfId="31241" xr:uid="{00000000-0005-0000-0000-000012750000}"/>
    <cellStyle name="Normal 4 2 2 2 7 3 3" xfId="23095" xr:uid="{00000000-0005-0000-0000-000013750000}"/>
    <cellStyle name="Normal 4 2 2 2 7 4" xfId="9646" xr:uid="{00000000-0005-0000-0000-000014750000}"/>
    <cellStyle name="Normal 4 2 2 2 7 4 2" xfId="25942" xr:uid="{00000000-0005-0000-0000-000015750000}"/>
    <cellStyle name="Normal 4 2 2 2 7 5" xfId="17796" xr:uid="{00000000-0005-0000-0000-000016750000}"/>
    <cellStyle name="Normal 4 2 2 2 8" xfId="2917" xr:uid="{00000000-0005-0000-0000-000017750000}"/>
    <cellStyle name="Normal 4 2 2 2 8 2" xfId="11063" xr:uid="{00000000-0005-0000-0000-000018750000}"/>
    <cellStyle name="Normal 4 2 2 2 8 2 2" xfId="27359" xr:uid="{00000000-0005-0000-0000-000019750000}"/>
    <cellStyle name="Normal 4 2 2 2 8 3" xfId="19213" xr:uid="{00000000-0005-0000-0000-00001A750000}"/>
    <cellStyle name="Normal 4 2 2 2 9" xfId="5389" xr:uid="{00000000-0005-0000-0000-00001B750000}"/>
    <cellStyle name="Normal 4 2 2 2 9 2" xfId="13535" xr:uid="{00000000-0005-0000-0000-00001C750000}"/>
    <cellStyle name="Normal 4 2 2 2 9 2 2" xfId="29831" xr:uid="{00000000-0005-0000-0000-00001D750000}"/>
    <cellStyle name="Normal 4 2 2 2 9 3" xfId="21685" xr:uid="{00000000-0005-0000-0000-00001E750000}"/>
    <cellStyle name="Normal 4 2 2 3" xfId="135" xr:uid="{00000000-0005-0000-0000-00001F750000}"/>
    <cellStyle name="Normal 4 2 2 3 2" xfId="479" xr:uid="{00000000-0005-0000-0000-000020750000}"/>
    <cellStyle name="Normal 4 2 2 3 2 2" xfId="1185" xr:uid="{00000000-0005-0000-0000-000021750000}"/>
    <cellStyle name="Normal 4 2 2 3 2 2 2" xfId="2595" xr:uid="{00000000-0005-0000-0000-000022750000}"/>
    <cellStyle name="Normal 4 2 2 3 2 2 2 2" xfId="5078" xr:uid="{00000000-0005-0000-0000-000023750000}"/>
    <cellStyle name="Normal 4 2 2 3 2 2 2 2 2" xfId="13224" xr:uid="{00000000-0005-0000-0000-000024750000}"/>
    <cellStyle name="Normal 4 2 2 3 2 2 2 2 2 2" xfId="29520" xr:uid="{00000000-0005-0000-0000-000025750000}"/>
    <cellStyle name="Normal 4 2 2 3 2 2 2 2 3" xfId="21374" xr:uid="{00000000-0005-0000-0000-000026750000}"/>
    <cellStyle name="Normal 4 2 2 3 2 2 2 3" xfId="7894" xr:uid="{00000000-0005-0000-0000-000027750000}"/>
    <cellStyle name="Normal 4 2 2 3 2 2 2 3 2" xfId="16040" xr:uid="{00000000-0005-0000-0000-000028750000}"/>
    <cellStyle name="Normal 4 2 2 3 2 2 2 3 2 2" xfId="32336" xr:uid="{00000000-0005-0000-0000-000029750000}"/>
    <cellStyle name="Normal 4 2 2 3 2 2 2 3 3" xfId="24190" xr:uid="{00000000-0005-0000-0000-00002A750000}"/>
    <cellStyle name="Normal 4 2 2 3 2 2 2 4" xfId="10741" xr:uid="{00000000-0005-0000-0000-00002B750000}"/>
    <cellStyle name="Normal 4 2 2 3 2 2 2 4 2" xfId="27037" xr:uid="{00000000-0005-0000-0000-00002C750000}"/>
    <cellStyle name="Normal 4 2 2 3 2 2 2 5" xfId="18891" xr:uid="{00000000-0005-0000-0000-00002D750000}"/>
    <cellStyle name="Normal 4 2 2 3 2 2 3" xfId="3860" xr:uid="{00000000-0005-0000-0000-00002E750000}"/>
    <cellStyle name="Normal 4 2 2 3 2 2 3 2" xfId="12006" xr:uid="{00000000-0005-0000-0000-00002F750000}"/>
    <cellStyle name="Normal 4 2 2 3 2 2 3 2 2" xfId="28302" xr:uid="{00000000-0005-0000-0000-000030750000}"/>
    <cellStyle name="Normal 4 2 2 3 2 2 3 3" xfId="20156" xr:uid="{00000000-0005-0000-0000-000031750000}"/>
    <cellStyle name="Normal 4 2 2 3 2 2 4" xfId="6484" xr:uid="{00000000-0005-0000-0000-000032750000}"/>
    <cellStyle name="Normal 4 2 2 3 2 2 4 2" xfId="14630" xr:uid="{00000000-0005-0000-0000-000033750000}"/>
    <cellStyle name="Normal 4 2 2 3 2 2 4 2 2" xfId="30926" xr:uid="{00000000-0005-0000-0000-000034750000}"/>
    <cellStyle name="Normal 4 2 2 3 2 2 4 3" xfId="22780" xr:uid="{00000000-0005-0000-0000-000035750000}"/>
    <cellStyle name="Normal 4 2 2 3 2 2 5" xfId="9331" xr:uid="{00000000-0005-0000-0000-000036750000}"/>
    <cellStyle name="Normal 4 2 2 3 2 2 5 2" xfId="25627" xr:uid="{00000000-0005-0000-0000-000037750000}"/>
    <cellStyle name="Normal 4 2 2 3 2 2 6" xfId="17481" xr:uid="{00000000-0005-0000-0000-000038750000}"/>
    <cellStyle name="Normal 4 2 2 3 2 3" xfId="1890" xr:uid="{00000000-0005-0000-0000-000039750000}"/>
    <cellStyle name="Normal 4 2 2 3 2 3 2" xfId="4469" xr:uid="{00000000-0005-0000-0000-00003A750000}"/>
    <cellStyle name="Normal 4 2 2 3 2 3 2 2" xfId="12615" xr:uid="{00000000-0005-0000-0000-00003B750000}"/>
    <cellStyle name="Normal 4 2 2 3 2 3 2 2 2" xfId="28911" xr:uid="{00000000-0005-0000-0000-00003C750000}"/>
    <cellStyle name="Normal 4 2 2 3 2 3 2 3" xfId="20765" xr:uid="{00000000-0005-0000-0000-00003D750000}"/>
    <cellStyle name="Normal 4 2 2 3 2 3 3" xfId="7189" xr:uid="{00000000-0005-0000-0000-00003E750000}"/>
    <cellStyle name="Normal 4 2 2 3 2 3 3 2" xfId="15335" xr:uid="{00000000-0005-0000-0000-00003F750000}"/>
    <cellStyle name="Normal 4 2 2 3 2 3 3 2 2" xfId="31631" xr:uid="{00000000-0005-0000-0000-000040750000}"/>
    <cellStyle name="Normal 4 2 2 3 2 3 3 3" xfId="23485" xr:uid="{00000000-0005-0000-0000-000041750000}"/>
    <cellStyle name="Normal 4 2 2 3 2 3 4" xfId="10036" xr:uid="{00000000-0005-0000-0000-000042750000}"/>
    <cellStyle name="Normal 4 2 2 3 2 3 4 2" xfId="26332" xr:uid="{00000000-0005-0000-0000-000043750000}"/>
    <cellStyle name="Normal 4 2 2 3 2 3 5" xfId="18186" xr:uid="{00000000-0005-0000-0000-000044750000}"/>
    <cellStyle name="Normal 4 2 2 3 2 4" xfId="3251" xr:uid="{00000000-0005-0000-0000-000045750000}"/>
    <cellStyle name="Normal 4 2 2 3 2 4 2" xfId="11397" xr:uid="{00000000-0005-0000-0000-000046750000}"/>
    <cellStyle name="Normal 4 2 2 3 2 4 2 2" xfId="27693" xr:uid="{00000000-0005-0000-0000-000047750000}"/>
    <cellStyle name="Normal 4 2 2 3 2 4 3" xfId="19547" xr:uid="{00000000-0005-0000-0000-000048750000}"/>
    <cellStyle name="Normal 4 2 2 3 2 5" xfId="5779" xr:uid="{00000000-0005-0000-0000-000049750000}"/>
    <cellStyle name="Normal 4 2 2 3 2 5 2" xfId="13925" xr:uid="{00000000-0005-0000-0000-00004A750000}"/>
    <cellStyle name="Normal 4 2 2 3 2 5 2 2" xfId="30221" xr:uid="{00000000-0005-0000-0000-00004B750000}"/>
    <cellStyle name="Normal 4 2 2 3 2 5 3" xfId="22075" xr:uid="{00000000-0005-0000-0000-00004C750000}"/>
    <cellStyle name="Normal 4 2 2 3 2 6" xfId="8626" xr:uid="{00000000-0005-0000-0000-00004D750000}"/>
    <cellStyle name="Normal 4 2 2 3 2 6 2" xfId="24922" xr:uid="{00000000-0005-0000-0000-00004E750000}"/>
    <cellStyle name="Normal 4 2 2 3 2 7" xfId="16776" xr:uid="{00000000-0005-0000-0000-00004F750000}"/>
    <cellStyle name="Normal 4 2 2 3 3" xfId="841" xr:uid="{00000000-0005-0000-0000-000050750000}"/>
    <cellStyle name="Normal 4 2 2 3 3 2" xfId="2251" xr:uid="{00000000-0005-0000-0000-000051750000}"/>
    <cellStyle name="Normal 4 2 2 3 3 2 2" xfId="4782" xr:uid="{00000000-0005-0000-0000-000052750000}"/>
    <cellStyle name="Normal 4 2 2 3 3 2 2 2" xfId="12928" xr:uid="{00000000-0005-0000-0000-000053750000}"/>
    <cellStyle name="Normal 4 2 2 3 3 2 2 2 2" xfId="29224" xr:uid="{00000000-0005-0000-0000-000054750000}"/>
    <cellStyle name="Normal 4 2 2 3 3 2 2 3" xfId="21078" xr:uid="{00000000-0005-0000-0000-000055750000}"/>
    <cellStyle name="Normal 4 2 2 3 3 2 3" xfId="7550" xr:uid="{00000000-0005-0000-0000-000056750000}"/>
    <cellStyle name="Normal 4 2 2 3 3 2 3 2" xfId="15696" xr:uid="{00000000-0005-0000-0000-000057750000}"/>
    <cellStyle name="Normal 4 2 2 3 3 2 3 2 2" xfId="31992" xr:uid="{00000000-0005-0000-0000-000058750000}"/>
    <cellStyle name="Normal 4 2 2 3 3 2 3 3" xfId="23846" xr:uid="{00000000-0005-0000-0000-000059750000}"/>
    <cellStyle name="Normal 4 2 2 3 3 2 4" xfId="10397" xr:uid="{00000000-0005-0000-0000-00005A750000}"/>
    <cellStyle name="Normal 4 2 2 3 3 2 4 2" xfId="26693" xr:uid="{00000000-0005-0000-0000-00005B750000}"/>
    <cellStyle name="Normal 4 2 2 3 3 2 5" xfId="18547" xr:uid="{00000000-0005-0000-0000-00005C750000}"/>
    <cellStyle name="Normal 4 2 2 3 3 3" xfId="3564" xr:uid="{00000000-0005-0000-0000-00005D750000}"/>
    <cellStyle name="Normal 4 2 2 3 3 3 2" xfId="11710" xr:uid="{00000000-0005-0000-0000-00005E750000}"/>
    <cellStyle name="Normal 4 2 2 3 3 3 2 2" xfId="28006" xr:uid="{00000000-0005-0000-0000-00005F750000}"/>
    <cellStyle name="Normal 4 2 2 3 3 3 3" xfId="19860" xr:uid="{00000000-0005-0000-0000-000060750000}"/>
    <cellStyle name="Normal 4 2 2 3 3 4" xfId="6140" xr:uid="{00000000-0005-0000-0000-000061750000}"/>
    <cellStyle name="Normal 4 2 2 3 3 4 2" xfId="14286" xr:uid="{00000000-0005-0000-0000-000062750000}"/>
    <cellStyle name="Normal 4 2 2 3 3 4 2 2" xfId="30582" xr:uid="{00000000-0005-0000-0000-000063750000}"/>
    <cellStyle name="Normal 4 2 2 3 3 4 3" xfId="22436" xr:uid="{00000000-0005-0000-0000-000064750000}"/>
    <cellStyle name="Normal 4 2 2 3 3 5" xfId="8987" xr:uid="{00000000-0005-0000-0000-000065750000}"/>
    <cellStyle name="Normal 4 2 2 3 3 5 2" xfId="25283" xr:uid="{00000000-0005-0000-0000-000066750000}"/>
    <cellStyle name="Normal 4 2 2 3 3 6" xfId="17137" xr:uid="{00000000-0005-0000-0000-000067750000}"/>
    <cellStyle name="Normal 4 2 2 3 4" xfId="1546" xr:uid="{00000000-0005-0000-0000-000068750000}"/>
    <cellStyle name="Normal 4 2 2 3 4 2" xfId="4173" xr:uid="{00000000-0005-0000-0000-000069750000}"/>
    <cellStyle name="Normal 4 2 2 3 4 2 2" xfId="12319" xr:uid="{00000000-0005-0000-0000-00006A750000}"/>
    <cellStyle name="Normal 4 2 2 3 4 2 2 2" xfId="28615" xr:uid="{00000000-0005-0000-0000-00006B750000}"/>
    <cellStyle name="Normal 4 2 2 3 4 2 3" xfId="20469" xr:uid="{00000000-0005-0000-0000-00006C750000}"/>
    <cellStyle name="Normal 4 2 2 3 4 3" xfId="6845" xr:uid="{00000000-0005-0000-0000-00006D750000}"/>
    <cellStyle name="Normal 4 2 2 3 4 3 2" xfId="14991" xr:uid="{00000000-0005-0000-0000-00006E750000}"/>
    <cellStyle name="Normal 4 2 2 3 4 3 2 2" xfId="31287" xr:uid="{00000000-0005-0000-0000-00006F750000}"/>
    <cellStyle name="Normal 4 2 2 3 4 3 3" xfId="23141" xr:uid="{00000000-0005-0000-0000-000070750000}"/>
    <cellStyle name="Normal 4 2 2 3 4 4" xfId="9692" xr:uid="{00000000-0005-0000-0000-000071750000}"/>
    <cellStyle name="Normal 4 2 2 3 4 4 2" xfId="25988" xr:uid="{00000000-0005-0000-0000-000072750000}"/>
    <cellStyle name="Normal 4 2 2 3 4 5" xfId="17842" xr:uid="{00000000-0005-0000-0000-000073750000}"/>
    <cellStyle name="Normal 4 2 2 3 5" xfId="2955" xr:uid="{00000000-0005-0000-0000-000074750000}"/>
    <cellStyle name="Normal 4 2 2 3 5 2" xfId="11101" xr:uid="{00000000-0005-0000-0000-000075750000}"/>
    <cellStyle name="Normal 4 2 2 3 5 2 2" xfId="27397" xr:uid="{00000000-0005-0000-0000-000076750000}"/>
    <cellStyle name="Normal 4 2 2 3 5 3" xfId="19251" xr:uid="{00000000-0005-0000-0000-000077750000}"/>
    <cellStyle name="Normal 4 2 2 3 6" xfId="5435" xr:uid="{00000000-0005-0000-0000-000078750000}"/>
    <cellStyle name="Normal 4 2 2 3 6 2" xfId="13581" xr:uid="{00000000-0005-0000-0000-000079750000}"/>
    <cellStyle name="Normal 4 2 2 3 6 2 2" xfId="29877" xr:uid="{00000000-0005-0000-0000-00007A750000}"/>
    <cellStyle name="Normal 4 2 2 3 6 3" xfId="21731" xr:uid="{00000000-0005-0000-0000-00007B750000}"/>
    <cellStyle name="Normal 4 2 2 3 7" xfId="8282" xr:uid="{00000000-0005-0000-0000-00007C750000}"/>
    <cellStyle name="Normal 4 2 2 3 7 2" xfId="24578" xr:uid="{00000000-0005-0000-0000-00007D750000}"/>
    <cellStyle name="Normal 4 2 2 3 8" xfId="16432" xr:uid="{00000000-0005-0000-0000-00007E750000}"/>
    <cellStyle name="Normal 4 2 2 4" xfId="218" xr:uid="{00000000-0005-0000-0000-00007F750000}"/>
    <cellStyle name="Normal 4 2 2 4 2" xfId="562" xr:uid="{00000000-0005-0000-0000-000080750000}"/>
    <cellStyle name="Normal 4 2 2 4 2 2" xfId="1268" xr:uid="{00000000-0005-0000-0000-000081750000}"/>
    <cellStyle name="Normal 4 2 2 4 2 2 2" xfId="2678" xr:uid="{00000000-0005-0000-0000-000082750000}"/>
    <cellStyle name="Normal 4 2 2 4 2 2 2 2" xfId="5152" xr:uid="{00000000-0005-0000-0000-000083750000}"/>
    <cellStyle name="Normal 4 2 2 4 2 2 2 2 2" xfId="13298" xr:uid="{00000000-0005-0000-0000-000084750000}"/>
    <cellStyle name="Normal 4 2 2 4 2 2 2 2 2 2" xfId="29594" xr:uid="{00000000-0005-0000-0000-000085750000}"/>
    <cellStyle name="Normal 4 2 2 4 2 2 2 2 3" xfId="21448" xr:uid="{00000000-0005-0000-0000-000086750000}"/>
    <cellStyle name="Normal 4 2 2 4 2 2 2 3" xfId="7977" xr:uid="{00000000-0005-0000-0000-000087750000}"/>
    <cellStyle name="Normal 4 2 2 4 2 2 2 3 2" xfId="16123" xr:uid="{00000000-0005-0000-0000-000088750000}"/>
    <cellStyle name="Normal 4 2 2 4 2 2 2 3 2 2" xfId="32419" xr:uid="{00000000-0005-0000-0000-000089750000}"/>
    <cellStyle name="Normal 4 2 2 4 2 2 2 3 3" xfId="24273" xr:uid="{00000000-0005-0000-0000-00008A750000}"/>
    <cellStyle name="Normal 4 2 2 4 2 2 2 4" xfId="10824" xr:uid="{00000000-0005-0000-0000-00008B750000}"/>
    <cellStyle name="Normal 4 2 2 4 2 2 2 4 2" xfId="27120" xr:uid="{00000000-0005-0000-0000-00008C750000}"/>
    <cellStyle name="Normal 4 2 2 4 2 2 2 5" xfId="18974" xr:uid="{00000000-0005-0000-0000-00008D750000}"/>
    <cellStyle name="Normal 4 2 2 4 2 2 3" xfId="3934" xr:uid="{00000000-0005-0000-0000-00008E750000}"/>
    <cellStyle name="Normal 4 2 2 4 2 2 3 2" xfId="12080" xr:uid="{00000000-0005-0000-0000-00008F750000}"/>
    <cellStyle name="Normal 4 2 2 4 2 2 3 2 2" xfId="28376" xr:uid="{00000000-0005-0000-0000-000090750000}"/>
    <cellStyle name="Normal 4 2 2 4 2 2 3 3" xfId="20230" xr:uid="{00000000-0005-0000-0000-000091750000}"/>
    <cellStyle name="Normal 4 2 2 4 2 2 4" xfId="6567" xr:uid="{00000000-0005-0000-0000-000092750000}"/>
    <cellStyle name="Normal 4 2 2 4 2 2 4 2" xfId="14713" xr:uid="{00000000-0005-0000-0000-000093750000}"/>
    <cellStyle name="Normal 4 2 2 4 2 2 4 2 2" xfId="31009" xr:uid="{00000000-0005-0000-0000-000094750000}"/>
    <cellStyle name="Normal 4 2 2 4 2 2 4 3" xfId="22863" xr:uid="{00000000-0005-0000-0000-000095750000}"/>
    <cellStyle name="Normal 4 2 2 4 2 2 5" xfId="9414" xr:uid="{00000000-0005-0000-0000-000096750000}"/>
    <cellStyle name="Normal 4 2 2 4 2 2 5 2" xfId="25710" xr:uid="{00000000-0005-0000-0000-000097750000}"/>
    <cellStyle name="Normal 4 2 2 4 2 2 6" xfId="17564" xr:uid="{00000000-0005-0000-0000-000098750000}"/>
    <cellStyle name="Normal 4 2 2 4 2 3" xfId="1973" xr:uid="{00000000-0005-0000-0000-000099750000}"/>
    <cellStyle name="Normal 4 2 2 4 2 3 2" xfId="4543" xr:uid="{00000000-0005-0000-0000-00009A750000}"/>
    <cellStyle name="Normal 4 2 2 4 2 3 2 2" xfId="12689" xr:uid="{00000000-0005-0000-0000-00009B750000}"/>
    <cellStyle name="Normal 4 2 2 4 2 3 2 2 2" xfId="28985" xr:uid="{00000000-0005-0000-0000-00009C750000}"/>
    <cellStyle name="Normal 4 2 2 4 2 3 2 3" xfId="20839" xr:uid="{00000000-0005-0000-0000-00009D750000}"/>
    <cellStyle name="Normal 4 2 2 4 2 3 3" xfId="7272" xr:uid="{00000000-0005-0000-0000-00009E750000}"/>
    <cellStyle name="Normal 4 2 2 4 2 3 3 2" xfId="15418" xr:uid="{00000000-0005-0000-0000-00009F750000}"/>
    <cellStyle name="Normal 4 2 2 4 2 3 3 2 2" xfId="31714" xr:uid="{00000000-0005-0000-0000-0000A0750000}"/>
    <cellStyle name="Normal 4 2 2 4 2 3 3 3" xfId="23568" xr:uid="{00000000-0005-0000-0000-0000A1750000}"/>
    <cellStyle name="Normal 4 2 2 4 2 3 4" xfId="10119" xr:uid="{00000000-0005-0000-0000-0000A2750000}"/>
    <cellStyle name="Normal 4 2 2 4 2 3 4 2" xfId="26415" xr:uid="{00000000-0005-0000-0000-0000A3750000}"/>
    <cellStyle name="Normal 4 2 2 4 2 3 5" xfId="18269" xr:uid="{00000000-0005-0000-0000-0000A4750000}"/>
    <cellStyle name="Normal 4 2 2 4 2 4" xfId="3325" xr:uid="{00000000-0005-0000-0000-0000A5750000}"/>
    <cellStyle name="Normal 4 2 2 4 2 4 2" xfId="11471" xr:uid="{00000000-0005-0000-0000-0000A6750000}"/>
    <cellStyle name="Normal 4 2 2 4 2 4 2 2" xfId="27767" xr:uid="{00000000-0005-0000-0000-0000A7750000}"/>
    <cellStyle name="Normal 4 2 2 4 2 4 3" xfId="19621" xr:uid="{00000000-0005-0000-0000-0000A8750000}"/>
    <cellStyle name="Normal 4 2 2 4 2 5" xfId="5862" xr:uid="{00000000-0005-0000-0000-0000A9750000}"/>
    <cellStyle name="Normal 4 2 2 4 2 5 2" xfId="14008" xr:uid="{00000000-0005-0000-0000-0000AA750000}"/>
    <cellStyle name="Normal 4 2 2 4 2 5 2 2" xfId="30304" xr:uid="{00000000-0005-0000-0000-0000AB750000}"/>
    <cellStyle name="Normal 4 2 2 4 2 5 3" xfId="22158" xr:uid="{00000000-0005-0000-0000-0000AC750000}"/>
    <cellStyle name="Normal 4 2 2 4 2 6" xfId="8709" xr:uid="{00000000-0005-0000-0000-0000AD750000}"/>
    <cellStyle name="Normal 4 2 2 4 2 6 2" xfId="25005" xr:uid="{00000000-0005-0000-0000-0000AE750000}"/>
    <cellStyle name="Normal 4 2 2 4 2 7" xfId="16859" xr:uid="{00000000-0005-0000-0000-0000AF750000}"/>
    <cellStyle name="Normal 4 2 2 4 3" xfId="924" xr:uid="{00000000-0005-0000-0000-0000B0750000}"/>
    <cellStyle name="Normal 4 2 2 4 3 2" xfId="2334" xr:uid="{00000000-0005-0000-0000-0000B1750000}"/>
    <cellStyle name="Normal 4 2 2 4 3 2 2" xfId="4856" xr:uid="{00000000-0005-0000-0000-0000B2750000}"/>
    <cellStyle name="Normal 4 2 2 4 3 2 2 2" xfId="13002" xr:uid="{00000000-0005-0000-0000-0000B3750000}"/>
    <cellStyle name="Normal 4 2 2 4 3 2 2 2 2" xfId="29298" xr:uid="{00000000-0005-0000-0000-0000B4750000}"/>
    <cellStyle name="Normal 4 2 2 4 3 2 2 3" xfId="21152" xr:uid="{00000000-0005-0000-0000-0000B5750000}"/>
    <cellStyle name="Normal 4 2 2 4 3 2 3" xfId="7633" xr:uid="{00000000-0005-0000-0000-0000B6750000}"/>
    <cellStyle name="Normal 4 2 2 4 3 2 3 2" xfId="15779" xr:uid="{00000000-0005-0000-0000-0000B7750000}"/>
    <cellStyle name="Normal 4 2 2 4 3 2 3 2 2" xfId="32075" xr:uid="{00000000-0005-0000-0000-0000B8750000}"/>
    <cellStyle name="Normal 4 2 2 4 3 2 3 3" xfId="23929" xr:uid="{00000000-0005-0000-0000-0000B9750000}"/>
    <cellStyle name="Normal 4 2 2 4 3 2 4" xfId="10480" xr:uid="{00000000-0005-0000-0000-0000BA750000}"/>
    <cellStyle name="Normal 4 2 2 4 3 2 4 2" xfId="26776" xr:uid="{00000000-0005-0000-0000-0000BB750000}"/>
    <cellStyle name="Normal 4 2 2 4 3 2 5" xfId="18630" xr:uid="{00000000-0005-0000-0000-0000BC750000}"/>
    <cellStyle name="Normal 4 2 2 4 3 3" xfId="3638" xr:uid="{00000000-0005-0000-0000-0000BD750000}"/>
    <cellStyle name="Normal 4 2 2 4 3 3 2" xfId="11784" xr:uid="{00000000-0005-0000-0000-0000BE750000}"/>
    <cellStyle name="Normal 4 2 2 4 3 3 2 2" xfId="28080" xr:uid="{00000000-0005-0000-0000-0000BF750000}"/>
    <cellStyle name="Normal 4 2 2 4 3 3 3" xfId="19934" xr:uid="{00000000-0005-0000-0000-0000C0750000}"/>
    <cellStyle name="Normal 4 2 2 4 3 4" xfId="6223" xr:uid="{00000000-0005-0000-0000-0000C1750000}"/>
    <cellStyle name="Normal 4 2 2 4 3 4 2" xfId="14369" xr:uid="{00000000-0005-0000-0000-0000C2750000}"/>
    <cellStyle name="Normal 4 2 2 4 3 4 2 2" xfId="30665" xr:uid="{00000000-0005-0000-0000-0000C3750000}"/>
    <cellStyle name="Normal 4 2 2 4 3 4 3" xfId="22519" xr:uid="{00000000-0005-0000-0000-0000C4750000}"/>
    <cellStyle name="Normal 4 2 2 4 3 5" xfId="9070" xr:uid="{00000000-0005-0000-0000-0000C5750000}"/>
    <cellStyle name="Normal 4 2 2 4 3 5 2" xfId="25366" xr:uid="{00000000-0005-0000-0000-0000C6750000}"/>
    <cellStyle name="Normal 4 2 2 4 3 6" xfId="17220" xr:uid="{00000000-0005-0000-0000-0000C7750000}"/>
    <cellStyle name="Normal 4 2 2 4 4" xfId="1629" xr:uid="{00000000-0005-0000-0000-0000C8750000}"/>
    <cellStyle name="Normal 4 2 2 4 4 2" xfId="4247" xr:uid="{00000000-0005-0000-0000-0000C9750000}"/>
    <cellStyle name="Normal 4 2 2 4 4 2 2" xfId="12393" xr:uid="{00000000-0005-0000-0000-0000CA750000}"/>
    <cellStyle name="Normal 4 2 2 4 4 2 2 2" xfId="28689" xr:uid="{00000000-0005-0000-0000-0000CB750000}"/>
    <cellStyle name="Normal 4 2 2 4 4 2 3" xfId="20543" xr:uid="{00000000-0005-0000-0000-0000CC750000}"/>
    <cellStyle name="Normal 4 2 2 4 4 3" xfId="6928" xr:uid="{00000000-0005-0000-0000-0000CD750000}"/>
    <cellStyle name="Normal 4 2 2 4 4 3 2" xfId="15074" xr:uid="{00000000-0005-0000-0000-0000CE750000}"/>
    <cellStyle name="Normal 4 2 2 4 4 3 2 2" xfId="31370" xr:uid="{00000000-0005-0000-0000-0000CF750000}"/>
    <cellStyle name="Normal 4 2 2 4 4 3 3" xfId="23224" xr:uid="{00000000-0005-0000-0000-0000D0750000}"/>
    <cellStyle name="Normal 4 2 2 4 4 4" xfId="9775" xr:uid="{00000000-0005-0000-0000-0000D1750000}"/>
    <cellStyle name="Normal 4 2 2 4 4 4 2" xfId="26071" xr:uid="{00000000-0005-0000-0000-0000D2750000}"/>
    <cellStyle name="Normal 4 2 2 4 4 5" xfId="17925" xr:uid="{00000000-0005-0000-0000-0000D3750000}"/>
    <cellStyle name="Normal 4 2 2 4 5" xfId="3029" xr:uid="{00000000-0005-0000-0000-0000D4750000}"/>
    <cellStyle name="Normal 4 2 2 4 5 2" xfId="11175" xr:uid="{00000000-0005-0000-0000-0000D5750000}"/>
    <cellStyle name="Normal 4 2 2 4 5 2 2" xfId="27471" xr:uid="{00000000-0005-0000-0000-0000D6750000}"/>
    <cellStyle name="Normal 4 2 2 4 5 3" xfId="19325" xr:uid="{00000000-0005-0000-0000-0000D7750000}"/>
    <cellStyle name="Normal 4 2 2 4 6" xfId="5518" xr:uid="{00000000-0005-0000-0000-0000D8750000}"/>
    <cellStyle name="Normal 4 2 2 4 6 2" xfId="13664" xr:uid="{00000000-0005-0000-0000-0000D9750000}"/>
    <cellStyle name="Normal 4 2 2 4 6 2 2" xfId="29960" xr:uid="{00000000-0005-0000-0000-0000DA750000}"/>
    <cellStyle name="Normal 4 2 2 4 6 3" xfId="21814" xr:uid="{00000000-0005-0000-0000-0000DB750000}"/>
    <cellStyle name="Normal 4 2 2 4 7" xfId="8365" xr:uid="{00000000-0005-0000-0000-0000DC750000}"/>
    <cellStyle name="Normal 4 2 2 4 7 2" xfId="24661" xr:uid="{00000000-0005-0000-0000-0000DD750000}"/>
    <cellStyle name="Normal 4 2 2 4 8" xfId="16515" xr:uid="{00000000-0005-0000-0000-0000DE750000}"/>
    <cellStyle name="Normal 4 2 2 5" xfId="299" xr:uid="{00000000-0005-0000-0000-0000DF750000}"/>
    <cellStyle name="Normal 4 2 2 5 2" xfId="643" xr:uid="{00000000-0005-0000-0000-0000E0750000}"/>
    <cellStyle name="Normal 4 2 2 5 2 2" xfId="1349" xr:uid="{00000000-0005-0000-0000-0000E1750000}"/>
    <cellStyle name="Normal 4 2 2 5 2 2 2" xfId="2759" xr:uid="{00000000-0005-0000-0000-0000E2750000}"/>
    <cellStyle name="Normal 4 2 2 5 2 2 2 2" xfId="5226" xr:uid="{00000000-0005-0000-0000-0000E3750000}"/>
    <cellStyle name="Normal 4 2 2 5 2 2 2 2 2" xfId="13372" xr:uid="{00000000-0005-0000-0000-0000E4750000}"/>
    <cellStyle name="Normal 4 2 2 5 2 2 2 2 2 2" xfId="29668" xr:uid="{00000000-0005-0000-0000-0000E5750000}"/>
    <cellStyle name="Normal 4 2 2 5 2 2 2 2 3" xfId="21522" xr:uid="{00000000-0005-0000-0000-0000E6750000}"/>
    <cellStyle name="Normal 4 2 2 5 2 2 2 3" xfId="8058" xr:uid="{00000000-0005-0000-0000-0000E7750000}"/>
    <cellStyle name="Normal 4 2 2 5 2 2 2 3 2" xfId="16204" xr:uid="{00000000-0005-0000-0000-0000E8750000}"/>
    <cellStyle name="Normal 4 2 2 5 2 2 2 3 2 2" xfId="32500" xr:uid="{00000000-0005-0000-0000-0000E9750000}"/>
    <cellStyle name="Normal 4 2 2 5 2 2 2 3 3" xfId="24354" xr:uid="{00000000-0005-0000-0000-0000EA750000}"/>
    <cellStyle name="Normal 4 2 2 5 2 2 2 4" xfId="10905" xr:uid="{00000000-0005-0000-0000-0000EB750000}"/>
    <cellStyle name="Normal 4 2 2 5 2 2 2 4 2" xfId="27201" xr:uid="{00000000-0005-0000-0000-0000EC750000}"/>
    <cellStyle name="Normal 4 2 2 5 2 2 2 5" xfId="19055" xr:uid="{00000000-0005-0000-0000-0000ED750000}"/>
    <cellStyle name="Normal 4 2 2 5 2 2 3" xfId="4008" xr:uid="{00000000-0005-0000-0000-0000EE750000}"/>
    <cellStyle name="Normal 4 2 2 5 2 2 3 2" xfId="12154" xr:uid="{00000000-0005-0000-0000-0000EF750000}"/>
    <cellStyle name="Normal 4 2 2 5 2 2 3 2 2" xfId="28450" xr:uid="{00000000-0005-0000-0000-0000F0750000}"/>
    <cellStyle name="Normal 4 2 2 5 2 2 3 3" xfId="20304" xr:uid="{00000000-0005-0000-0000-0000F1750000}"/>
    <cellStyle name="Normal 4 2 2 5 2 2 4" xfId="6648" xr:uid="{00000000-0005-0000-0000-0000F2750000}"/>
    <cellStyle name="Normal 4 2 2 5 2 2 4 2" xfId="14794" xr:uid="{00000000-0005-0000-0000-0000F3750000}"/>
    <cellStyle name="Normal 4 2 2 5 2 2 4 2 2" xfId="31090" xr:uid="{00000000-0005-0000-0000-0000F4750000}"/>
    <cellStyle name="Normal 4 2 2 5 2 2 4 3" xfId="22944" xr:uid="{00000000-0005-0000-0000-0000F5750000}"/>
    <cellStyle name="Normal 4 2 2 5 2 2 5" xfId="9495" xr:uid="{00000000-0005-0000-0000-0000F6750000}"/>
    <cellStyle name="Normal 4 2 2 5 2 2 5 2" xfId="25791" xr:uid="{00000000-0005-0000-0000-0000F7750000}"/>
    <cellStyle name="Normal 4 2 2 5 2 2 6" xfId="17645" xr:uid="{00000000-0005-0000-0000-0000F8750000}"/>
    <cellStyle name="Normal 4 2 2 5 2 3" xfId="2054" xr:uid="{00000000-0005-0000-0000-0000F9750000}"/>
    <cellStyle name="Normal 4 2 2 5 2 3 2" xfId="4617" xr:uid="{00000000-0005-0000-0000-0000FA750000}"/>
    <cellStyle name="Normal 4 2 2 5 2 3 2 2" xfId="12763" xr:uid="{00000000-0005-0000-0000-0000FB750000}"/>
    <cellStyle name="Normal 4 2 2 5 2 3 2 2 2" xfId="29059" xr:uid="{00000000-0005-0000-0000-0000FC750000}"/>
    <cellStyle name="Normal 4 2 2 5 2 3 2 3" xfId="20913" xr:uid="{00000000-0005-0000-0000-0000FD750000}"/>
    <cellStyle name="Normal 4 2 2 5 2 3 3" xfId="7353" xr:uid="{00000000-0005-0000-0000-0000FE750000}"/>
    <cellStyle name="Normal 4 2 2 5 2 3 3 2" xfId="15499" xr:uid="{00000000-0005-0000-0000-0000FF750000}"/>
    <cellStyle name="Normal 4 2 2 5 2 3 3 2 2" xfId="31795" xr:uid="{00000000-0005-0000-0000-000000760000}"/>
    <cellStyle name="Normal 4 2 2 5 2 3 3 3" xfId="23649" xr:uid="{00000000-0005-0000-0000-000001760000}"/>
    <cellStyle name="Normal 4 2 2 5 2 3 4" xfId="10200" xr:uid="{00000000-0005-0000-0000-000002760000}"/>
    <cellStyle name="Normal 4 2 2 5 2 3 4 2" xfId="26496" xr:uid="{00000000-0005-0000-0000-000003760000}"/>
    <cellStyle name="Normal 4 2 2 5 2 3 5" xfId="18350" xr:uid="{00000000-0005-0000-0000-000004760000}"/>
    <cellStyle name="Normal 4 2 2 5 2 4" xfId="3399" xr:uid="{00000000-0005-0000-0000-000005760000}"/>
    <cellStyle name="Normal 4 2 2 5 2 4 2" xfId="11545" xr:uid="{00000000-0005-0000-0000-000006760000}"/>
    <cellStyle name="Normal 4 2 2 5 2 4 2 2" xfId="27841" xr:uid="{00000000-0005-0000-0000-000007760000}"/>
    <cellStyle name="Normal 4 2 2 5 2 4 3" xfId="19695" xr:uid="{00000000-0005-0000-0000-000008760000}"/>
    <cellStyle name="Normal 4 2 2 5 2 5" xfId="5943" xr:uid="{00000000-0005-0000-0000-000009760000}"/>
    <cellStyle name="Normal 4 2 2 5 2 5 2" xfId="14089" xr:uid="{00000000-0005-0000-0000-00000A760000}"/>
    <cellStyle name="Normal 4 2 2 5 2 5 2 2" xfId="30385" xr:uid="{00000000-0005-0000-0000-00000B760000}"/>
    <cellStyle name="Normal 4 2 2 5 2 5 3" xfId="22239" xr:uid="{00000000-0005-0000-0000-00000C760000}"/>
    <cellStyle name="Normal 4 2 2 5 2 6" xfId="8790" xr:uid="{00000000-0005-0000-0000-00000D760000}"/>
    <cellStyle name="Normal 4 2 2 5 2 6 2" xfId="25086" xr:uid="{00000000-0005-0000-0000-00000E760000}"/>
    <cellStyle name="Normal 4 2 2 5 2 7" xfId="16940" xr:uid="{00000000-0005-0000-0000-00000F760000}"/>
    <cellStyle name="Normal 4 2 2 5 3" xfId="1005" xr:uid="{00000000-0005-0000-0000-000010760000}"/>
    <cellStyle name="Normal 4 2 2 5 3 2" xfId="2415" xr:uid="{00000000-0005-0000-0000-000011760000}"/>
    <cellStyle name="Normal 4 2 2 5 3 2 2" xfId="4930" xr:uid="{00000000-0005-0000-0000-000012760000}"/>
    <cellStyle name="Normal 4 2 2 5 3 2 2 2" xfId="13076" xr:uid="{00000000-0005-0000-0000-000013760000}"/>
    <cellStyle name="Normal 4 2 2 5 3 2 2 2 2" xfId="29372" xr:uid="{00000000-0005-0000-0000-000014760000}"/>
    <cellStyle name="Normal 4 2 2 5 3 2 2 3" xfId="21226" xr:uid="{00000000-0005-0000-0000-000015760000}"/>
    <cellStyle name="Normal 4 2 2 5 3 2 3" xfId="7714" xr:uid="{00000000-0005-0000-0000-000016760000}"/>
    <cellStyle name="Normal 4 2 2 5 3 2 3 2" xfId="15860" xr:uid="{00000000-0005-0000-0000-000017760000}"/>
    <cellStyle name="Normal 4 2 2 5 3 2 3 2 2" xfId="32156" xr:uid="{00000000-0005-0000-0000-000018760000}"/>
    <cellStyle name="Normal 4 2 2 5 3 2 3 3" xfId="24010" xr:uid="{00000000-0005-0000-0000-000019760000}"/>
    <cellStyle name="Normal 4 2 2 5 3 2 4" xfId="10561" xr:uid="{00000000-0005-0000-0000-00001A760000}"/>
    <cellStyle name="Normal 4 2 2 5 3 2 4 2" xfId="26857" xr:uid="{00000000-0005-0000-0000-00001B760000}"/>
    <cellStyle name="Normal 4 2 2 5 3 2 5" xfId="18711" xr:uid="{00000000-0005-0000-0000-00001C760000}"/>
    <cellStyle name="Normal 4 2 2 5 3 3" xfId="3712" xr:uid="{00000000-0005-0000-0000-00001D760000}"/>
    <cellStyle name="Normal 4 2 2 5 3 3 2" xfId="11858" xr:uid="{00000000-0005-0000-0000-00001E760000}"/>
    <cellStyle name="Normal 4 2 2 5 3 3 2 2" xfId="28154" xr:uid="{00000000-0005-0000-0000-00001F760000}"/>
    <cellStyle name="Normal 4 2 2 5 3 3 3" xfId="20008" xr:uid="{00000000-0005-0000-0000-000020760000}"/>
    <cellStyle name="Normal 4 2 2 5 3 4" xfId="6304" xr:uid="{00000000-0005-0000-0000-000021760000}"/>
    <cellStyle name="Normal 4 2 2 5 3 4 2" xfId="14450" xr:uid="{00000000-0005-0000-0000-000022760000}"/>
    <cellStyle name="Normal 4 2 2 5 3 4 2 2" xfId="30746" xr:uid="{00000000-0005-0000-0000-000023760000}"/>
    <cellStyle name="Normal 4 2 2 5 3 4 3" xfId="22600" xr:uid="{00000000-0005-0000-0000-000024760000}"/>
    <cellStyle name="Normal 4 2 2 5 3 5" xfId="9151" xr:uid="{00000000-0005-0000-0000-000025760000}"/>
    <cellStyle name="Normal 4 2 2 5 3 5 2" xfId="25447" xr:uid="{00000000-0005-0000-0000-000026760000}"/>
    <cellStyle name="Normal 4 2 2 5 3 6" xfId="17301" xr:uid="{00000000-0005-0000-0000-000027760000}"/>
    <cellStyle name="Normal 4 2 2 5 4" xfId="1710" xr:uid="{00000000-0005-0000-0000-000028760000}"/>
    <cellStyle name="Normal 4 2 2 5 4 2" xfId="4321" xr:uid="{00000000-0005-0000-0000-000029760000}"/>
    <cellStyle name="Normal 4 2 2 5 4 2 2" xfId="12467" xr:uid="{00000000-0005-0000-0000-00002A760000}"/>
    <cellStyle name="Normal 4 2 2 5 4 2 2 2" xfId="28763" xr:uid="{00000000-0005-0000-0000-00002B760000}"/>
    <cellStyle name="Normal 4 2 2 5 4 2 3" xfId="20617" xr:uid="{00000000-0005-0000-0000-00002C760000}"/>
    <cellStyle name="Normal 4 2 2 5 4 3" xfId="7009" xr:uid="{00000000-0005-0000-0000-00002D760000}"/>
    <cellStyle name="Normal 4 2 2 5 4 3 2" xfId="15155" xr:uid="{00000000-0005-0000-0000-00002E760000}"/>
    <cellStyle name="Normal 4 2 2 5 4 3 2 2" xfId="31451" xr:uid="{00000000-0005-0000-0000-00002F760000}"/>
    <cellStyle name="Normal 4 2 2 5 4 3 3" xfId="23305" xr:uid="{00000000-0005-0000-0000-000030760000}"/>
    <cellStyle name="Normal 4 2 2 5 4 4" xfId="9856" xr:uid="{00000000-0005-0000-0000-000031760000}"/>
    <cellStyle name="Normal 4 2 2 5 4 4 2" xfId="26152" xr:uid="{00000000-0005-0000-0000-000032760000}"/>
    <cellStyle name="Normal 4 2 2 5 4 5" xfId="18006" xr:uid="{00000000-0005-0000-0000-000033760000}"/>
    <cellStyle name="Normal 4 2 2 5 5" xfId="3103" xr:uid="{00000000-0005-0000-0000-000034760000}"/>
    <cellStyle name="Normal 4 2 2 5 5 2" xfId="11249" xr:uid="{00000000-0005-0000-0000-000035760000}"/>
    <cellStyle name="Normal 4 2 2 5 5 2 2" xfId="27545" xr:uid="{00000000-0005-0000-0000-000036760000}"/>
    <cellStyle name="Normal 4 2 2 5 5 3" xfId="19399" xr:uid="{00000000-0005-0000-0000-000037760000}"/>
    <cellStyle name="Normal 4 2 2 5 6" xfId="5599" xr:uid="{00000000-0005-0000-0000-000038760000}"/>
    <cellStyle name="Normal 4 2 2 5 6 2" xfId="13745" xr:uid="{00000000-0005-0000-0000-000039760000}"/>
    <cellStyle name="Normal 4 2 2 5 6 2 2" xfId="30041" xr:uid="{00000000-0005-0000-0000-00003A760000}"/>
    <cellStyle name="Normal 4 2 2 5 6 3" xfId="21895" xr:uid="{00000000-0005-0000-0000-00003B760000}"/>
    <cellStyle name="Normal 4 2 2 5 7" xfId="8446" xr:uid="{00000000-0005-0000-0000-00003C760000}"/>
    <cellStyle name="Normal 4 2 2 5 7 2" xfId="24742" xr:uid="{00000000-0005-0000-0000-00003D760000}"/>
    <cellStyle name="Normal 4 2 2 5 8" xfId="16596" xr:uid="{00000000-0005-0000-0000-00003E760000}"/>
    <cellStyle name="Normal 4 2 2 6" xfId="389" xr:uid="{00000000-0005-0000-0000-00003F760000}"/>
    <cellStyle name="Normal 4 2 2 6 2" xfId="1095" xr:uid="{00000000-0005-0000-0000-000040760000}"/>
    <cellStyle name="Normal 4 2 2 6 2 2" xfId="2505" xr:uid="{00000000-0005-0000-0000-000041760000}"/>
    <cellStyle name="Normal 4 2 2 6 2 2 2" xfId="5004" xr:uid="{00000000-0005-0000-0000-000042760000}"/>
    <cellStyle name="Normal 4 2 2 6 2 2 2 2" xfId="13150" xr:uid="{00000000-0005-0000-0000-000043760000}"/>
    <cellStyle name="Normal 4 2 2 6 2 2 2 2 2" xfId="29446" xr:uid="{00000000-0005-0000-0000-000044760000}"/>
    <cellStyle name="Normal 4 2 2 6 2 2 2 3" xfId="21300" xr:uid="{00000000-0005-0000-0000-000045760000}"/>
    <cellStyle name="Normal 4 2 2 6 2 2 3" xfId="7804" xr:uid="{00000000-0005-0000-0000-000046760000}"/>
    <cellStyle name="Normal 4 2 2 6 2 2 3 2" xfId="15950" xr:uid="{00000000-0005-0000-0000-000047760000}"/>
    <cellStyle name="Normal 4 2 2 6 2 2 3 2 2" xfId="32246" xr:uid="{00000000-0005-0000-0000-000048760000}"/>
    <cellStyle name="Normal 4 2 2 6 2 2 3 3" xfId="24100" xr:uid="{00000000-0005-0000-0000-000049760000}"/>
    <cellStyle name="Normal 4 2 2 6 2 2 4" xfId="10651" xr:uid="{00000000-0005-0000-0000-00004A760000}"/>
    <cellStyle name="Normal 4 2 2 6 2 2 4 2" xfId="26947" xr:uid="{00000000-0005-0000-0000-00004B760000}"/>
    <cellStyle name="Normal 4 2 2 6 2 2 5" xfId="18801" xr:uid="{00000000-0005-0000-0000-00004C760000}"/>
    <cellStyle name="Normal 4 2 2 6 2 3" xfId="3786" xr:uid="{00000000-0005-0000-0000-00004D760000}"/>
    <cellStyle name="Normal 4 2 2 6 2 3 2" xfId="11932" xr:uid="{00000000-0005-0000-0000-00004E760000}"/>
    <cellStyle name="Normal 4 2 2 6 2 3 2 2" xfId="28228" xr:uid="{00000000-0005-0000-0000-00004F760000}"/>
    <cellStyle name="Normal 4 2 2 6 2 3 3" xfId="20082" xr:uid="{00000000-0005-0000-0000-000050760000}"/>
    <cellStyle name="Normal 4 2 2 6 2 4" xfId="6394" xr:uid="{00000000-0005-0000-0000-000051760000}"/>
    <cellStyle name="Normal 4 2 2 6 2 4 2" xfId="14540" xr:uid="{00000000-0005-0000-0000-000052760000}"/>
    <cellStyle name="Normal 4 2 2 6 2 4 2 2" xfId="30836" xr:uid="{00000000-0005-0000-0000-000053760000}"/>
    <cellStyle name="Normal 4 2 2 6 2 4 3" xfId="22690" xr:uid="{00000000-0005-0000-0000-000054760000}"/>
    <cellStyle name="Normal 4 2 2 6 2 5" xfId="9241" xr:uid="{00000000-0005-0000-0000-000055760000}"/>
    <cellStyle name="Normal 4 2 2 6 2 5 2" xfId="25537" xr:uid="{00000000-0005-0000-0000-000056760000}"/>
    <cellStyle name="Normal 4 2 2 6 2 6" xfId="17391" xr:uid="{00000000-0005-0000-0000-000057760000}"/>
    <cellStyle name="Normal 4 2 2 6 3" xfId="1800" xr:uid="{00000000-0005-0000-0000-000058760000}"/>
    <cellStyle name="Normal 4 2 2 6 3 2" xfId="4395" xr:uid="{00000000-0005-0000-0000-000059760000}"/>
    <cellStyle name="Normal 4 2 2 6 3 2 2" xfId="12541" xr:uid="{00000000-0005-0000-0000-00005A760000}"/>
    <cellStyle name="Normal 4 2 2 6 3 2 2 2" xfId="28837" xr:uid="{00000000-0005-0000-0000-00005B760000}"/>
    <cellStyle name="Normal 4 2 2 6 3 2 3" xfId="20691" xr:uid="{00000000-0005-0000-0000-00005C760000}"/>
    <cellStyle name="Normal 4 2 2 6 3 3" xfId="7099" xr:uid="{00000000-0005-0000-0000-00005D760000}"/>
    <cellStyle name="Normal 4 2 2 6 3 3 2" xfId="15245" xr:uid="{00000000-0005-0000-0000-00005E760000}"/>
    <cellStyle name="Normal 4 2 2 6 3 3 2 2" xfId="31541" xr:uid="{00000000-0005-0000-0000-00005F760000}"/>
    <cellStyle name="Normal 4 2 2 6 3 3 3" xfId="23395" xr:uid="{00000000-0005-0000-0000-000060760000}"/>
    <cellStyle name="Normal 4 2 2 6 3 4" xfId="9946" xr:uid="{00000000-0005-0000-0000-000061760000}"/>
    <cellStyle name="Normal 4 2 2 6 3 4 2" xfId="26242" xr:uid="{00000000-0005-0000-0000-000062760000}"/>
    <cellStyle name="Normal 4 2 2 6 3 5" xfId="18096" xr:uid="{00000000-0005-0000-0000-000063760000}"/>
    <cellStyle name="Normal 4 2 2 6 4" xfId="3177" xr:uid="{00000000-0005-0000-0000-000064760000}"/>
    <cellStyle name="Normal 4 2 2 6 4 2" xfId="11323" xr:uid="{00000000-0005-0000-0000-000065760000}"/>
    <cellStyle name="Normal 4 2 2 6 4 2 2" xfId="27619" xr:uid="{00000000-0005-0000-0000-000066760000}"/>
    <cellStyle name="Normal 4 2 2 6 4 3" xfId="19473" xr:uid="{00000000-0005-0000-0000-000067760000}"/>
    <cellStyle name="Normal 4 2 2 6 5" xfId="5689" xr:uid="{00000000-0005-0000-0000-000068760000}"/>
    <cellStyle name="Normal 4 2 2 6 5 2" xfId="13835" xr:uid="{00000000-0005-0000-0000-000069760000}"/>
    <cellStyle name="Normal 4 2 2 6 5 2 2" xfId="30131" xr:uid="{00000000-0005-0000-0000-00006A760000}"/>
    <cellStyle name="Normal 4 2 2 6 5 3" xfId="21985" xr:uid="{00000000-0005-0000-0000-00006B760000}"/>
    <cellStyle name="Normal 4 2 2 6 6" xfId="8536" xr:uid="{00000000-0005-0000-0000-00006C760000}"/>
    <cellStyle name="Normal 4 2 2 6 6 2" xfId="24832" xr:uid="{00000000-0005-0000-0000-00006D760000}"/>
    <cellStyle name="Normal 4 2 2 6 7" xfId="16686" xr:uid="{00000000-0005-0000-0000-00006E760000}"/>
    <cellStyle name="Normal 4 2 2 7" xfId="751" xr:uid="{00000000-0005-0000-0000-00006F760000}"/>
    <cellStyle name="Normal 4 2 2 7 2" xfId="2161" xr:uid="{00000000-0005-0000-0000-000070760000}"/>
    <cellStyle name="Normal 4 2 2 7 2 2" xfId="4708" xr:uid="{00000000-0005-0000-0000-000071760000}"/>
    <cellStyle name="Normal 4 2 2 7 2 2 2" xfId="12854" xr:uid="{00000000-0005-0000-0000-000072760000}"/>
    <cellStyle name="Normal 4 2 2 7 2 2 2 2" xfId="29150" xr:uid="{00000000-0005-0000-0000-000073760000}"/>
    <cellStyle name="Normal 4 2 2 7 2 2 3" xfId="21004" xr:uid="{00000000-0005-0000-0000-000074760000}"/>
    <cellStyle name="Normal 4 2 2 7 2 3" xfId="7460" xr:uid="{00000000-0005-0000-0000-000075760000}"/>
    <cellStyle name="Normal 4 2 2 7 2 3 2" xfId="15606" xr:uid="{00000000-0005-0000-0000-000076760000}"/>
    <cellStyle name="Normal 4 2 2 7 2 3 2 2" xfId="31902" xr:uid="{00000000-0005-0000-0000-000077760000}"/>
    <cellStyle name="Normal 4 2 2 7 2 3 3" xfId="23756" xr:uid="{00000000-0005-0000-0000-000078760000}"/>
    <cellStyle name="Normal 4 2 2 7 2 4" xfId="10307" xr:uid="{00000000-0005-0000-0000-000079760000}"/>
    <cellStyle name="Normal 4 2 2 7 2 4 2" xfId="26603" xr:uid="{00000000-0005-0000-0000-00007A760000}"/>
    <cellStyle name="Normal 4 2 2 7 2 5" xfId="18457" xr:uid="{00000000-0005-0000-0000-00007B760000}"/>
    <cellStyle name="Normal 4 2 2 7 3" xfId="3490" xr:uid="{00000000-0005-0000-0000-00007C760000}"/>
    <cellStyle name="Normal 4 2 2 7 3 2" xfId="11636" xr:uid="{00000000-0005-0000-0000-00007D760000}"/>
    <cellStyle name="Normal 4 2 2 7 3 2 2" xfId="27932" xr:uid="{00000000-0005-0000-0000-00007E760000}"/>
    <cellStyle name="Normal 4 2 2 7 3 3" xfId="19786" xr:uid="{00000000-0005-0000-0000-00007F760000}"/>
    <cellStyle name="Normal 4 2 2 7 4" xfId="6050" xr:uid="{00000000-0005-0000-0000-000080760000}"/>
    <cellStyle name="Normal 4 2 2 7 4 2" xfId="14196" xr:uid="{00000000-0005-0000-0000-000081760000}"/>
    <cellStyle name="Normal 4 2 2 7 4 2 2" xfId="30492" xr:uid="{00000000-0005-0000-0000-000082760000}"/>
    <cellStyle name="Normal 4 2 2 7 4 3" xfId="22346" xr:uid="{00000000-0005-0000-0000-000083760000}"/>
    <cellStyle name="Normal 4 2 2 7 5" xfId="8897" xr:uid="{00000000-0005-0000-0000-000084760000}"/>
    <cellStyle name="Normal 4 2 2 7 5 2" xfId="25193" xr:uid="{00000000-0005-0000-0000-000085760000}"/>
    <cellStyle name="Normal 4 2 2 7 6" xfId="17047" xr:uid="{00000000-0005-0000-0000-000086760000}"/>
    <cellStyle name="Normal 4 2 2 8" xfId="1456" xr:uid="{00000000-0005-0000-0000-000087760000}"/>
    <cellStyle name="Normal 4 2 2 8 2" xfId="4099" xr:uid="{00000000-0005-0000-0000-000088760000}"/>
    <cellStyle name="Normal 4 2 2 8 2 2" xfId="12245" xr:uid="{00000000-0005-0000-0000-000089760000}"/>
    <cellStyle name="Normal 4 2 2 8 2 2 2" xfId="28541" xr:uid="{00000000-0005-0000-0000-00008A760000}"/>
    <cellStyle name="Normal 4 2 2 8 2 3" xfId="20395" xr:uid="{00000000-0005-0000-0000-00008B760000}"/>
    <cellStyle name="Normal 4 2 2 8 3" xfId="6755" xr:uid="{00000000-0005-0000-0000-00008C760000}"/>
    <cellStyle name="Normal 4 2 2 8 3 2" xfId="14901" xr:uid="{00000000-0005-0000-0000-00008D760000}"/>
    <cellStyle name="Normal 4 2 2 8 3 2 2" xfId="31197" xr:uid="{00000000-0005-0000-0000-00008E760000}"/>
    <cellStyle name="Normal 4 2 2 8 3 3" xfId="23051" xr:uid="{00000000-0005-0000-0000-00008F760000}"/>
    <cellStyle name="Normal 4 2 2 8 4" xfId="9602" xr:uid="{00000000-0005-0000-0000-000090760000}"/>
    <cellStyle name="Normal 4 2 2 8 4 2" xfId="25898" xr:uid="{00000000-0005-0000-0000-000091760000}"/>
    <cellStyle name="Normal 4 2 2 8 5" xfId="17752" xr:uid="{00000000-0005-0000-0000-000092760000}"/>
    <cellStyle name="Normal 4 2 2 9" xfId="2881" xr:uid="{00000000-0005-0000-0000-000093760000}"/>
    <cellStyle name="Normal 4 2 2 9 2" xfId="11027" xr:uid="{00000000-0005-0000-0000-000094760000}"/>
    <cellStyle name="Normal 4 2 2 9 2 2" xfId="27323" xr:uid="{00000000-0005-0000-0000-000095760000}"/>
    <cellStyle name="Normal 4 2 2 9 3" xfId="19177" xr:uid="{00000000-0005-0000-0000-000096760000}"/>
    <cellStyle name="Normal 4 2 3" xfId="67" xr:uid="{00000000-0005-0000-0000-000097760000}"/>
    <cellStyle name="Normal 4 2 3 10" xfId="8214" xr:uid="{00000000-0005-0000-0000-000098760000}"/>
    <cellStyle name="Normal 4 2 3 10 2" xfId="24510" xr:uid="{00000000-0005-0000-0000-000099760000}"/>
    <cellStyle name="Normal 4 2 3 11" xfId="16364" xr:uid="{00000000-0005-0000-0000-00009A760000}"/>
    <cellStyle name="Normal 4 2 3 2" xfId="157" xr:uid="{00000000-0005-0000-0000-00009B760000}"/>
    <cellStyle name="Normal 4 2 3 2 2" xfId="501" xr:uid="{00000000-0005-0000-0000-00009C760000}"/>
    <cellStyle name="Normal 4 2 3 2 2 2" xfId="1207" xr:uid="{00000000-0005-0000-0000-00009D760000}"/>
    <cellStyle name="Normal 4 2 3 2 2 2 2" xfId="2617" xr:uid="{00000000-0005-0000-0000-00009E760000}"/>
    <cellStyle name="Normal 4 2 3 2 2 2 2 2" xfId="5096" xr:uid="{00000000-0005-0000-0000-00009F760000}"/>
    <cellStyle name="Normal 4 2 3 2 2 2 2 2 2" xfId="13242" xr:uid="{00000000-0005-0000-0000-0000A0760000}"/>
    <cellStyle name="Normal 4 2 3 2 2 2 2 2 2 2" xfId="29538" xr:uid="{00000000-0005-0000-0000-0000A1760000}"/>
    <cellStyle name="Normal 4 2 3 2 2 2 2 2 3" xfId="21392" xr:uid="{00000000-0005-0000-0000-0000A2760000}"/>
    <cellStyle name="Normal 4 2 3 2 2 2 2 3" xfId="7916" xr:uid="{00000000-0005-0000-0000-0000A3760000}"/>
    <cellStyle name="Normal 4 2 3 2 2 2 2 3 2" xfId="16062" xr:uid="{00000000-0005-0000-0000-0000A4760000}"/>
    <cellStyle name="Normal 4 2 3 2 2 2 2 3 2 2" xfId="32358" xr:uid="{00000000-0005-0000-0000-0000A5760000}"/>
    <cellStyle name="Normal 4 2 3 2 2 2 2 3 3" xfId="24212" xr:uid="{00000000-0005-0000-0000-0000A6760000}"/>
    <cellStyle name="Normal 4 2 3 2 2 2 2 4" xfId="10763" xr:uid="{00000000-0005-0000-0000-0000A7760000}"/>
    <cellStyle name="Normal 4 2 3 2 2 2 2 4 2" xfId="27059" xr:uid="{00000000-0005-0000-0000-0000A8760000}"/>
    <cellStyle name="Normal 4 2 3 2 2 2 2 5" xfId="18913" xr:uid="{00000000-0005-0000-0000-0000A9760000}"/>
    <cellStyle name="Normal 4 2 3 2 2 2 3" xfId="3878" xr:uid="{00000000-0005-0000-0000-0000AA760000}"/>
    <cellStyle name="Normal 4 2 3 2 2 2 3 2" xfId="12024" xr:uid="{00000000-0005-0000-0000-0000AB760000}"/>
    <cellStyle name="Normal 4 2 3 2 2 2 3 2 2" xfId="28320" xr:uid="{00000000-0005-0000-0000-0000AC760000}"/>
    <cellStyle name="Normal 4 2 3 2 2 2 3 3" xfId="20174" xr:uid="{00000000-0005-0000-0000-0000AD760000}"/>
    <cellStyle name="Normal 4 2 3 2 2 2 4" xfId="6506" xr:uid="{00000000-0005-0000-0000-0000AE760000}"/>
    <cellStyle name="Normal 4 2 3 2 2 2 4 2" xfId="14652" xr:uid="{00000000-0005-0000-0000-0000AF760000}"/>
    <cellStyle name="Normal 4 2 3 2 2 2 4 2 2" xfId="30948" xr:uid="{00000000-0005-0000-0000-0000B0760000}"/>
    <cellStyle name="Normal 4 2 3 2 2 2 4 3" xfId="22802" xr:uid="{00000000-0005-0000-0000-0000B1760000}"/>
    <cellStyle name="Normal 4 2 3 2 2 2 5" xfId="9353" xr:uid="{00000000-0005-0000-0000-0000B2760000}"/>
    <cellStyle name="Normal 4 2 3 2 2 2 5 2" xfId="25649" xr:uid="{00000000-0005-0000-0000-0000B3760000}"/>
    <cellStyle name="Normal 4 2 3 2 2 2 6" xfId="17503" xr:uid="{00000000-0005-0000-0000-0000B4760000}"/>
    <cellStyle name="Normal 4 2 3 2 2 3" xfId="1912" xr:uid="{00000000-0005-0000-0000-0000B5760000}"/>
    <cellStyle name="Normal 4 2 3 2 2 3 2" xfId="4487" xr:uid="{00000000-0005-0000-0000-0000B6760000}"/>
    <cellStyle name="Normal 4 2 3 2 2 3 2 2" xfId="12633" xr:uid="{00000000-0005-0000-0000-0000B7760000}"/>
    <cellStyle name="Normal 4 2 3 2 2 3 2 2 2" xfId="28929" xr:uid="{00000000-0005-0000-0000-0000B8760000}"/>
    <cellStyle name="Normal 4 2 3 2 2 3 2 3" xfId="20783" xr:uid="{00000000-0005-0000-0000-0000B9760000}"/>
    <cellStyle name="Normal 4 2 3 2 2 3 3" xfId="7211" xr:uid="{00000000-0005-0000-0000-0000BA760000}"/>
    <cellStyle name="Normal 4 2 3 2 2 3 3 2" xfId="15357" xr:uid="{00000000-0005-0000-0000-0000BB760000}"/>
    <cellStyle name="Normal 4 2 3 2 2 3 3 2 2" xfId="31653" xr:uid="{00000000-0005-0000-0000-0000BC760000}"/>
    <cellStyle name="Normal 4 2 3 2 2 3 3 3" xfId="23507" xr:uid="{00000000-0005-0000-0000-0000BD760000}"/>
    <cellStyle name="Normal 4 2 3 2 2 3 4" xfId="10058" xr:uid="{00000000-0005-0000-0000-0000BE760000}"/>
    <cellStyle name="Normal 4 2 3 2 2 3 4 2" xfId="26354" xr:uid="{00000000-0005-0000-0000-0000BF760000}"/>
    <cellStyle name="Normal 4 2 3 2 2 3 5" xfId="18208" xr:uid="{00000000-0005-0000-0000-0000C0760000}"/>
    <cellStyle name="Normal 4 2 3 2 2 4" xfId="3269" xr:uid="{00000000-0005-0000-0000-0000C1760000}"/>
    <cellStyle name="Normal 4 2 3 2 2 4 2" xfId="11415" xr:uid="{00000000-0005-0000-0000-0000C2760000}"/>
    <cellStyle name="Normal 4 2 3 2 2 4 2 2" xfId="27711" xr:uid="{00000000-0005-0000-0000-0000C3760000}"/>
    <cellStyle name="Normal 4 2 3 2 2 4 3" xfId="19565" xr:uid="{00000000-0005-0000-0000-0000C4760000}"/>
    <cellStyle name="Normal 4 2 3 2 2 5" xfId="5801" xr:uid="{00000000-0005-0000-0000-0000C5760000}"/>
    <cellStyle name="Normal 4 2 3 2 2 5 2" xfId="13947" xr:uid="{00000000-0005-0000-0000-0000C6760000}"/>
    <cellStyle name="Normal 4 2 3 2 2 5 2 2" xfId="30243" xr:uid="{00000000-0005-0000-0000-0000C7760000}"/>
    <cellStyle name="Normal 4 2 3 2 2 5 3" xfId="22097" xr:uid="{00000000-0005-0000-0000-0000C8760000}"/>
    <cellStyle name="Normal 4 2 3 2 2 6" xfId="8648" xr:uid="{00000000-0005-0000-0000-0000C9760000}"/>
    <cellStyle name="Normal 4 2 3 2 2 6 2" xfId="24944" xr:uid="{00000000-0005-0000-0000-0000CA760000}"/>
    <cellStyle name="Normal 4 2 3 2 2 7" xfId="16798" xr:uid="{00000000-0005-0000-0000-0000CB760000}"/>
    <cellStyle name="Normal 4 2 3 2 3" xfId="863" xr:uid="{00000000-0005-0000-0000-0000CC760000}"/>
    <cellStyle name="Normal 4 2 3 2 3 2" xfId="2273" xr:uid="{00000000-0005-0000-0000-0000CD760000}"/>
    <cellStyle name="Normal 4 2 3 2 3 2 2" xfId="4800" xr:uid="{00000000-0005-0000-0000-0000CE760000}"/>
    <cellStyle name="Normal 4 2 3 2 3 2 2 2" xfId="12946" xr:uid="{00000000-0005-0000-0000-0000CF760000}"/>
    <cellStyle name="Normal 4 2 3 2 3 2 2 2 2" xfId="29242" xr:uid="{00000000-0005-0000-0000-0000D0760000}"/>
    <cellStyle name="Normal 4 2 3 2 3 2 2 3" xfId="21096" xr:uid="{00000000-0005-0000-0000-0000D1760000}"/>
    <cellStyle name="Normal 4 2 3 2 3 2 3" xfId="7572" xr:uid="{00000000-0005-0000-0000-0000D2760000}"/>
    <cellStyle name="Normal 4 2 3 2 3 2 3 2" xfId="15718" xr:uid="{00000000-0005-0000-0000-0000D3760000}"/>
    <cellStyle name="Normal 4 2 3 2 3 2 3 2 2" xfId="32014" xr:uid="{00000000-0005-0000-0000-0000D4760000}"/>
    <cellStyle name="Normal 4 2 3 2 3 2 3 3" xfId="23868" xr:uid="{00000000-0005-0000-0000-0000D5760000}"/>
    <cellStyle name="Normal 4 2 3 2 3 2 4" xfId="10419" xr:uid="{00000000-0005-0000-0000-0000D6760000}"/>
    <cellStyle name="Normal 4 2 3 2 3 2 4 2" xfId="26715" xr:uid="{00000000-0005-0000-0000-0000D7760000}"/>
    <cellStyle name="Normal 4 2 3 2 3 2 5" xfId="18569" xr:uid="{00000000-0005-0000-0000-0000D8760000}"/>
    <cellStyle name="Normal 4 2 3 2 3 3" xfId="3582" xr:uid="{00000000-0005-0000-0000-0000D9760000}"/>
    <cellStyle name="Normal 4 2 3 2 3 3 2" xfId="11728" xr:uid="{00000000-0005-0000-0000-0000DA760000}"/>
    <cellStyle name="Normal 4 2 3 2 3 3 2 2" xfId="28024" xr:uid="{00000000-0005-0000-0000-0000DB760000}"/>
    <cellStyle name="Normal 4 2 3 2 3 3 3" xfId="19878" xr:uid="{00000000-0005-0000-0000-0000DC760000}"/>
    <cellStyle name="Normal 4 2 3 2 3 4" xfId="6162" xr:uid="{00000000-0005-0000-0000-0000DD760000}"/>
    <cellStyle name="Normal 4 2 3 2 3 4 2" xfId="14308" xr:uid="{00000000-0005-0000-0000-0000DE760000}"/>
    <cellStyle name="Normal 4 2 3 2 3 4 2 2" xfId="30604" xr:uid="{00000000-0005-0000-0000-0000DF760000}"/>
    <cellStyle name="Normal 4 2 3 2 3 4 3" xfId="22458" xr:uid="{00000000-0005-0000-0000-0000E0760000}"/>
    <cellStyle name="Normal 4 2 3 2 3 5" xfId="9009" xr:uid="{00000000-0005-0000-0000-0000E1760000}"/>
    <cellStyle name="Normal 4 2 3 2 3 5 2" xfId="25305" xr:uid="{00000000-0005-0000-0000-0000E2760000}"/>
    <cellStyle name="Normal 4 2 3 2 3 6" xfId="17159" xr:uid="{00000000-0005-0000-0000-0000E3760000}"/>
    <cellStyle name="Normal 4 2 3 2 4" xfId="1568" xr:uid="{00000000-0005-0000-0000-0000E4760000}"/>
    <cellStyle name="Normal 4 2 3 2 4 2" xfId="4191" xr:uid="{00000000-0005-0000-0000-0000E5760000}"/>
    <cellStyle name="Normal 4 2 3 2 4 2 2" xfId="12337" xr:uid="{00000000-0005-0000-0000-0000E6760000}"/>
    <cellStyle name="Normal 4 2 3 2 4 2 2 2" xfId="28633" xr:uid="{00000000-0005-0000-0000-0000E7760000}"/>
    <cellStyle name="Normal 4 2 3 2 4 2 3" xfId="20487" xr:uid="{00000000-0005-0000-0000-0000E8760000}"/>
    <cellStyle name="Normal 4 2 3 2 4 3" xfId="6867" xr:uid="{00000000-0005-0000-0000-0000E9760000}"/>
    <cellStyle name="Normal 4 2 3 2 4 3 2" xfId="15013" xr:uid="{00000000-0005-0000-0000-0000EA760000}"/>
    <cellStyle name="Normal 4 2 3 2 4 3 2 2" xfId="31309" xr:uid="{00000000-0005-0000-0000-0000EB760000}"/>
    <cellStyle name="Normal 4 2 3 2 4 3 3" xfId="23163" xr:uid="{00000000-0005-0000-0000-0000EC760000}"/>
    <cellStyle name="Normal 4 2 3 2 4 4" xfId="9714" xr:uid="{00000000-0005-0000-0000-0000ED760000}"/>
    <cellStyle name="Normal 4 2 3 2 4 4 2" xfId="26010" xr:uid="{00000000-0005-0000-0000-0000EE760000}"/>
    <cellStyle name="Normal 4 2 3 2 4 5" xfId="17864" xr:uid="{00000000-0005-0000-0000-0000EF760000}"/>
    <cellStyle name="Normal 4 2 3 2 5" xfId="2973" xr:uid="{00000000-0005-0000-0000-0000F0760000}"/>
    <cellStyle name="Normal 4 2 3 2 5 2" xfId="11119" xr:uid="{00000000-0005-0000-0000-0000F1760000}"/>
    <cellStyle name="Normal 4 2 3 2 5 2 2" xfId="27415" xr:uid="{00000000-0005-0000-0000-0000F2760000}"/>
    <cellStyle name="Normal 4 2 3 2 5 3" xfId="19269" xr:uid="{00000000-0005-0000-0000-0000F3760000}"/>
    <cellStyle name="Normal 4 2 3 2 6" xfId="5457" xr:uid="{00000000-0005-0000-0000-0000F4760000}"/>
    <cellStyle name="Normal 4 2 3 2 6 2" xfId="13603" xr:uid="{00000000-0005-0000-0000-0000F5760000}"/>
    <cellStyle name="Normal 4 2 3 2 6 2 2" xfId="29899" xr:uid="{00000000-0005-0000-0000-0000F6760000}"/>
    <cellStyle name="Normal 4 2 3 2 6 3" xfId="21753" xr:uid="{00000000-0005-0000-0000-0000F7760000}"/>
    <cellStyle name="Normal 4 2 3 2 7" xfId="8304" xr:uid="{00000000-0005-0000-0000-0000F8760000}"/>
    <cellStyle name="Normal 4 2 3 2 7 2" xfId="24600" xr:uid="{00000000-0005-0000-0000-0000F9760000}"/>
    <cellStyle name="Normal 4 2 3 2 8" xfId="16454" xr:uid="{00000000-0005-0000-0000-0000FA760000}"/>
    <cellStyle name="Normal 4 2 3 3" xfId="236" xr:uid="{00000000-0005-0000-0000-0000FB760000}"/>
    <cellStyle name="Normal 4 2 3 3 2" xfId="580" xr:uid="{00000000-0005-0000-0000-0000FC760000}"/>
    <cellStyle name="Normal 4 2 3 3 2 2" xfId="1286" xr:uid="{00000000-0005-0000-0000-0000FD760000}"/>
    <cellStyle name="Normal 4 2 3 3 2 2 2" xfId="2696" xr:uid="{00000000-0005-0000-0000-0000FE760000}"/>
    <cellStyle name="Normal 4 2 3 3 2 2 2 2" xfId="5170" xr:uid="{00000000-0005-0000-0000-0000FF760000}"/>
    <cellStyle name="Normal 4 2 3 3 2 2 2 2 2" xfId="13316" xr:uid="{00000000-0005-0000-0000-000000770000}"/>
    <cellStyle name="Normal 4 2 3 3 2 2 2 2 2 2" xfId="29612" xr:uid="{00000000-0005-0000-0000-000001770000}"/>
    <cellStyle name="Normal 4 2 3 3 2 2 2 2 3" xfId="21466" xr:uid="{00000000-0005-0000-0000-000002770000}"/>
    <cellStyle name="Normal 4 2 3 3 2 2 2 3" xfId="7995" xr:uid="{00000000-0005-0000-0000-000003770000}"/>
    <cellStyle name="Normal 4 2 3 3 2 2 2 3 2" xfId="16141" xr:uid="{00000000-0005-0000-0000-000004770000}"/>
    <cellStyle name="Normal 4 2 3 3 2 2 2 3 2 2" xfId="32437" xr:uid="{00000000-0005-0000-0000-000005770000}"/>
    <cellStyle name="Normal 4 2 3 3 2 2 2 3 3" xfId="24291" xr:uid="{00000000-0005-0000-0000-000006770000}"/>
    <cellStyle name="Normal 4 2 3 3 2 2 2 4" xfId="10842" xr:uid="{00000000-0005-0000-0000-000007770000}"/>
    <cellStyle name="Normal 4 2 3 3 2 2 2 4 2" xfId="27138" xr:uid="{00000000-0005-0000-0000-000008770000}"/>
    <cellStyle name="Normal 4 2 3 3 2 2 2 5" xfId="18992" xr:uid="{00000000-0005-0000-0000-000009770000}"/>
    <cellStyle name="Normal 4 2 3 3 2 2 3" xfId="3952" xr:uid="{00000000-0005-0000-0000-00000A770000}"/>
    <cellStyle name="Normal 4 2 3 3 2 2 3 2" xfId="12098" xr:uid="{00000000-0005-0000-0000-00000B770000}"/>
    <cellStyle name="Normal 4 2 3 3 2 2 3 2 2" xfId="28394" xr:uid="{00000000-0005-0000-0000-00000C770000}"/>
    <cellStyle name="Normal 4 2 3 3 2 2 3 3" xfId="20248" xr:uid="{00000000-0005-0000-0000-00000D770000}"/>
    <cellStyle name="Normal 4 2 3 3 2 2 4" xfId="6585" xr:uid="{00000000-0005-0000-0000-00000E770000}"/>
    <cellStyle name="Normal 4 2 3 3 2 2 4 2" xfId="14731" xr:uid="{00000000-0005-0000-0000-00000F770000}"/>
    <cellStyle name="Normal 4 2 3 3 2 2 4 2 2" xfId="31027" xr:uid="{00000000-0005-0000-0000-000010770000}"/>
    <cellStyle name="Normal 4 2 3 3 2 2 4 3" xfId="22881" xr:uid="{00000000-0005-0000-0000-000011770000}"/>
    <cellStyle name="Normal 4 2 3 3 2 2 5" xfId="9432" xr:uid="{00000000-0005-0000-0000-000012770000}"/>
    <cellStyle name="Normal 4 2 3 3 2 2 5 2" xfId="25728" xr:uid="{00000000-0005-0000-0000-000013770000}"/>
    <cellStyle name="Normal 4 2 3 3 2 2 6" xfId="17582" xr:uid="{00000000-0005-0000-0000-000014770000}"/>
    <cellStyle name="Normal 4 2 3 3 2 3" xfId="1991" xr:uid="{00000000-0005-0000-0000-000015770000}"/>
    <cellStyle name="Normal 4 2 3 3 2 3 2" xfId="4561" xr:uid="{00000000-0005-0000-0000-000016770000}"/>
    <cellStyle name="Normal 4 2 3 3 2 3 2 2" xfId="12707" xr:uid="{00000000-0005-0000-0000-000017770000}"/>
    <cellStyle name="Normal 4 2 3 3 2 3 2 2 2" xfId="29003" xr:uid="{00000000-0005-0000-0000-000018770000}"/>
    <cellStyle name="Normal 4 2 3 3 2 3 2 3" xfId="20857" xr:uid="{00000000-0005-0000-0000-000019770000}"/>
    <cellStyle name="Normal 4 2 3 3 2 3 3" xfId="7290" xr:uid="{00000000-0005-0000-0000-00001A770000}"/>
    <cellStyle name="Normal 4 2 3 3 2 3 3 2" xfId="15436" xr:uid="{00000000-0005-0000-0000-00001B770000}"/>
    <cellStyle name="Normal 4 2 3 3 2 3 3 2 2" xfId="31732" xr:uid="{00000000-0005-0000-0000-00001C770000}"/>
    <cellStyle name="Normal 4 2 3 3 2 3 3 3" xfId="23586" xr:uid="{00000000-0005-0000-0000-00001D770000}"/>
    <cellStyle name="Normal 4 2 3 3 2 3 4" xfId="10137" xr:uid="{00000000-0005-0000-0000-00001E770000}"/>
    <cellStyle name="Normal 4 2 3 3 2 3 4 2" xfId="26433" xr:uid="{00000000-0005-0000-0000-00001F770000}"/>
    <cellStyle name="Normal 4 2 3 3 2 3 5" xfId="18287" xr:uid="{00000000-0005-0000-0000-000020770000}"/>
    <cellStyle name="Normal 4 2 3 3 2 4" xfId="3343" xr:uid="{00000000-0005-0000-0000-000021770000}"/>
    <cellStyle name="Normal 4 2 3 3 2 4 2" xfId="11489" xr:uid="{00000000-0005-0000-0000-000022770000}"/>
    <cellStyle name="Normal 4 2 3 3 2 4 2 2" xfId="27785" xr:uid="{00000000-0005-0000-0000-000023770000}"/>
    <cellStyle name="Normal 4 2 3 3 2 4 3" xfId="19639" xr:uid="{00000000-0005-0000-0000-000024770000}"/>
    <cellStyle name="Normal 4 2 3 3 2 5" xfId="5880" xr:uid="{00000000-0005-0000-0000-000025770000}"/>
    <cellStyle name="Normal 4 2 3 3 2 5 2" xfId="14026" xr:uid="{00000000-0005-0000-0000-000026770000}"/>
    <cellStyle name="Normal 4 2 3 3 2 5 2 2" xfId="30322" xr:uid="{00000000-0005-0000-0000-000027770000}"/>
    <cellStyle name="Normal 4 2 3 3 2 5 3" xfId="22176" xr:uid="{00000000-0005-0000-0000-000028770000}"/>
    <cellStyle name="Normal 4 2 3 3 2 6" xfId="8727" xr:uid="{00000000-0005-0000-0000-000029770000}"/>
    <cellStyle name="Normal 4 2 3 3 2 6 2" xfId="25023" xr:uid="{00000000-0005-0000-0000-00002A770000}"/>
    <cellStyle name="Normal 4 2 3 3 2 7" xfId="16877" xr:uid="{00000000-0005-0000-0000-00002B770000}"/>
    <cellStyle name="Normal 4 2 3 3 3" xfId="942" xr:uid="{00000000-0005-0000-0000-00002C770000}"/>
    <cellStyle name="Normal 4 2 3 3 3 2" xfId="2352" xr:uid="{00000000-0005-0000-0000-00002D770000}"/>
    <cellStyle name="Normal 4 2 3 3 3 2 2" xfId="4874" xr:uid="{00000000-0005-0000-0000-00002E770000}"/>
    <cellStyle name="Normal 4 2 3 3 3 2 2 2" xfId="13020" xr:uid="{00000000-0005-0000-0000-00002F770000}"/>
    <cellStyle name="Normal 4 2 3 3 3 2 2 2 2" xfId="29316" xr:uid="{00000000-0005-0000-0000-000030770000}"/>
    <cellStyle name="Normal 4 2 3 3 3 2 2 3" xfId="21170" xr:uid="{00000000-0005-0000-0000-000031770000}"/>
    <cellStyle name="Normal 4 2 3 3 3 2 3" xfId="7651" xr:uid="{00000000-0005-0000-0000-000032770000}"/>
    <cellStyle name="Normal 4 2 3 3 3 2 3 2" xfId="15797" xr:uid="{00000000-0005-0000-0000-000033770000}"/>
    <cellStyle name="Normal 4 2 3 3 3 2 3 2 2" xfId="32093" xr:uid="{00000000-0005-0000-0000-000034770000}"/>
    <cellStyle name="Normal 4 2 3 3 3 2 3 3" xfId="23947" xr:uid="{00000000-0005-0000-0000-000035770000}"/>
    <cellStyle name="Normal 4 2 3 3 3 2 4" xfId="10498" xr:uid="{00000000-0005-0000-0000-000036770000}"/>
    <cellStyle name="Normal 4 2 3 3 3 2 4 2" xfId="26794" xr:uid="{00000000-0005-0000-0000-000037770000}"/>
    <cellStyle name="Normal 4 2 3 3 3 2 5" xfId="18648" xr:uid="{00000000-0005-0000-0000-000038770000}"/>
    <cellStyle name="Normal 4 2 3 3 3 3" xfId="3656" xr:uid="{00000000-0005-0000-0000-000039770000}"/>
    <cellStyle name="Normal 4 2 3 3 3 3 2" xfId="11802" xr:uid="{00000000-0005-0000-0000-00003A770000}"/>
    <cellStyle name="Normal 4 2 3 3 3 3 2 2" xfId="28098" xr:uid="{00000000-0005-0000-0000-00003B770000}"/>
    <cellStyle name="Normal 4 2 3 3 3 3 3" xfId="19952" xr:uid="{00000000-0005-0000-0000-00003C770000}"/>
    <cellStyle name="Normal 4 2 3 3 3 4" xfId="6241" xr:uid="{00000000-0005-0000-0000-00003D770000}"/>
    <cellStyle name="Normal 4 2 3 3 3 4 2" xfId="14387" xr:uid="{00000000-0005-0000-0000-00003E770000}"/>
    <cellStyle name="Normal 4 2 3 3 3 4 2 2" xfId="30683" xr:uid="{00000000-0005-0000-0000-00003F770000}"/>
    <cellStyle name="Normal 4 2 3 3 3 4 3" xfId="22537" xr:uid="{00000000-0005-0000-0000-000040770000}"/>
    <cellStyle name="Normal 4 2 3 3 3 5" xfId="9088" xr:uid="{00000000-0005-0000-0000-000041770000}"/>
    <cellStyle name="Normal 4 2 3 3 3 5 2" xfId="25384" xr:uid="{00000000-0005-0000-0000-000042770000}"/>
    <cellStyle name="Normal 4 2 3 3 3 6" xfId="17238" xr:uid="{00000000-0005-0000-0000-000043770000}"/>
    <cellStyle name="Normal 4 2 3 3 4" xfId="1647" xr:uid="{00000000-0005-0000-0000-000044770000}"/>
    <cellStyle name="Normal 4 2 3 3 4 2" xfId="4265" xr:uid="{00000000-0005-0000-0000-000045770000}"/>
    <cellStyle name="Normal 4 2 3 3 4 2 2" xfId="12411" xr:uid="{00000000-0005-0000-0000-000046770000}"/>
    <cellStyle name="Normal 4 2 3 3 4 2 2 2" xfId="28707" xr:uid="{00000000-0005-0000-0000-000047770000}"/>
    <cellStyle name="Normal 4 2 3 3 4 2 3" xfId="20561" xr:uid="{00000000-0005-0000-0000-000048770000}"/>
    <cellStyle name="Normal 4 2 3 3 4 3" xfId="6946" xr:uid="{00000000-0005-0000-0000-000049770000}"/>
    <cellStyle name="Normal 4 2 3 3 4 3 2" xfId="15092" xr:uid="{00000000-0005-0000-0000-00004A770000}"/>
    <cellStyle name="Normal 4 2 3 3 4 3 2 2" xfId="31388" xr:uid="{00000000-0005-0000-0000-00004B770000}"/>
    <cellStyle name="Normal 4 2 3 3 4 3 3" xfId="23242" xr:uid="{00000000-0005-0000-0000-00004C770000}"/>
    <cellStyle name="Normal 4 2 3 3 4 4" xfId="9793" xr:uid="{00000000-0005-0000-0000-00004D770000}"/>
    <cellStyle name="Normal 4 2 3 3 4 4 2" xfId="26089" xr:uid="{00000000-0005-0000-0000-00004E770000}"/>
    <cellStyle name="Normal 4 2 3 3 4 5" xfId="17943" xr:uid="{00000000-0005-0000-0000-00004F770000}"/>
    <cellStyle name="Normal 4 2 3 3 5" xfId="3047" xr:uid="{00000000-0005-0000-0000-000050770000}"/>
    <cellStyle name="Normal 4 2 3 3 5 2" xfId="11193" xr:uid="{00000000-0005-0000-0000-000051770000}"/>
    <cellStyle name="Normal 4 2 3 3 5 2 2" xfId="27489" xr:uid="{00000000-0005-0000-0000-000052770000}"/>
    <cellStyle name="Normal 4 2 3 3 5 3" xfId="19343" xr:uid="{00000000-0005-0000-0000-000053770000}"/>
    <cellStyle name="Normal 4 2 3 3 6" xfId="5536" xr:uid="{00000000-0005-0000-0000-000054770000}"/>
    <cellStyle name="Normal 4 2 3 3 6 2" xfId="13682" xr:uid="{00000000-0005-0000-0000-000055770000}"/>
    <cellStyle name="Normal 4 2 3 3 6 2 2" xfId="29978" xr:uid="{00000000-0005-0000-0000-000056770000}"/>
    <cellStyle name="Normal 4 2 3 3 6 3" xfId="21832" xr:uid="{00000000-0005-0000-0000-000057770000}"/>
    <cellStyle name="Normal 4 2 3 3 7" xfId="8383" xr:uid="{00000000-0005-0000-0000-000058770000}"/>
    <cellStyle name="Normal 4 2 3 3 7 2" xfId="24679" xr:uid="{00000000-0005-0000-0000-000059770000}"/>
    <cellStyle name="Normal 4 2 3 3 8" xfId="16533" xr:uid="{00000000-0005-0000-0000-00005A770000}"/>
    <cellStyle name="Normal 4 2 3 4" xfId="321" xr:uid="{00000000-0005-0000-0000-00005B770000}"/>
    <cellStyle name="Normal 4 2 3 4 2" xfId="665" xr:uid="{00000000-0005-0000-0000-00005C770000}"/>
    <cellStyle name="Normal 4 2 3 4 2 2" xfId="1371" xr:uid="{00000000-0005-0000-0000-00005D770000}"/>
    <cellStyle name="Normal 4 2 3 4 2 2 2" xfId="2781" xr:uid="{00000000-0005-0000-0000-00005E770000}"/>
    <cellStyle name="Normal 4 2 3 4 2 2 2 2" xfId="5244" xr:uid="{00000000-0005-0000-0000-00005F770000}"/>
    <cellStyle name="Normal 4 2 3 4 2 2 2 2 2" xfId="13390" xr:uid="{00000000-0005-0000-0000-000060770000}"/>
    <cellStyle name="Normal 4 2 3 4 2 2 2 2 2 2" xfId="29686" xr:uid="{00000000-0005-0000-0000-000061770000}"/>
    <cellStyle name="Normal 4 2 3 4 2 2 2 2 3" xfId="21540" xr:uid="{00000000-0005-0000-0000-000062770000}"/>
    <cellStyle name="Normal 4 2 3 4 2 2 2 3" xfId="8080" xr:uid="{00000000-0005-0000-0000-000063770000}"/>
    <cellStyle name="Normal 4 2 3 4 2 2 2 3 2" xfId="16226" xr:uid="{00000000-0005-0000-0000-000064770000}"/>
    <cellStyle name="Normal 4 2 3 4 2 2 2 3 2 2" xfId="32522" xr:uid="{00000000-0005-0000-0000-000065770000}"/>
    <cellStyle name="Normal 4 2 3 4 2 2 2 3 3" xfId="24376" xr:uid="{00000000-0005-0000-0000-000066770000}"/>
    <cellStyle name="Normal 4 2 3 4 2 2 2 4" xfId="10927" xr:uid="{00000000-0005-0000-0000-000067770000}"/>
    <cellStyle name="Normal 4 2 3 4 2 2 2 4 2" xfId="27223" xr:uid="{00000000-0005-0000-0000-000068770000}"/>
    <cellStyle name="Normal 4 2 3 4 2 2 2 5" xfId="19077" xr:uid="{00000000-0005-0000-0000-000069770000}"/>
    <cellStyle name="Normal 4 2 3 4 2 2 3" xfId="4026" xr:uid="{00000000-0005-0000-0000-00006A770000}"/>
    <cellStyle name="Normal 4 2 3 4 2 2 3 2" xfId="12172" xr:uid="{00000000-0005-0000-0000-00006B770000}"/>
    <cellStyle name="Normal 4 2 3 4 2 2 3 2 2" xfId="28468" xr:uid="{00000000-0005-0000-0000-00006C770000}"/>
    <cellStyle name="Normal 4 2 3 4 2 2 3 3" xfId="20322" xr:uid="{00000000-0005-0000-0000-00006D770000}"/>
    <cellStyle name="Normal 4 2 3 4 2 2 4" xfId="6670" xr:uid="{00000000-0005-0000-0000-00006E770000}"/>
    <cellStyle name="Normal 4 2 3 4 2 2 4 2" xfId="14816" xr:uid="{00000000-0005-0000-0000-00006F770000}"/>
    <cellStyle name="Normal 4 2 3 4 2 2 4 2 2" xfId="31112" xr:uid="{00000000-0005-0000-0000-000070770000}"/>
    <cellStyle name="Normal 4 2 3 4 2 2 4 3" xfId="22966" xr:uid="{00000000-0005-0000-0000-000071770000}"/>
    <cellStyle name="Normal 4 2 3 4 2 2 5" xfId="9517" xr:uid="{00000000-0005-0000-0000-000072770000}"/>
    <cellStyle name="Normal 4 2 3 4 2 2 5 2" xfId="25813" xr:uid="{00000000-0005-0000-0000-000073770000}"/>
    <cellStyle name="Normal 4 2 3 4 2 2 6" xfId="17667" xr:uid="{00000000-0005-0000-0000-000074770000}"/>
    <cellStyle name="Normal 4 2 3 4 2 3" xfId="2076" xr:uid="{00000000-0005-0000-0000-000075770000}"/>
    <cellStyle name="Normal 4 2 3 4 2 3 2" xfId="4635" xr:uid="{00000000-0005-0000-0000-000076770000}"/>
    <cellStyle name="Normal 4 2 3 4 2 3 2 2" xfId="12781" xr:uid="{00000000-0005-0000-0000-000077770000}"/>
    <cellStyle name="Normal 4 2 3 4 2 3 2 2 2" xfId="29077" xr:uid="{00000000-0005-0000-0000-000078770000}"/>
    <cellStyle name="Normal 4 2 3 4 2 3 2 3" xfId="20931" xr:uid="{00000000-0005-0000-0000-000079770000}"/>
    <cellStyle name="Normal 4 2 3 4 2 3 3" xfId="7375" xr:uid="{00000000-0005-0000-0000-00007A770000}"/>
    <cellStyle name="Normal 4 2 3 4 2 3 3 2" xfId="15521" xr:uid="{00000000-0005-0000-0000-00007B770000}"/>
    <cellStyle name="Normal 4 2 3 4 2 3 3 2 2" xfId="31817" xr:uid="{00000000-0005-0000-0000-00007C770000}"/>
    <cellStyle name="Normal 4 2 3 4 2 3 3 3" xfId="23671" xr:uid="{00000000-0005-0000-0000-00007D770000}"/>
    <cellStyle name="Normal 4 2 3 4 2 3 4" xfId="10222" xr:uid="{00000000-0005-0000-0000-00007E770000}"/>
    <cellStyle name="Normal 4 2 3 4 2 3 4 2" xfId="26518" xr:uid="{00000000-0005-0000-0000-00007F770000}"/>
    <cellStyle name="Normal 4 2 3 4 2 3 5" xfId="18372" xr:uid="{00000000-0005-0000-0000-000080770000}"/>
    <cellStyle name="Normal 4 2 3 4 2 4" xfId="3417" xr:uid="{00000000-0005-0000-0000-000081770000}"/>
    <cellStyle name="Normal 4 2 3 4 2 4 2" xfId="11563" xr:uid="{00000000-0005-0000-0000-000082770000}"/>
    <cellStyle name="Normal 4 2 3 4 2 4 2 2" xfId="27859" xr:uid="{00000000-0005-0000-0000-000083770000}"/>
    <cellStyle name="Normal 4 2 3 4 2 4 3" xfId="19713" xr:uid="{00000000-0005-0000-0000-000084770000}"/>
    <cellStyle name="Normal 4 2 3 4 2 5" xfId="5965" xr:uid="{00000000-0005-0000-0000-000085770000}"/>
    <cellStyle name="Normal 4 2 3 4 2 5 2" xfId="14111" xr:uid="{00000000-0005-0000-0000-000086770000}"/>
    <cellStyle name="Normal 4 2 3 4 2 5 2 2" xfId="30407" xr:uid="{00000000-0005-0000-0000-000087770000}"/>
    <cellStyle name="Normal 4 2 3 4 2 5 3" xfId="22261" xr:uid="{00000000-0005-0000-0000-000088770000}"/>
    <cellStyle name="Normal 4 2 3 4 2 6" xfId="8812" xr:uid="{00000000-0005-0000-0000-000089770000}"/>
    <cellStyle name="Normal 4 2 3 4 2 6 2" xfId="25108" xr:uid="{00000000-0005-0000-0000-00008A770000}"/>
    <cellStyle name="Normal 4 2 3 4 2 7" xfId="16962" xr:uid="{00000000-0005-0000-0000-00008B770000}"/>
    <cellStyle name="Normal 4 2 3 4 3" xfId="1027" xr:uid="{00000000-0005-0000-0000-00008C770000}"/>
    <cellStyle name="Normal 4 2 3 4 3 2" xfId="2437" xr:uid="{00000000-0005-0000-0000-00008D770000}"/>
    <cellStyle name="Normal 4 2 3 4 3 2 2" xfId="4948" xr:uid="{00000000-0005-0000-0000-00008E770000}"/>
    <cellStyle name="Normal 4 2 3 4 3 2 2 2" xfId="13094" xr:uid="{00000000-0005-0000-0000-00008F770000}"/>
    <cellStyle name="Normal 4 2 3 4 3 2 2 2 2" xfId="29390" xr:uid="{00000000-0005-0000-0000-000090770000}"/>
    <cellStyle name="Normal 4 2 3 4 3 2 2 3" xfId="21244" xr:uid="{00000000-0005-0000-0000-000091770000}"/>
    <cellStyle name="Normal 4 2 3 4 3 2 3" xfId="7736" xr:uid="{00000000-0005-0000-0000-000092770000}"/>
    <cellStyle name="Normal 4 2 3 4 3 2 3 2" xfId="15882" xr:uid="{00000000-0005-0000-0000-000093770000}"/>
    <cellStyle name="Normal 4 2 3 4 3 2 3 2 2" xfId="32178" xr:uid="{00000000-0005-0000-0000-000094770000}"/>
    <cellStyle name="Normal 4 2 3 4 3 2 3 3" xfId="24032" xr:uid="{00000000-0005-0000-0000-000095770000}"/>
    <cellStyle name="Normal 4 2 3 4 3 2 4" xfId="10583" xr:uid="{00000000-0005-0000-0000-000096770000}"/>
    <cellStyle name="Normal 4 2 3 4 3 2 4 2" xfId="26879" xr:uid="{00000000-0005-0000-0000-000097770000}"/>
    <cellStyle name="Normal 4 2 3 4 3 2 5" xfId="18733" xr:uid="{00000000-0005-0000-0000-000098770000}"/>
    <cellStyle name="Normal 4 2 3 4 3 3" xfId="3730" xr:uid="{00000000-0005-0000-0000-000099770000}"/>
    <cellStyle name="Normal 4 2 3 4 3 3 2" xfId="11876" xr:uid="{00000000-0005-0000-0000-00009A770000}"/>
    <cellStyle name="Normal 4 2 3 4 3 3 2 2" xfId="28172" xr:uid="{00000000-0005-0000-0000-00009B770000}"/>
    <cellStyle name="Normal 4 2 3 4 3 3 3" xfId="20026" xr:uid="{00000000-0005-0000-0000-00009C770000}"/>
    <cellStyle name="Normal 4 2 3 4 3 4" xfId="6326" xr:uid="{00000000-0005-0000-0000-00009D770000}"/>
    <cellStyle name="Normal 4 2 3 4 3 4 2" xfId="14472" xr:uid="{00000000-0005-0000-0000-00009E770000}"/>
    <cellStyle name="Normal 4 2 3 4 3 4 2 2" xfId="30768" xr:uid="{00000000-0005-0000-0000-00009F770000}"/>
    <cellStyle name="Normal 4 2 3 4 3 4 3" xfId="22622" xr:uid="{00000000-0005-0000-0000-0000A0770000}"/>
    <cellStyle name="Normal 4 2 3 4 3 5" xfId="9173" xr:uid="{00000000-0005-0000-0000-0000A1770000}"/>
    <cellStyle name="Normal 4 2 3 4 3 5 2" xfId="25469" xr:uid="{00000000-0005-0000-0000-0000A2770000}"/>
    <cellStyle name="Normal 4 2 3 4 3 6" xfId="17323" xr:uid="{00000000-0005-0000-0000-0000A3770000}"/>
    <cellStyle name="Normal 4 2 3 4 4" xfId="1732" xr:uid="{00000000-0005-0000-0000-0000A4770000}"/>
    <cellStyle name="Normal 4 2 3 4 4 2" xfId="4339" xr:uid="{00000000-0005-0000-0000-0000A5770000}"/>
    <cellStyle name="Normal 4 2 3 4 4 2 2" xfId="12485" xr:uid="{00000000-0005-0000-0000-0000A6770000}"/>
    <cellStyle name="Normal 4 2 3 4 4 2 2 2" xfId="28781" xr:uid="{00000000-0005-0000-0000-0000A7770000}"/>
    <cellStyle name="Normal 4 2 3 4 4 2 3" xfId="20635" xr:uid="{00000000-0005-0000-0000-0000A8770000}"/>
    <cellStyle name="Normal 4 2 3 4 4 3" xfId="7031" xr:uid="{00000000-0005-0000-0000-0000A9770000}"/>
    <cellStyle name="Normal 4 2 3 4 4 3 2" xfId="15177" xr:uid="{00000000-0005-0000-0000-0000AA770000}"/>
    <cellStyle name="Normal 4 2 3 4 4 3 2 2" xfId="31473" xr:uid="{00000000-0005-0000-0000-0000AB770000}"/>
    <cellStyle name="Normal 4 2 3 4 4 3 3" xfId="23327" xr:uid="{00000000-0005-0000-0000-0000AC770000}"/>
    <cellStyle name="Normal 4 2 3 4 4 4" xfId="9878" xr:uid="{00000000-0005-0000-0000-0000AD770000}"/>
    <cellStyle name="Normal 4 2 3 4 4 4 2" xfId="26174" xr:uid="{00000000-0005-0000-0000-0000AE770000}"/>
    <cellStyle name="Normal 4 2 3 4 4 5" xfId="18028" xr:uid="{00000000-0005-0000-0000-0000AF770000}"/>
    <cellStyle name="Normal 4 2 3 4 5" xfId="3121" xr:uid="{00000000-0005-0000-0000-0000B0770000}"/>
    <cellStyle name="Normal 4 2 3 4 5 2" xfId="11267" xr:uid="{00000000-0005-0000-0000-0000B1770000}"/>
    <cellStyle name="Normal 4 2 3 4 5 2 2" xfId="27563" xr:uid="{00000000-0005-0000-0000-0000B2770000}"/>
    <cellStyle name="Normal 4 2 3 4 5 3" xfId="19417" xr:uid="{00000000-0005-0000-0000-0000B3770000}"/>
    <cellStyle name="Normal 4 2 3 4 6" xfId="5621" xr:uid="{00000000-0005-0000-0000-0000B4770000}"/>
    <cellStyle name="Normal 4 2 3 4 6 2" xfId="13767" xr:uid="{00000000-0005-0000-0000-0000B5770000}"/>
    <cellStyle name="Normal 4 2 3 4 6 2 2" xfId="30063" xr:uid="{00000000-0005-0000-0000-0000B6770000}"/>
    <cellStyle name="Normal 4 2 3 4 6 3" xfId="21917" xr:uid="{00000000-0005-0000-0000-0000B7770000}"/>
    <cellStyle name="Normal 4 2 3 4 7" xfId="8468" xr:uid="{00000000-0005-0000-0000-0000B8770000}"/>
    <cellStyle name="Normal 4 2 3 4 7 2" xfId="24764" xr:uid="{00000000-0005-0000-0000-0000B9770000}"/>
    <cellStyle name="Normal 4 2 3 4 8" xfId="16618" xr:uid="{00000000-0005-0000-0000-0000BA770000}"/>
    <cellStyle name="Normal 4 2 3 5" xfId="411" xr:uid="{00000000-0005-0000-0000-0000BB770000}"/>
    <cellStyle name="Normal 4 2 3 5 2" xfId="1117" xr:uid="{00000000-0005-0000-0000-0000BC770000}"/>
    <cellStyle name="Normal 4 2 3 5 2 2" xfId="2527" xr:uid="{00000000-0005-0000-0000-0000BD770000}"/>
    <cellStyle name="Normal 4 2 3 5 2 2 2" xfId="5022" xr:uid="{00000000-0005-0000-0000-0000BE770000}"/>
    <cellStyle name="Normal 4 2 3 5 2 2 2 2" xfId="13168" xr:uid="{00000000-0005-0000-0000-0000BF770000}"/>
    <cellStyle name="Normal 4 2 3 5 2 2 2 2 2" xfId="29464" xr:uid="{00000000-0005-0000-0000-0000C0770000}"/>
    <cellStyle name="Normal 4 2 3 5 2 2 2 3" xfId="21318" xr:uid="{00000000-0005-0000-0000-0000C1770000}"/>
    <cellStyle name="Normal 4 2 3 5 2 2 3" xfId="7826" xr:uid="{00000000-0005-0000-0000-0000C2770000}"/>
    <cellStyle name="Normal 4 2 3 5 2 2 3 2" xfId="15972" xr:uid="{00000000-0005-0000-0000-0000C3770000}"/>
    <cellStyle name="Normal 4 2 3 5 2 2 3 2 2" xfId="32268" xr:uid="{00000000-0005-0000-0000-0000C4770000}"/>
    <cellStyle name="Normal 4 2 3 5 2 2 3 3" xfId="24122" xr:uid="{00000000-0005-0000-0000-0000C5770000}"/>
    <cellStyle name="Normal 4 2 3 5 2 2 4" xfId="10673" xr:uid="{00000000-0005-0000-0000-0000C6770000}"/>
    <cellStyle name="Normal 4 2 3 5 2 2 4 2" xfId="26969" xr:uid="{00000000-0005-0000-0000-0000C7770000}"/>
    <cellStyle name="Normal 4 2 3 5 2 2 5" xfId="18823" xr:uid="{00000000-0005-0000-0000-0000C8770000}"/>
    <cellStyle name="Normal 4 2 3 5 2 3" xfId="3804" xr:uid="{00000000-0005-0000-0000-0000C9770000}"/>
    <cellStyle name="Normal 4 2 3 5 2 3 2" xfId="11950" xr:uid="{00000000-0005-0000-0000-0000CA770000}"/>
    <cellStyle name="Normal 4 2 3 5 2 3 2 2" xfId="28246" xr:uid="{00000000-0005-0000-0000-0000CB770000}"/>
    <cellStyle name="Normal 4 2 3 5 2 3 3" xfId="20100" xr:uid="{00000000-0005-0000-0000-0000CC770000}"/>
    <cellStyle name="Normal 4 2 3 5 2 4" xfId="6416" xr:uid="{00000000-0005-0000-0000-0000CD770000}"/>
    <cellStyle name="Normal 4 2 3 5 2 4 2" xfId="14562" xr:uid="{00000000-0005-0000-0000-0000CE770000}"/>
    <cellStyle name="Normal 4 2 3 5 2 4 2 2" xfId="30858" xr:uid="{00000000-0005-0000-0000-0000CF770000}"/>
    <cellStyle name="Normal 4 2 3 5 2 4 3" xfId="22712" xr:uid="{00000000-0005-0000-0000-0000D0770000}"/>
    <cellStyle name="Normal 4 2 3 5 2 5" xfId="9263" xr:uid="{00000000-0005-0000-0000-0000D1770000}"/>
    <cellStyle name="Normal 4 2 3 5 2 5 2" xfId="25559" xr:uid="{00000000-0005-0000-0000-0000D2770000}"/>
    <cellStyle name="Normal 4 2 3 5 2 6" xfId="17413" xr:uid="{00000000-0005-0000-0000-0000D3770000}"/>
    <cellStyle name="Normal 4 2 3 5 3" xfId="1822" xr:uid="{00000000-0005-0000-0000-0000D4770000}"/>
    <cellStyle name="Normal 4 2 3 5 3 2" xfId="4413" xr:uid="{00000000-0005-0000-0000-0000D5770000}"/>
    <cellStyle name="Normal 4 2 3 5 3 2 2" xfId="12559" xr:uid="{00000000-0005-0000-0000-0000D6770000}"/>
    <cellStyle name="Normal 4 2 3 5 3 2 2 2" xfId="28855" xr:uid="{00000000-0005-0000-0000-0000D7770000}"/>
    <cellStyle name="Normal 4 2 3 5 3 2 3" xfId="20709" xr:uid="{00000000-0005-0000-0000-0000D8770000}"/>
    <cellStyle name="Normal 4 2 3 5 3 3" xfId="7121" xr:uid="{00000000-0005-0000-0000-0000D9770000}"/>
    <cellStyle name="Normal 4 2 3 5 3 3 2" xfId="15267" xr:uid="{00000000-0005-0000-0000-0000DA770000}"/>
    <cellStyle name="Normal 4 2 3 5 3 3 2 2" xfId="31563" xr:uid="{00000000-0005-0000-0000-0000DB770000}"/>
    <cellStyle name="Normal 4 2 3 5 3 3 3" xfId="23417" xr:uid="{00000000-0005-0000-0000-0000DC770000}"/>
    <cellStyle name="Normal 4 2 3 5 3 4" xfId="9968" xr:uid="{00000000-0005-0000-0000-0000DD770000}"/>
    <cellStyle name="Normal 4 2 3 5 3 4 2" xfId="26264" xr:uid="{00000000-0005-0000-0000-0000DE770000}"/>
    <cellStyle name="Normal 4 2 3 5 3 5" xfId="18118" xr:uid="{00000000-0005-0000-0000-0000DF770000}"/>
    <cellStyle name="Normal 4 2 3 5 4" xfId="3195" xr:uid="{00000000-0005-0000-0000-0000E0770000}"/>
    <cellStyle name="Normal 4 2 3 5 4 2" xfId="11341" xr:uid="{00000000-0005-0000-0000-0000E1770000}"/>
    <cellStyle name="Normal 4 2 3 5 4 2 2" xfId="27637" xr:uid="{00000000-0005-0000-0000-0000E2770000}"/>
    <cellStyle name="Normal 4 2 3 5 4 3" xfId="19491" xr:uid="{00000000-0005-0000-0000-0000E3770000}"/>
    <cellStyle name="Normal 4 2 3 5 5" xfId="5711" xr:uid="{00000000-0005-0000-0000-0000E4770000}"/>
    <cellStyle name="Normal 4 2 3 5 5 2" xfId="13857" xr:uid="{00000000-0005-0000-0000-0000E5770000}"/>
    <cellStyle name="Normal 4 2 3 5 5 2 2" xfId="30153" xr:uid="{00000000-0005-0000-0000-0000E6770000}"/>
    <cellStyle name="Normal 4 2 3 5 5 3" xfId="22007" xr:uid="{00000000-0005-0000-0000-0000E7770000}"/>
    <cellStyle name="Normal 4 2 3 5 6" xfId="8558" xr:uid="{00000000-0005-0000-0000-0000E8770000}"/>
    <cellStyle name="Normal 4 2 3 5 6 2" xfId="24854" xr:uid="{00000000-0005-0000-0000-0000E9770000}"/>
    <cellStyle name="Normal 4 2 3 5 7" xfId="16708" xr:uid="{00000000-0005-0000-0000-0000EA770000}"/>
    <cellStyle name="Normal 4 2 3 6" xfId="773" xr:uid="{00000000-0005-0000-0000-0000EB770000}"/>
    <cellStyle name="Normal 4 2 3 6 2" xfId="2183" xr:uid="{00000000-0005-0000-0000-0000EC770000}"/>
    <cellStyle name="Normal 4 2 3 6 2 2" xfId="4726" xr:uid="{00000000-0005-0000-0000-0000ED770000}"/>
    <cellStyle name="Normal 4 2 3 6 2 2 2" xfId="12872" xr:uid="{00000000-0005-0000-0000-0000EE770000}"/>
    <cellStyle name="Normal 4 2 3 6 2 2 2 2" xfId="29168" xr:uid="{00000000-0005-0000-0000-0000EF770000}"/>
    <cellStyle name="Normal 4 2 3 6 2 2 3" xfId="21022" xr:uid="{00000000-0005-0000-0000-0000F0770000}"/>
    <cellStyle name="Normal 4 2 3 6 2 3" xfId="7482" xr:uid="{00000000-0005-0000-0000-0000F1770000}"/>
    <cellStyle name="Normal 4 2 3 6 2 3 2" xfId="15628" xr:uid="{00000000-0005-0000-0000-0000F2770000}"/>
    <cellStyle name="Normal 4 2 3 6 2 3 2 2" xfId="31924" xr:uid="{00000000-0005-0000-0000-0000F3770000}"/>
    <cellStyle name="Normal 4 2 3 6 2 3 3" xfId="23778" xr:uid="{00000000-0005-0000-0000-0000F4770000}"/>
    <cellStyle name="Normal 4 2 3 6 2 4" xfId="10329" xr:uid="{00000000-0005-0000-0000-0000F5770000}"/>
    <cellStyle name="Normal 4 2 3 6 2 4 2" xfId="26625" xr:uid="{00000000-0005-0000-0000-0000F6770000}"/>
    <cellStyle name="Normal 4 2 3 6 2 5" xfId="18479" xr:uid="{00000000-0005-0000-0000-0000F7770000}"/>
    <cellStyle name="Normal 4 2 3 6 3" xfId="3508" xr:uid="{00000000-0005-0000-0000-0000F8770000}"/>
    <cellStyle name="Normal 4 2 3 6 3 2" xfId="11654" xr:uid="{00000000-0005-0000-0000-0000F9770000}"/>
    <cellStyle name="Normal 4 2 3 6 3 2 2" xfId="27950" xr:uid="{00000000-0005-0000-0000-0000FA770000}"/>
    <cellStyle name="Normal 4 2 3 6 3 3" xfId="19804" xr:uid="{00000000-0005-0000-0000-0000FB770000}"/>
    <cellStyle name="Normal 4 2 3 6 4" xfId="6072" xr:uid="{00000000-0005-0000-0000-0000FC770000}"/>
    <cellStyle name="Normal 4 2 3 6 4 2" xfId="14218" xr:uid="{00000000-0005-0000-0000-0000FD770000}"/>
    <cellStyle name="Normal 4 2 3 6 4 2 2" xfId="30514" xr:uid="{00000000-0005-0000-0000-0000FE770000}"/>
    <cellStyle name="Normal 4 2 3 6 4 3" xfId="22368" xr:uid="{00000000-0005-0000-0000-0000FF770000}"/>
    <cellStyle name="Normal 4 2 3 6 5" xfId="8919" xr:uid="{00000000-0005-0000-0000-000000780000}"/>
    <cellStyle name="Normal 4 2 3 6 5 2" xfId="25215" xr:uid="{00000000-0005-0000-0000-000001780000}"/>
    <cellStyle name="Normal 4 2 3 6 6" xfId="17069" xr:uid="{00000000-0005-0000-0000-000002780000}"/>
    <cellStyle name="Normal 4 2 3 7" xfId="1478" xr:uid="{00000000-0005-0000-0000-000003780000}"/>
    <cellStyle name="Normal 4 2 3 7 2" xfId="4117" xr:uid="{00000000-0005-0000-0000-000004780000}"/>
    <cellStyle name="Normal 4 2 3 7 2 2" xfId="12263" xr:uid="{00000000-0005-0000-0000-000005780000}"/>
    <cellStyle name="Normal 4 2 3 7 2 2 2" xfId="28559" xr:uid="{00000000-0005-0000-0000-000006780000}"/>
    <cellStyle name="Normal 4 2 3 7 2 3" xfId="20413" xr:uid="{00000000-0005-0000-0000-000007780000}"/>
    <cellStyle name="Normal 4 2 3 7 3" xfId="6777" xr:uid="{00000000-0005-0000-0000-000008780000}"/>
    <cellStyle name="Normal 4 2 3 7 3 2" xfId="14923" xr:uid="{00000000-0005-0000-0000-000009780000}"/>
    <cellStyle name="Normal 4 2 3 7 3 2 2" xfId="31219" xr:uid="{00000000-0005-0000-0000-00000A780000}"/>
    <cellStyle name="Normal 4 2 3 7 3 3" xfId="23073" xr:uid="{00000000-0005-0000-0000-00000B780000}"/>
    <cellStyle name="Normal 4 2 3 7 4" xfId="9624" xr:uid="{00000000-0005-0000-0000-00000C780000}"/>
    <cellStyle name="Normal 4 2 3 7 4 2" xfId="25920" xr:uid="{00000000-0005-0000-0000-00000D780000}"/>
    <cellStyle name="Normal 4 2 3 7 5" xfId="17774" xr:uid="{00000000-0005-0000-0000-00000E780000}"/>
    <cellStyle name="Normal 4 2 3 8" xfId="2899" xr:uid="{00000000-0005-0000-0000-00000F780000}"/>
    <cellStyle name="Normal 4 2 3 8 2" xfId="11045" xr:uid="{00000000-0005-0000-0000-000010780000}"/>
    <cellStyle name="Normal 4 2 3 8 2 2" xfId="27341" xr:uid="{00000000-0005-0000-0000-000011780000}"/>
    <cellStyle name="Normal 4 2 3 8 3" xfId="19195" xr:uid="{00000000-0005-0000-0000-000012780000}"/>
    <cellStyle name="Normal 4 2 3 9" xfId="5367" xr:uid="{00000000-0005-0000-0000-000013780000}"/>
    <cellStyle name="Normal 4 2 3 9 2" xfId="13513" xr:uid="{00000000-0005-0000-0000-000014780000}"/>
    <cellStyle name="Normal 4 2 3 9 2 2" xfId="29809" xr:uid="{00000000-0005-0000-0000-000015780000}"/>
    <cellStyle name="Normal 4 2 3 9 3" xfId="21663" xr:uid="{00000000-0005-0000-0000-000016780000}"/>
    <cellStyle name="Normal 4 2 4" xfId="113" xr:uid="{00000000-0005-0000-0000-000017780000}"/>
    <cellStyle name="Normal 4 2 4 2" xfId="457" xr:uid="{00000000-0005-0000-0000-000018780000}"/>
    <cellStyle name="Normal 4 2 4 2 2" xfId="1163" xr:uid="{00000000-0005-0000-0000-000019780000}"/>
    <cellStyle name="Normal 4 2 4 2 2 2" xfId="2573" xr:uid="{00000000-0005-0000-0000-00001A780000}"/>
    <cellStyle name="Normal 4 2 4 2 2 2 2" xfId="5060" xr:uid="{00000000-0005-0000-0000-00001B780000}"/>
    <cellStyle name="Normal 4 2 4 2 2 2 2 2" xfId="13206" xr:uid="{00000000-0005-0000-0000-00001C780000}"/>
    <cellStyle name="Normal 4 2 4 2 2 2 2 2 2" xfId="29502" xr:uid="{00000000-0005-0000-0000-00001D780000}"/>
    <cellStyle name="Normal 4 2 4 2 2 2 2 3" xfId="21356" xr:uid="{00000000-0005-0000-0000-00001E780000}"/>
    <cellStyle name="Normal 4 2 4 2 2 2 3" xfId="7872" xr:uid="{00000000-0005-0000-0000-00001F780000}"/>
    <cellStyle name="Normal 4 2 4 2 2 2 3 2" xfId="16018" xr:uid="{00000000-0005-0000-0000-000020780000}"/>
    <cellStyle name="Normal 4 2 4 2 2 2 3 2 2" xfId="32314" xr:uid="{00000000-0005-0000-0000-000021780000}"/>
    <cellStyle name="Normal 4 2 4 2 2 2 3 3" xfId="24168" xr:uid="{00000000-0005-0000-0000-000022780000}"/>
    <cellStyle name="Normal 4 2 4 2 2 2 4" xfId="10719" xr:uid="{00000000-0005-0000-0000-000023780000}"/>
    <cellStyle name="Normal 4 2 4 2 2 2 4 2" xfId="27015" xr:uid="{00000000-0005-0000-0000-000024780000}"/>
    <cellStyle name="Normal 4 2 4 2 2 2 5" xfId="18869" xr:uid="{00000000-0005-0000-0000-000025780000}"/>
    <cellStyle name="Normal 4 2 4 2 2 3" xfId="3842" xr:uid="{00000000-0005-0000-0000-000026780000}"/>
    <cellStyle name="Normal 4 2 4 2 2 3 2" xfId="11988" xr:uid="{00000000-0005-0000-0000-000027780000}"/>
    <cellStyle name="Normal 4 2 4 2 2 3 2 2" xfId="28284" xr:uid="{00000000-0005-0000-0000-000028780000}"/>
    <cellStyle name="Normal 4 2 4 2 2 3 3" xfId="20138" xr:uid="{00000000-0005-0000-0000-000029780000}"/>
    <cellStyle name="Normal 4 2 4 2 2 4" xfId="6462" xr:uid="{00000000-0005-0000-0000-00002A780000}"/>
    <cellStyle name="Normal 4 2 4 2 2 4 2" xfId="14608" xr:uid="{00000000-0005-0000-0000-00002B780000}"/>
    <cellStyle name="Normal 4 2 4 2 2 4 2 2" xfId="30904" xr:uid="{00000000-0005-0000-0000-00002C780000}"/>
    <cellStyle name="Normal 4 2 4 2 2 4 3" xfId="22758" xr:uid="{00000000-0005-0000-0000-00002D780000}"/>
    <cellStyle name="Normal 4 2 4 2 2 5" xfId="9309" xr:uid="{00000000-0005-0000-0000-00002E780000}"/>
    <cellStyle name="Normal 4 2 4 2 2 5 2" xfId="25605" xr:uid="{00000000-0005-0000-0000-00002F780000}"/>
    <cellStyle name="Normal 4 2 4 2 2 6" xfId="17459" xr:uid="{00000000-0005-0000-0000-000030780000}"/>
    <cellStyle name="Normal 4 2 4 2 3" xfId="1868" xr:uid="{00000000-0005-0000-0000-000031780000}"/>
    <cellStyle name="Normal 4 2 4 2 3 2" xfId="4451" xr:uid="{00000000-0005-0000-0000-000032780000}"/>
    <cellStyle name="Normal 4 2 4 2 3 2 2" xfId="12597" xr:uid="{00000000-0005-0000-0000-000033780000}"/>
    <cellStyle name="Normal 4 2 4 2 3 2 2 2" xfId="28893" xr:uid="{00000000-0005-0000-0000-000034780000}"/>
    <cellStyle name="Normal 4 2 4 2 3 2 3" xfId="20747" xr:uid="{00000000-0005-0000-0000-000035780000}"/>
    <cellStyle name="Normal 4 2 4 2 3 3" xfId="7167" xr:uid="{00000000-0005-0000-0000-000036780000}"/>
    <cellStyle name="Normal 4 2 4 2 3 3 2" xfId="15313" xr:uid="{00000000-0005-0000-0000-000037780000}"/>
    <cellStyle name="Normal 4 2 4 2 3 3 2 2" xfId="31609" xr:uid="{00000000-0005-0000-0000-000038780000}"/>
    <cellStyle name="Normal 4 2 4 2 3 3 3" xfId="23463" xr:uid="{00000000-0005-0000-0000-000039780000}"/>
    <cellStyle name="Normal 4 2 4 2 3 4" xfId="10014" xr:uid="{00000000-0005-0000-0000-00003A780000}"/>
    <cellStyle name="Normal 4 2 4 2 3 4 2" xfId="26310" xr:uid="{00000000-0005-0000-0000-00003B780000}"/>
    <cellStyle name="Normal 4 2 4 2 3 5" xfId="18164" xr:uid="{00000000-0005-0000-0000-00003C780000}"/>
    <cellStyle name="Normal 4 2 4 2 4" xfId="3233" xr:uid="{00000000-0005-0000-0000-00003D780000}"/>
    <cellStyle name="Normal 4 2 4 2 4 2" xfId="11379" xr:uid="{00000000-0005-0000-0000-00003E780000}"/>
    <cellStyle name="Normal 4 2 4 2 4 2 2" xfId="27675" xr:uid="{00000000-0005-0000-0000-00003F780000}"/>
    <cellStyle name="Normal 4 2 4 2 4 3" xfId="19529" xr:uid="{00000000-0005-0000-0000-000040780000}"/>
    <cellStyle name="Normal 4 2 4 2 5" xfId="5757" xr:uid="{00000000-0005-0000-0000-000041780000}"/>
    <cellStyle name="Normal 4 2 4 2 5 2" xfId="13903" xr:uid="{00000000-0005-0000-0000-000042780000}"/>
    <cellStyle name="Normal 4 2 4 2 5 2 2" xfId="30199" xr:uid="{00000000-0005-0000-0000-000043780000}"/>
    <cellStyle name="Normal 4 2 4 2 5 3" xfId="22053" xr:uid="{00000000-0005-0000-0000-000044780000}"/>
    <cellStyle name="Normal 4 2 4 2 6" xfId="8604" xr:uid="{00000000-0005-0000-0000-000045780000}"/>
    <cellStyle name="Normal 4 2 4 2 6 2" xfId="24900" xr:uid="{00000000-0005-0000-0000-000046780000}"/>
    <cellStyle name="Normal 4 2 4 2 7" xfId="16754" xr:uid="{00000000-0005-0000-0000-000047780000}"/>
    <cellStyle name="Normal 4 2 4 3" xfId="819" xr:uid="{00000000-0005-0000-0000-000048780000}"/>
    <cellStyle name="Normal 4 2 4 3 2" xfId="2229" xr:uid="{00000000-0005-0000-0000-000049780000}"/>
    <cellStyle name="Normal 4 2 4 3 2 2" xfId="4764" xr:uid="{00000000-0005-0000-0000-00004A780000}"/>
    <cellStyle name="Normal 4 2 4 3 2 2 2" xfId="12910" xr:uid="{00000000-0005-0000-0000-00004B780000}"/>
    <cellStyle name="Normal 4 2 4 3 2 2 2 2" xfId="29206" xr:uid="{00000000-0005-0000-0000-00004C780000}"/>
    <cellStyle name="Normal 4 2 4 3 2 2 3" xfId="21060" xr:uid="{00000000-0005-0000-0000-00004D780000}"/>
    <cellStyle name="Normal 4 2 4 3 2 3" xfId="7528" xr:uid="{00000000-0005-0000-0000-00004E780000}"/>
    <cellStyle name="Normal 4 2 4 3 2 3 2" xfId="15674" xr:uid="{00000000-0005-0000-0000-00004F780000}"/>
    <cellStyle name="Normal 4 2 4 3 2 3 2 2" xfId="31970" xr:uid="{00000000-0005-0000-0000-000050780000}"/>
    <cellStyle name="Normal 4 2 4 3 2 3 3" xfId="23824" xr:uid="{00000000-0005-0000-0000-000051780000}"/>
    <cellStyle name="Normal 4 2 4 3 2 4" xfId="10375" xr:uid="{00000000-0005-0000-0000-000052780000}"/>
    <cellStyle name="Normal 4 2 4 3 2 4 2" xfId="26671" xr:uid="{00000000-0005-0000-0000-000053780000}"/>
    <cellStyle name="Normal 4 2 4 3 2 5" xfId="18525" xr:uid="{00000000-0005-0000-0000-000054780000}"/>
    <cellStyle name="Normal 4 2 4 3 3" xfId="3546" xr:uid="{00000000-0005-0000-0000-000055780000}"/>
    <cellStyle name="Normal 4 2 4 3 3 2" xfId="11692" xr:uid="{00000000-0005-0000-0000-000056780000}"/>
    <cellStyle name="Normal 4 2 4 3 3 2 2" xfId="27988" xr:uid="{00000000-0005-0000-0000-000057780000}"/>
    <cellStyle name="Normal 4 2 4 3 3 3" xfId="19842" xr:uid="{00000000-0005-0000-0000-000058780000}"/>
    <cellStyle name="Normal 4 2 4 3 4" xfId="6118" xr:uid="{00000000-0005-0000-0000-000059780000}"/>
    <cellStyle name="Normal 4 2 4 3 4 2" xfId="14264" xr:uid="{00000000-0005-0000-0000-00005A780000}"/>
    <cellStyle name="Normal 4 2 4 3 4 2 2" xfId="30560" xr:uid="{00000000-0005-0000-0000-00005B780000}"/>
    <cellStyle name="Normal 4 2 4 3 4 3" xfId="22414" xr:uid="{00000000-0005-0000-0000-00005C780000}"/>
    <cellStyle name="Normal 4 2 4 3 5" xfId="8965" xr:uid="{00000000-0005-0000-0000-00005D780000}"/>
    <cellStyle name="Normal 4 2 4 3 5 2" xfId="25261" xr:uid="{00000000-0005-0000-0000-00005E780000}"/>
    <cellStyle name="Normal 4 2 4 3 6" xfId="17115" xr:uid="{00000000-0005-0000-0000-00005F780000}"/>
    <cellStyle name="Normal 4 2 4 4" xfId="1524" xr:uid="{00000000-0005-0000-0000-000060780000}"/>
    <cellStyle name="Normal 4 2 4 4 2" xfId="4155" xr:uid="{00000000-0005-0000-0000-000061780000}"/>
    <cellStyle name="Normal 4 2 4 4 2 2" xfId="12301" xr:uid="{00000000-0005-0000-0000-000062780000}"/>
    <cellStyle name="Normal 4 2 4 4 2 2 2" xfId="28597" xr:uid="{00000000-0005-0000-0000-000063780000}"/>
    <cellStyle name="Normal 4 2 4 4 2 3" xfId="20451" xr:uid="{00000000-0005-0000-0000-000064780000}"/>
    <cellStyle name="Normal 4 2 4 4 3" xfId="6823" xr:uid="{00000000-0005-0000-0000-000065780000}"/>
    <cellStyle name="Normal 4 2 4 4 3 2" xfId="14969" xr:uid="{00000000-0005-0000-0000-000066780000}"/>
    <cellStyle name="Normal 4 2 4 4 3 2 2" xfId="31265" xr:uid="{00000000-0005-0000-0000-000067780000}"/>
    <cellStyle name="Normal 4 2 4 4 3 3" xfId="23119" xr:uid="{00000000-0005-0000-0000-000068780000}"/>
    <cellStyle name="Normal 4 2 4 4 4" xfId="9670" xr:uid="{00000000-0005-0000-0000-000069780000}"/>
    <cellStyle name="Normal 4 2 4 4 4 2" xfId="25966" xr:uid="{00000000-0005-0000-0000-00006A780000}"/>
    <cellStyle name="Normal 4 2 4 4 5" xfId="17820" xr:uid="{00000000-0005-0000-0000-00006B780000}"/>
    <cellStyle name="Normal 4 2 4 5" xfId="2937" xr:uid="{00000000-0005-0000-0000-00006C780000}"/>
    <cellStyle name="Normal 4 2 4 5 2" xfId="11083" xr:uid="{00000000-0005-0000-0000-00006D780000}"/>
    <cellStyle name="Normal 4 2 4 5 2 2" xfId="27379" xr:uid="{00000000-0005-0000-0000-00006E780000}"/>
    <cellStyle name="Normal 4 2 4 5 3" xfId="19233" xr:uid="{00000000-0005-0000-0000-00006F780000}"/>
    <cellStyle name="Normal 4 2 4 6" xfId="5413" xr:uid="{00000000-0005-0000-0000-000070780000}"/>
    <cellStyle name="Normal 4 2 4 6 2" xfId="13559" xr:uid="{00000000-0005-0000-0000-000071780000}"/>
    <cellStyle name="Normal 4 2 4 6 2 2" xfId="29855" xr:uid="{00000000-0005-0000-0000-000072780000}"/>
    <cellStyle name="Normal 4 2 4 6 3" xfId="21709" xr:uid="{00000000-0005-0000-0000-000073780000}"/>
    <cellStyle name="Normal 4 2 4 7" xfId="8260" xr:uid="{00000000-0005-0000-0000-000074780000}"/>
    <cellStyle name="Normal 4 2 4 7 2" xfId="24556" xr:uid="{00000000-0005-0000-0000-000075780000}"/>
    <cellStyle name="Normal 4 2 4 8" xfId="16410" xr:uid="{00000000-0005-0000-0000-000076780000}"/>
    <cellStyle name="Normal 4 2 5" xfId="200" xr:uid="{00000000-0005-0000-0000-000077780000}"/>
    <cellStyle name="Normal 4 2 5 2" xfId="544" xr:uid="{00000000-0005-0000-0000-000078780000}"/>
    <cellStyle name="Normal 4 2 5 2 2" xfId="1250" xr:uid="{00000000-0005-0000-0000-000079780000}"/>
    <cellStyle name="Normal 4 2 5 2 2 2" xfId="2660" xr:uid="{00000000-0005-0000-0000-00007A780000}"/>
    <cellStyle name="Normal 4 2 5 2 2 2 2" xfId="5134" xr:uid="{00000000-0005-0000-0000-00007B780000}"/>
    <cellStyle name="Normal 4 2 5 2 2 2 2 2" xfId="13280" xr:uid="{00000000-0005-0000-0000-00007C780000}"/>
    <cellStyle name="Normal 4 2 5 2 2 2 2 2 2" xfId="29576" xr:uid="{00000000-0005-0000-0000-00007D780000}"/>
    <cellStyle name="Normal 4 2 5 2 2 2 2 3" xfId="21430" xr:uid="{00000000-0005-0000-0000-00007E780000}"/>
    <cellStyle name="Normal 4 2 5 2 2 2 3" xfId="7959" xr:uid="{00000000-0005-0000-0000-00007F780000}"/>
    <cellStyle name="Normal 4 2 5 2 2 2 3 2" xfId="16105" xr:uid="{00000000-0005-0000-0000-000080780000}"/>
    <cellStyle name="Normal 4 2 5 2 2 2 3 2 2" xfId="32401" xr:uid="{00000000-0005-0000-0000-000081780000}"/>
    <cellStyle name="Normal 4 2 5 2 2 2 3 3" xfId="24255" xr:uid="{00000000-0005-0000-0000-000082780000}"/>
    <cellStyle name="Normal 4 2 5 2 2 2 4" xfId="10806" xr:uid="{00000000-0005-0000-0000-000083780000}"/>
    <cellStyle name="Normal 4 2 5 2 2 2 4 2" xfId="27102" xr:uid="{00000000-0005-0000-0000-000084780000}"/>
    <cellStyle name="Normal 4 2 5 2 2 2 5" xfId="18956" xr:uid="{00000000-0005-0000-0000-000085780000}"/>
    <cellStyle name="Normal 4 2 5 2 2 3" xfId="3916" xr:uid="{00000000-0005-0000-0000-000086780000}"/>
    <cellStyle name="Normal 4 2 5 2 2 3 2" xfId="12062" xr:uid="{00000000-0005-0000-0000-000087780000}"/>
    <cellStyle name="Normal 4 2 5 2 2 3 2 2" xfId="28358" xr:uid="{00000000-0005-0000-0000-000088780000}"/>
    <cellStyle name="Normal 4 2 5 2 2 3 3" xfId="20212" xr:uid="{00000000-0005-0000-0000-000089780000}"/>
    <cellStyle name="Normal 4 2 5 2 2 4" xfId="6549" xr:uid="{00000000-0005-0000-0000-00008A780000}"/>
    <cellStyle name="Normal 4 2 5 2 2 4 2" xfId="14695" xr:uid="{00000000-0005-0000-0000-00008B780000}"/>
    <cellStyle name="Normal 4 2 5 2 2 4 2 2" xfId="30991" xr:uid="{00000000-0005-0000-0000-00008C780000}"/>
    <cellStyle name="Normal 4 2 5 2 2 4 3" xfId="22845" xr:uid="{00000000-0005-0000-0000-00008D780000}"/>
    <cellStyle name="Normal 4 2 5 2 2 5" xfId="9396" xr:uid="{00000000-0005-0000-0000-00008E780000}"/>
    <cellStyle name="Normal 4 2 5 2 2 5 2" xfId="25692" xr:uid="{00000000-0005-0000-0000-00008F780000}"/>
    <cellStyle name="Normal 4 2 5 2 2 6" xfId="17546" xr:uid="{00000000-0005-0000-0000-000090780000}"/>
    <cellStyle name="Normal 4 2 5 2 3" xfId="1955" xr:uid="{00000000-0005-0000-0000-000091780000}"/>
    <cellStyle name="Normal 4 2 5 2 3 2" xfId="4525" xr:uid="{00000000-0005-0000-0000-000092780000}"/>
    <cellStyle name="Normal 4 2 5 2 3 2 2" xfId="12671" xr:uid="{00000000-0005-0000-0000-000093780000}"/>
    <cellStyle name="Normal 4 2 5 2 3 2 2 2" xfId="28967" xr:uid="{00000000-0005-0000-0000-000094780000}"/>
    <cellStyle name="Normal 4 2 5 2 3 2 3" xfId="20821" xr:uid="{00000000-0005-0000-0000-000095780000}"/>
    <cellStyle name="Normal 4 2 5 2 3 3" xfId="7254" xr:uid="{00000000-0005-0000-0000-000096780000}"/>
    <cellStyle name="Normal 4 2 5 2 3 3 2" xfId="15400" xr:uid="{00000000-0005-0000-0000-000097780000}"/>
    <cellStyle name="Normal 4 2 5 2 3 3 2 2" xfId="31696" xr:uid="{00000000-0005-0000-0000-000098780000}"/>
    <cellStyle name="Normal 4 2 5 2 3 3 3" xfId="23550" xr:uid="{00000000-0005-0000-0000-000099780000}"/>
    <cellStyle name="Normal 4 2 5 2 3 4" xfId="10101" xr:uid="{00000000-0005-0000-0000-00009A780000}"/>
    <cellStyle name="Normal 4 2 5 2 3 4 2" xfId="26397" xr:uid="{00000000-0005-0000-0000-00009B780000}"/>
    <cellStyle name="Normal 4 2 5 2 3 5" xfId="18251" xr:uid="{00000000-0005-0000-0000-00009C780000}"/>
    <cellStyle name="Normal 4 2 5 2 4" xfId="3307" xr:uid="{00000000-0005-0000-0000-00009D780000}"/>
    <cellStyle name="Normal 4 2 5 2 4 2" xfId="11453" xr:uid="{00000000-0005-0000-0000-00009E780000}"/>
    <cellStyle name="Normal 4 2 5 2 4 2 2" xfId="27749" xr:uid="{00000000-0005-0000-0000-00009F780000}"/>
    <cellStyle name="Normal 4 2 5 2 4 3" xfId="19603" xr:uid="{00000000-0005-0000-0000-0000A0780000}"/>
    <cellStyle name="Normal 4 2 5 2 5" xfId="5844" xr:uid="{00000000-0005-0000-0000-0000A1780000}"/>
    <cellStyle name="Normal 4 2 5 2 5 2" xfId="13990" xr:uid="{00000000-0005-0000-0000-0000A2780000}"/>
    <cellStyle name="Normal 4 2 5 2 5 2 2" xfId="30286" xr:uid="{00000000-0005-0000-0000-0000A3780000}"/>
    <cellStyle name="Normal 4 2 5 2 5 3" xfId="22140" xr:uid="{00000000-0005-0000-0000-0000A4780000}"/>
    <cellStyle name="Normal 4 2 5 2 6" xfId="8691" xr:uid="{00000000-0005-0000-0000-0000A5780000}"/>
    <cellStyle name="Normal 4 2 5 2 6 2" xfId="24987" xr:uid="{00000000-0005-0000-0000-0000A6780000}"/>
    <cellStyle name="Normal 4 2 5 2 7" xfId="16841" xr:uid="{00000000-0005-0000-0000-0000A7780000}"/>
    <cellStyle name="Normal 4 2 5 3" xfId="906" xr:uid="{00000000-0005-0000-0000-0000A8780000}"/>
    <cellStyle name="Normal 4 2 5 3 2" xfId="2316" xr:uid="{00000000-0005-0000-0000-0000A9780000}"/>
    <cellStyle name="Normal 4 2 5 3 2 2" xfId="4838" xr:uid="{00000000-0005-0000-0000-0000AA780000}"/>
    <cellStyle name="Normal 4 2 5 3 2 2 2" xfId="12984" xr:uid="{00000000-0005-0000-0000-0000AB780000}"/>
    <cellStyle name="Normal 4 2 5 3 2 2 2 2" xfId="29280" xr:uid="{00000000-0005-0000-0000-0000AC780000}"/>
    <cellStyle name="Normal 4 2 5 3 2 2 3" xfId="21134" xr:uid="{00000000-0005-0000-0000-0000AD780000}"/>
    <cellStyle name="Normal 4 2 5 3 2 3" xfId="7615" xr:uid="{00000000-0005-0000-0000-0000AE780000}"/>
    <cellStyle name="Normal 4 2 5 3 2 3 2" xfId="15761" xr:uid="{00000000-0005-0000-0000-0000AF780000}"/>
    <cellStyle name="Normal 4 2 5 3 2 3 2 2" xfId="32057" xr:uid="{00000000-0005-0000-0000-0000B0780000}"/>
    <cellStyle name="Normal 4 2 5 3 2 3 3" xfId="23911" xr:uid="{00000000-0005-0000-0000-0000B1780000}"/>
    <cellStyle name="Normal 4 2 5 3 2 4" xfId="10462" xr:uid="{00000000-0005-0000-0000-0000B2780000}"/>
    <cellStyle name="Normal 4 2 5 3 2 4 2" xfId="26758" xr:uid="{00000000-0005-0000-0000-0000B3780000}"/>
    <cellStyle name="Normal 4 2 5 3 2 5" xfId="18612" xr:uid="{00000000-0005-0000-0000-0000B4780000}"/>
    <cellStyle name="Normal 4 2 5 3 3" xfId="3620" xr:uid="{00000000-0005-0000-0000-0000B5780000}"/>
    <cellStyle name="Normal 4 2 5 3 3 2" xfId="11766" xr:uid="{00000000-0005-0000-0000-0000B6780000}"/>
    <cellStyle name="Normal 4 2 5 3 3 2 2" xfId="28062" xr:uid="{00000000-0005-0000-0000-0000B7780000}"/>
    <cellStyle name="Normal 4 2 5 3 3 3" xfId="19916" xr:uid="{00000000-0005-0000-0000-0000B8780000}"/>
    <cellStyle name="Normal 4 2 5 3 4" xfId="6205" xr:uid="{00000000-0005-0000-0000-0000B9780000}"/>
    <cellStyle name="Normal 4 2 5 3 4 2" xfId="14351" xr:uid="{00000000-0005-0000-0000-0000BA780000}"/>
    <cellStyle name="Normal 4 2 5 3 4 2 2" xfId="30647" xr:uid="{00000000-0005-0000-0000-0000BB780000}"/>
    <cellStyle name="Normal 4 2 5 3 4 3" xfId="22501" xr:uid="{00000000-0005-0000-0000-0000BC780000}"/>
    <cellStyle name="Normal 4 2 5 3 5" xfId="9052" xr:uid="{00000000-0005-0000-0000-0000BD780000}"/>
    <cellStyle name="Normal 4 2 5 3 5 2" xfId="25348" xr:uid="{00000000-0005-0000-0000-0000BE780000}"/>
    <cellStyle name="Normal 4 2 5 3 6" xfId="17202" xr:uid="{00000000-0005-0000-0000-0000BF780000}"/>
    <cellStyle name="Normal 4 2 5 4" xfId="1611" xr:uid="{00000000-0005-0000-0000-0000C0780000}"/>
    <cellStyle name="Normal 4 2 5 4 2" xfId="4229" xr:uid="{00000000-0005-0000-0000-0000C1780000}"/>
    <cellStyle name="Normal 4 2 5 4 2 2" xfId="12375" xr:uid="{00000000-0005-0000-0000-0000C2780000}"/>
    <cellStyle name="Normal 4 2 5 4 2 2 2" xfId="28671" xr:uid="{00000000-0005-0000-0000-0000C3780000}"/>
    <cellStyle name="Normal 4 2 5 4 2 3" xfId="20525" xr:uid="{00000000-0005-0000-0000-0000C4780000}"/>
    <cellStyle name="Normal 4 2 5 4 3" xfId="6910" xr:uid="{00000000-0005-0000-0000-0000C5780000}"/>
    <cellStyle name="Normal 4 2 5 4 3 2" xfId="15056" xr:uid="{00000000-0005-0000-0000-0000C6780000}"/>
    <cellStyle name="Normal 4 2 5 4 3 2 2" xfId="31352" xr:uid="{00000000-0005-0000-0000-0000C7780000}"/>
    <cellStyle name="Normal 4 2 5 4 3 3" xfId="23206" xr:uid="{00000000-0005-0000-0000-0000C8780000}"/>
    <cellStyle name="Normal 4 2 5 4 4" xfId="9757" xr:uid="{00000000-0005-0000-0000-0000C9780000}"/>
    <cellStyle name="Normal 4 2 5 4 4 2" xfId="26053" xr:uid="{00000000-0005-0000-0000-0000CA780000}"/>
    <cellStyle name="Normal 4 2 5 4 5" xfId="17907" xr:uid="{00000000-0005-0000-0000-0000CB780000}"/>
    <cellStyle name="Normal 4 2 5 5" xfId="3011" xr:uid="{00000000-0005-0000-0000-0000CC780000}"/>
    <cellStyle name="Normal 4 2 5 5 2" xfId="11157" xr:uid="{00000000-0005-0000-0000-0000CD780000}"/>
    <cellStyle name="Normal 4 2 5 5 2 2" xfId="27453" xr:uid="{00000000-0005-0000-0000-0000CE780000}"/>
    <cellStyle name="Normal 4 2 5 5 3" xfId="19307" xr:uid="{00000000-0005-0000-0000-0000CF780000}"/>
    <cellStyle name="Normal 4 2 5 6" xfId="5500" xr:uid="{00000000-0005-0000-0000-0000D0780000}"/>
    <cellStyle name="Normal 4 2 5 6 2" xfId="13646" xr:uid="{00000000-0005-0000-0000-0000D1780000}"/>
    <cellStyle name="Normal 4 2 5 6 2 2" xfId="29942" xr:uid="{00000000-0005-0000-0000-0000D2780000}"/>
    <cellStyle name="Normal 4 2 5 6 3" xfId="21796" xr:uid="{00000000-0005-0000-0000-0000D3780000}"/>
    <cellStyle name="Normal 4 2 5 7" xfId="8347" xr:uid="{00000000-0005-0000-0000-0000D4780000}"/>
    <cellStyle name="Normal 4 2 5 7 2" xfId="24643" xr:uid="{00000000-0005-0000-0000-0000D5780000}"/>
    <cellStyle name="Normal 4 2 5 8" xfId="16497" xr:uid="{00000000-0005-0000-0000-0000D6780000}"/>
    <cellStyle name="Normal 4 2 6" xfId="277" xr:uid="{00000000-0005-0000-0000-0000D7780000}"/>
    <cellStyle name="Normal 4 2 6 2" xfId="621" xr:uid="{00000000-0005-0000-0000-0000D8780000}"/>
    <cellStyle name="Normal 4 2 6 2 2" xfId="1327" xr:uid="{00000000-0005-0000-0000-0000D9780000}"/>
    <cellStyle name="Normal 4 2 6 2 2 2" xfId="2737" xr:uid="{00000000-0005-0000-0000-0000DA780000}"/>
    <cellStyle name="Normal 4 2 6 2 2 2 2" xfId="5208" xr:uid="{00000000-0005-0000-0000-0000DB780000}"/>
    <cellStyle name="Normal 4 2 6 2 2 2 2 2" xfId="13354" xr:uid="{00000000-0005-0000-0000-0000DC780000}"/>
    <cellStyle name="Normal 4 2 6 2 2 2 2 2 2" xfId="29650" xr:uid="{00000000-0005-0000-0000-0000DD780000}"/>
    <cellStyle name="Normal 4 2 6 2 2 2 2 3" xfId="21504" xr:uid="{00000000-0005-0000-0000-0000DE780000}"/>
    <cellStyle name="Normal 4 2 6 2 2 2 3" xfId="8036" xr:uid="{00000000-0005-0000-0000-0000DF780000}"/>
    <cellStyle name="Normal 4 2 6 2 2 2 3 2" xfId="16182" xr:uid="{00000000-0005-0000-0000-0000E0780000}"/>
    <cellStyle name="Normal 4 2 6 2 2 2 3 2 2" xfId="32478" xr:uid="{00000000-0005-0000-0000-0000E1780000}"/>
    <cellStyle name="Normal 4 2 6 2 2 2 3 3" xfId="24332" xr:uid="{00000000-0005-0000-0000-0000E2780000}"/>
    <cellStyle name="Normal 4 2 6 2 2 2 4" xfId="10883" xr:uid="{00000000-0005-0000-0000-0000E3780000}"/>
    <cellStyle name="Normal 4 2 6 2 2 2 4 2" xfId="27179" xr:uid="{00000000-0005-0000-0000-0000E4780000}"/>
    <cellStyle name="Normal 4 2 6 2 2 2 5" xfId="19033" xr:uid="{00000000-0005-0000-0000-0000E5780000}"/>
    <cellStyle name="Normal 4 2 6 2 2 3" xfId="3990" xr:uid="{00000000-0005-0000-0000-0000E6780000}"/>
    <cellStyle name="Normal 4 2 6 2 2 3 2" xfId="12136" xr:uid="{00000000-0005-0000-0000-0000E7780000}"/>
    <cellStyle name="Normal 4 2 6 2 2 3 2 2" xfId="28432" xr:uid="{00000000-0005-0000-0000-0000E8780000}"/>
    <cellStyle name="Normal 4 2 6 2 2 3 3" xfId="20286" xr:uid="{00000000-0005-0000-0000-0000E9780000}"/>
    <cellStyle name="Normal 4 2 6 2 2 4" xfId="6626" xr:uid="{00000000-0005-0000-0000-0000EA780000}"/>
    <cellStyle name="Normal 4 2 6 2 2 4 2" xfId="14772" xr:uid="{00000000-0005-0000-0000-0000EB780000}"/>
    <cellStyle name="Normal 4 2 6 2 2 4 2 2" xfId="31068" xr:uid="{00000000-0005-0000-0000-0000EC780000}"/>
    <cellStyle name="Normal 4 2 6 2 2 4 3" xfId="22922" xr:uid="{00000000-0005-0000-0000-0000ED780000}"/>
    <cellStyle name="Normal 4 2 6 2 2 5" xfId="9473" xr:uid="{00000000-0005-0000-0000-0000EE780000}"/>
    <cellStyle name="Normal 4 2 6 2 2 5 2" xfId="25769" xr:uid="{00000000-0005-0000-0000-0000EF780000}"/>
    <cellStyle name="Normal 4 2 6 2 2 6" xfId="17623" xr:uid="{00000000-0005-0000-0000-0000F0780000}"/>
    <cellStyle name="Normal 4 2 6 2 3" xfId="2032" xr:uid="{00000000-0005-0000-0000-0000F1780000}"/>
    <cellStyle name="Normal 4 2 6 2 3 2" xfId="4599" xr:uid="{00000000-0005-0000-0000-0000F2780000}"/>
    <cellStyle name="Normal 4 2 6 2 3 2 2" xfId="12745" xr:uid="{00000000-0005-0000-0000-0000F3780000}"/>
    <cellStyle name="Normal 4 2 6 2 3 2 2 2" xfId="29041" xr:uid="{00000000-0005-0000-0000-0000F4780000}"/>
    <cellStyle name="Normal 4 2 6 2 3 2 3" xfId="20895" xr:uid="{00000000-0005-0000-0000-0000F5780000}"/>
    <cellStyle name="Normal 4 2 6 2 3 3" xfId="7331" xr:uid="{00000000-0005-0000-0000-0000F6780000}"/>
    <cellStyle name="Normal 4 2 6 2 3 3 2" xfId="15477" xr:uid="{00000000-0005-0000-0000-0000F7780000}"/>
    <cellStyle name="Normal 4 2 6 2 3 3 2 2" xfId="31773" xr:uid="{00000000-0005-0000-0000-0000F8780000}"/>
    <cellStyle name="Normal 4 2 6 2 3 3 3" xfId="23627" xr:uid="{00000000-0005-0000-0000-0000F9780000}"/>
    <cellStyle name="Normal 4 2 6 2 3 4" xfId="10178" xr:uid="{00000000-0005-0000-0000-0000FA780000}"/>
    <cellStyle name="Normal 4 2 6 2 3 4 2" xfId="26474" xr:uid="{00000000-0005-0000-0000-0000FB780000}"/>
    <cellStyle name="Normal 4 2 6 2 3 5" xfId="18328" xr:uid="{00000000-0005-0000-0000-0000FC780000}"/>
    <cellStyle name="Normal 4 2 6 2 4" xfId="3381" xr:uid="{00000000-0005-0000-0000-0000FD780000}"/>
    <cellStyle name="Normal 4 2 6 2 4 2" xfId="11527" xr:uid="{00000000-0005-0000-0000-0000FE780000}"/>
    <cellStyle name="Normal 4 2 6 2 4 2 2" xfId="27823" xr:uid="{00000000-0005-0000-0000-0000FF780000}"/>
    <cellStyle name="Normal 4 2 6 2 4 3" xfId="19677" xr:uid="{00000000-0005-0000-0000-000000790000}"/>
    <cellStyle name="Normal 4 2 6 2 5" xfId="5921" xr:uid="{00000000-0005-0000-0000-000001790000}"/>
    <cellStyle name="Normal 4 2 6 2 5 2" xfId="14067" xr:uid="{00000000-0005-0000-0000-000002790000}"/>
    <cellStyle name="Normal 4 2 6 2 5 2 2" xfId="30363" xr:uid="{00000000-0005-0000-0000-000003790000}"/>
    <cellStyle name="Normal 4 2 6 2 5 3" xfId="22217" xr:uid="{00000000-0005-0000-0000-000004790000}"/>
    <cellStyle name="Normal 4 2 6 2 6" xfId="8768" xr:uid="{00000000-0005-0000-0000-000005790000}"/>
    <cellStyle name="Normal 4 2 6 2 6 2" xfId="25064" xr:uid="{00000000-0005-0000-0000-000006790000}"/>
    <cellStyle name="Normal 4 2 6 2 7" xfId="16918" xr:uid="{00000000-0005-0000-0000-000007790000}"/>
    <cellStyle name="Normal 4 2 6 3" xfId="983" xr:uid="{00000000-0005-0000-0000-000008790000}"/>
    <cellStyle name="Normal 4 2 6 3 2" xfId="2393" xr:uid="{00000000-0005-0000-0000-000009790000}"/>
    <cellStyle name="Normal 4 2 6 3 2 2" xfId="4912" xr:uid="{00000000-0005-0000-0000-00000A790000}"/>
    <cellStyle name="Normal 4 2 6 3 2 2 2" xfId="13058" xr:uid="{00000000-0005-0000-0000-00000B790000}"/>
    <cellStyle name="Normal 4 2 6 3 2 2 2 2" xfId="29354" xr:uid="{00000000-0005-0000-0000-00000C790000}"/>
    <cellStyle name="Normal 4 2 6 3 2 2 3" xfId="21208" xr:uid="{00000000-0005-0000-0000-00000D790000}"/>
    <cellStyle name="Normal 4 2 6 3 2 3" xfId="7692" xr:uid="{00000000-0005-0000-0000-00000E790000}"/>
    <cellStyle name="Normal 4 2 6 3 2 3 2" xfId="15838" xr:uid="{00000000-0005-0000-0000-00000F790000}"/>
    <cellStyle name="Normal 4 2 6 3 2 3 2 2" xfId="32134" xr:uid="{00000000-0005-0000-0000-000010790000}"/>
    <cellStyle name="Normal 4 2 6 3 2 3 3" xfId="23988" xr:uid="{00000000-0005-0000-0000-000011790000}"/>
    <cellStyle name="Normal 4 2 6 3 2 4" xfId="10539" xr:uid="{00000000-0005-0000-0000-000012790000}"/>
    <cellStyle name="Normal 4 2 6 3 2 4 2" xfId="26835" xr:uid="{00000000-0005-0000-0000-000013790000}"/>
    <cellStyle name="Normal 4 2 6 3 2 5" xfId="18689" xr:uid="{00000000-0005-0000-0000-000014790000}"/>
    <cellStyle name="Normal 4 2 6 3 3" xfId="3694" xr:uid="{00000000-0005-0000-0000-000015790000}"/>
    <cellStyle name="Normal 4 2 6 3 3 2" xfId="11840" xr:uid="{00000000-0005-0000-0000-000016790000}"/>
    <cellStyle name="Normal 4 2 6 3 3 2 2" xfId="28136" xr:uid="{00000000-0005-0000-0000-000017790000}"/>
    <cellStyle name="Normal 4 2 6 3 3 3" xfId="19990" xr:uid="{00000000-0005-0000-0000-000018790000}"/>
    <cellStyle name="Normal 4 2 6 3 4" xfId="6282" xr:uid="{00000000-0005-0000-0000-000019790000}"/>
    <cellStyle name="Normal 4 2 6 3 4 2" xfId="14428" xr:uid="{00000000-0005-0000-0000-00001A790000}"/>
    <cellStyle name="Normal 4 2 6 3 4 2 2" xfId="30724" xr:uid="{00000000-0005-0000-0000-00001B790000}"/>
    <cellStyle name="Normal 4 2 6 3 4 3" xfId="22578" xr:uid="{00000000-0005-0000-0000-00001C790000}"/>
    <cellStyle name="Normal 4 2 6 3 5" xfId="9129" xr:uid="{00000000-0005-0000-0000-00001D790000}"/>
    <cellStyle name="Normal 4 2 6 3 5 2" xfId="25425" xr:uid="{00000000-0005-0000-0000-00001E790000}"/>
    <cellStyle name="Normal 4 2 6 3 6" xfId="17279" xr:uid="{00000000-0005-0000-0000-00001F790000}"/>
    <cellStyle name="Normal 4 2 6 4" xfId="1688" xr:uid="{00000000-0005-0000-0000-000020790000}"/>
    <cellStyle name="Normal 4 2 6 4 2" xfId="4303" xr:uid="{00000000-0005-0000-0000-000021790000}"/>
    <cellStyle name="Normal 4 2 6 4 2 2" xfId="12449" xr:uid="{00000000-0005-0000-0000-000022790000}"/>
    <cellStyle name="Normal 4 2 6 4 2 2 2" xfId="28745" xr:uid="{00000000-0005-0000-0000-000023790000}"/>
    <cellStyle name="Normal 4 2 6 4 2 3" xfId="20599" xr:uid="{00000000-0005-0000-0000-000024790000}"/>
    <cellStyle name="Normal 4 2 6 4 3" xfId="6987" xr:uid="{00000000-0005-0000-0000-000025790000}"/>
    <cellStyle name="Normal 4 2 6 4 3 2" xfId="15133" xr:uid="{00000000-0005-0000-0000-000026790000}"/>
    <cellStyle name="Normal 4 2 6 4 3 2 2" xfId="31429" xr:uid="{00000000-0005-0000-0000-000027790000}"/>
    <cellStyle name="Normal 4 2 6 4 3 3" xfId="23283" xr:uid="{00000000-0005-0000-0000-000028790000}"/>
    <cellStyle name="Normal 4 2 6 4 4" xfId="9834" xr:uid="{00000000-0005-0000-0000-000029790000}"/>
    <cellStyle name="Normal 4 2 6 4 4 2" xfId="26130" xr:uid="{00000000-0005-0000-0000-00002A790000}"/>
    <cellStyle name="Normal 4 2 6 4 5" xfId="17984" xr:uid="{00000000-0005-0000-0000-00002B790000}"/>
    <cellStyle name="Normal 4 2 6 5" xfId="3085" xr:uid="{00000000-0005-0000-0000-00002C790000}"/>
    <cellStyle name="Normal 4 2 6 5 2" xfId="11231" xr:uid="{00000000-0005-0000-0000-00002D790000}"/>
    <cellStyle name="Normal 4 2 6 5 2 2" xfId="27527" xr:uid="{00000000-0005-0000-0000-00002E790000}"/>
    <cellStyle name="Normal 4 2 6 5 3" xfId="19381" xr:uid="{00000000-0005-0000-0000-00002F790000}"/>
    <cellStyle name="Normal 4 2 6 6" xfId="5577" xr:uid="{00000000-0005-0000-0000-000030790000}"/>
    <cellStyle name="Normal 4 2 6 6 2" xfId="13723" xr:uid="{00000000-0005-0000-0000-000031790000}"/>
    <cellStyle name="Normal 4 2 6 6 2 2" xfId="30019" xr:uid="{00000000-0005-0000-0000-000032790000}"/>
    <cellStyle name="Normal 4 2 6 6 3" xfId="21873" xr:uid="{00000000-0005-0000-0000-000033790000}"/>
    <cellStyle name="Normal 4 2 6 7" xfId="8424" xr:uid="{00000000-0005-0000-0000-000034790000}"/>
    <cellStyle name="Normal 4 2 6 7 2" xfId="24720" xr:uid="{00000000-0005-0000-0000-000035790000}"/>
    <cellStyle name="Normal 4 2 6 8" xfId="16574" xr:uid="{00000000-0005-0000-0000-000036790000}"/>
    <cellStyle name="Normal 4 2 7" xfId="367" xr:uid="{00000000-0005-0000-0000-000037790000}"/>
    <cellStyle name="Normal 4 2 7 2" xfId="1073" xr:uid="{00000000-0005-0000-0000-000038790000}"/>
    <cellStyle name="Normal 4 2 7 2 2" xfId="2483" xr:uid="{00000000-0005-0000-0000-000039790000}"/>
    <cellStyle name="Normal 4 2 7 2 2 2" xfId="4986" xr:uid="{00000000-0005-0000-0000-00003A790000}"/>
    <cellStyle name="Normal 4 2 7 2 2 2 2" xfId="13132" xr:uid="{00000000-0005-0000-0000-00003B790000}"/>
    <cellStyle name="Normal 4 2 7 2 2 2 2 2" xfId="29428" xr:uid="{00000000-0005-0000-0000-00003C790000}"/>
    <cellStyle name="Normal 4 2 7 2 2 2 3" xfId="21282" xr:uid="{00000000-0005-0000-0000-00003D790000}"/>
    <cellStyle name="Normal 4 2 7 2 2 3" xfId="7782" xr:uid="{00000000-0005-0000-0000-00003E790000}"/>
    <cellStyle name="Normal 4 2 7 2 2 3 2" xfId="15928" xr:uid="{00000000-0005-0000-0000-00003F790000}"/>
    <cellStyle name="Normal 4 2 7 2 2 3 2 2" xfId="32224" xr:uid="{00000000-0005-0000-0000-000040790000}"/>
    <cellStyle name="Normal 4 2 7 2 2 3 3" xfId="24078" xr:uid="{00000000-0005-0000-0000-000041790000}"/>
    <cellStyle name="Normal 4 2 7 2 2 4" xfId="10629" xr:uid="{00000000-0005-0000-0000-000042790000}"/>
    <cellStyle name="Normal 4 2 7 2 2 4 2" xfId="26925" xr:uid="{00000000-0005-0000-0000-000043790000}"/>
    <cellStyle name="Normal 4 2 7 2 2 5" xfId="18779" xr:uid="{00000000-0005-0000-0000-000044790000}"/>
    <cellStyle name="Normal 4 2 7 2 3" xfId="3768" xr:uid="{00000000-0005-0000-0000-000045790000}"/>
    <cellStyle name="Normal 4 2 7 2 3 2" xfId="11914" xr:uid="{00000000-0005-0000-0000-000046790000}"/>
    <cellStyle name="Normal 4 2 7 2 3 2 2" xfId="28210" xr:uid="{00000000-0005-0000-0000-000047790000}"/>
    <cellStyle name="Normal 4 2 7 2 3 3" xfId="20064" xr:uid="{00000000-0005-0000-0000-000048790000}"/>
    <cellStyle name="Normal 4 2 7 2 4" xfId="6372" xr:uid="{00000000-0005-0000-0000-000049790000}"/>
    <cellStyle name="Normal 4 2 7 2 4 2" xfId="14518" xr:uid="{00000000-0005-0000-0000-00004A790000}"/>
    <cellStyle name="Normal 4 2 7 2 4 2 2" xfId="30814" xr:uid="{00000000-0005-0000-0000-00004B790000}"/>
    <cellStyle name="Normal 4 2 7 2 4 3" xfId="22668" xr:uid="{00000000-0005-0000-0000-00004C790000}"/>
    <cellStyle name="Normal 4 2 7 2 5" xfId="9219" xr:uid="{00000000-0005-0000-0000-00004D790000}"/>
    <cellStyle name="Normal 4 2 7 2 5 2" xfId="25515" xr:uid="{00000000-0005-0000-0000-00004E790000}"/>
    <cellStyle name="Normal 4 2 7 2 6" xfId="17369" xr:uid="{00000000-0005-0000-0000-00004F790000}"/>
    <cellStyle name="Normal 4 2 7 3" xfId="1778" xr:uid="{00000000-0005-0000-0000-000050790000}"/>
    <cellStyle name="Normal 4 2 7 3 2" xfId="4377" xr:uid="{00000000-0005-0000-0000-000051790000}"/>
    <cellStyle name="Normal 4 2 7 3 2 2" xfId="12523" xr:uid="{00000000-0005-0000-0000-000052790000}"/>
    <cellStyle name="Normal 4 2 7 3 2 2 2" xfId="28819" xr:uid="{00000000-0005-0000-0000-000053790000}"/>
    <cellStyle name="Normal 4 2 7 3 2 3" xfId="20673" xr:uid="{00000000-0005-0000-0000-000054790000}"/>
    <cellStyle name="Normal 4 2 7 3 3" xfId="7077" xr:uid="{00000000-0005-0000-0000-000055790000}"/>
    <cellStyle name="Normal 4 2 7 3 3 2" xfId="15223" xr:uid="{00000000-0005-0000-0000-000056790000}"/>
    <cellStyle name="Normal 4 2 7 3 3 2 2" xfId="31519" xr:uid="{00000000-0005-0000-0000-000057790000}"/>
    <cellStyle name="Normal 4 2 7 3 3 3" xfId="23373" xr:uid="{00000000-0005-0000-0000-000058790000}"/>
    <cellStyle name="Normal 4 2 7 3 4" xfId="9924" xr:uid="{00000000-0005-0000-0000-000059790000}"/>
    <cellStyle name="Normal 4 2 7 3 4 2" xfId="26220" xr:uid="{00000000-0005-0000-0000-00005A790000}"/>
    <cellStyle name="Normal 4 2 7 3 5" xfId="18074" xr:uid="{00000000-0005-0000-0000-00005B790000}"/>
    <cellStyle name="Normal 4 2 7 4" xfId="3159" xr:uid="{00000000-0005-0000-0000-00005C790000}"/>
    <cellStyle name="Normal 4 2 7 4 2" xfId="11305" xr:uid="{00000000-0005-0000-0000-00005D790000}"/>
    <cellStyle name="Normal 4 2 7 4 2 2" xfId="27601" xr:uid="{00000000-0005-0000-0000-00005E790000}"/>
    <cellStyle name="Normal 4 2 7 4 3" xfId="19455" xr:uid="{00000000-0005-0000-0000-00005F790000}"/>
    <cellStyle name="Normal 4 2 7 5" xfId="5667" xr:uid="{00000000-0005-0000-0000-000060790000}"/>
    <cellStyle name="Normal 4 2 7 5 2" xfId="13813" xr:uid="{00000000-0005-0000-0000-000061790000}"/>
    <cellStyle name="Normal 4 2 7 5 2 2" xfId="30109" xr:uid="{00000000-0005-0000-0000-000062790000}"/>
    <cellStyle name="Normal 4 2 7 5 3" xfId="21963" xr:uid="{00000000-0005-0000-0000-000063790000}"/>
    <cellStyle name="Normal 4 2 7 6" xfId="8514" xr:uid="{00000000-0005-0000-0000-000064790000}"/>
    <cellStyle name="Normal 4 2 7 6 2" xfId="24810" xr:uid="{00000000-0005-0000-0000-000065790000}"/>
    <cellStyle name="Normal 4 2 7 7" xfId="16664" xr:uid="{00000000-0005-0000-0000-000066790000}"/>
    <cellStyle name="Normal 4 2 8" xfId="729" xr:uid="{00000000-0005-0000-0000-000067790000}"/>
    <cellStyle name="Normal 4 2 8 2" xfId="2139" xr:uid="{00000000-0005-0000-0000-000068790000}"/>
    <cellStyle name="Normal 4 2 8 2 2" xfId="4690" xr:uid="{00000000-0005-0000-0000-000069790000}"/>
    <cellStyle name="Normal 4 2 8 2 2 2" xfId="12836" xr:uid="{00000000-0005-0000-0000-00006A790000}"/>
    <cellStyle name="Normal 4 2 8 2 2 2 2" xfId="29132" xr:uid="{00000000-0005-0000-0000-00006B790000}"/>
    <cellStyle name="Normal 4 2 8 2 2 3" xfId="20986" xr:uid="{00000000-0005-0000-0000-00006C790000}"/>
    <cellStyle name="Normal 4 2 8 2 3" xfId="7438" xr:uid="{00000000-0005-0000-0000-00006D790000}"/>
    <cellStyle name="Normal 4 2 8 2 3 2" xfId="15584" xr:uid="{00000000-0005-0000-0000-00006E790000}"/>
    <cellStyle name="Normal 4 2 8 2 3 2 2" xfId="31880" xr:uid="{00000000-0005-0000-0000-00006F790000}"/>
    <cellStyle name="Normal 4 2 8 2 3 3" xfId="23734" xr:uid="{00000000-0005-0000-0000-000070790000}"/>
    <cellStyle name="Normal 4 2 8 2 4" xfId="10285" xr:uid="{00000000-0005-0000-0000-000071790000}"/>
    <cellStyle name="Normal 4 2 8 2 4 2" xfId="26581" xr:uid="{00000000-0005-0000-0000-000072790000}"/>
    <cellStyle name="Normal 4 2 8 2 5" xfId="18435" xr:uid="{00000000-0005-0000-0000-000073790000}"/>
    <cellStyle name="Normal 4 2 8 3" xfId="3472" xr:uid="{00000000-0005-0000-0000-000074790000}"/>
    <cellStyle name="Normal 4 2 8 3 2" xfId="11618" xr:uid="{00000000-0005-0000-0000-000075790000}"/>
    <cellStyle name="Normal 4 2 8 3 2 2" xfId="27914" xr:uid="{00000000-0005-0000-0000-000076790000}"/>
    <cellStyle name="Normal 4 2 8 3 3" xfId="19768" xr:uid="{00000000-0005-0000-0000-000077790000}"/>
    <cellStyle name="Normal 4 2 8 4" xfId="6028" xr:uid="{00000000-0005-0000-0000-000078790000}"/>
    <cellStyle name="Normal 4 2 8 4 2" xfId="14174" xr:uid="{00000000-0005-0000-0000-000079790000}"/>
    <cellStyle name="Normal 4 2 8 4 2 2" xfId="30470" xr:uid="{00000000-0005-0000-0000-00007A790000}"/>
    <cellStyle name="Normal 4 2 8 4 3" xfId="22324" xr:uid="{00000000-0005-0000-0000-00007B790000}"/>
    <cellStyle name="Normal 4 2 8 5" xfId="8875" xr:uid="{00000000-0005-0000-0000-00007C790000}"/>
    <cellStyle name="Normal 4 2 8 5 2" xfId="25171" xr:uid="{00000000-0005-0000-0000-00007D790000}"/>
    <cellStyle name="Normal 4 2 8 6" xfId="17025" xr:uid="{00000000-0005-0000-0000-00007E790000}"/>
    <cellStyle name="Normal 4 2 9" xfId="1434" xr:uid="{00000000-0005-0000-0000-00007F790000}"/>
    <cellStyle name="Normal 4 2 9 2" xfId="4081" xr:uid="{00000000-0005-0000-0000-000080790000}"/>
    <cellStyle name="Normal 4 2 9 2 2" xfId="12227" xr:uid="{00000000-0005-0000-0000-000081790000}"/>
    <cellStyle name="Normal 4 2 9 2 2 2" xfId="28523" xr:uid="{00000000-0005-0000-0000-000082790000}"/>
    <cellStyle name="Normal 4 2 9 2 3" xfId="20377" xr:uid="{00000000-0005-0000-0000-000083790000}"/>
    <cellStyle name="Normal 4 2 9 3" xfId="6733" xr:uid="{00000000-0005-0000-0000-000084790000}"/>
    <cellStyle name="Normal 4 2 9 3 2" xfId="14879" xr:uid="{00000000-0005-0000-0000-000085790000}"/>
    <cellStyle name="Normal 4 2 9 3 2 2" xfId="31175" xr:uid="{00000000-0005-0000-0000-000086790000}"/>
    <cellStyle name="Normal 4 2 9 3 3" xfId="23029" xr:uid="{00000000-0005-0000-0000-000087790000}"/>
    <cellStyle name="Normal 4 2 9 4" xfId="9580" xr:uid="{00000000-0005-0000-0000-000088790000}"/>
    <cellStyle name="Normal 4 2 9 4 2" xfId="25876" xr:uid="{00000000-0005-0000-0000-000089790000}"/>
    <cellStyle name="Normal 4 2 9 5" xfId="17730" xr:uid="{00000000-0005-0000-0000-00008A790000}"/>
    <cellStyle name="Normal 4 3" xfId="34" xr:uid="{00000000-0005-0000-0000-00008B790000}"/>
    <cellStyle name="Normal 4 3 10" xfId="5334" xr:uid="{00000000-0005-0000-0000-00008C790000}"/>
    <cellStyle name="Normal 4 3 10 2" xfId="13480" xr:uid="{00000000-0005-0000-0000-00008D790000}"/>
    <cellStyle name="Normal 4 3 10 2 2" xfId="29776" xr:uid="{00000000-0005-0000-0000-00008E790000}"/>
    <cellStyle name="Normal 4 3 10 3" xfId="21630" xr:uid="{00000000-0005-0000-0000-00008F790000}"/>
    <cellStyle name="Normal 4 3 11" xfId="8181" xr:uid="{00000000-0005-0000-0000-000090790000}"/>
    <cellStyle name="Normal 4 3 11 2" xfId="24477" xr:uid="{00000000-0005-0000-0000-000091790000}"/>
    <cellStyle name="Normal 4 3 12" xfId="16331" xr:uid="{00000000-0005-0000-0000-000092790000}"/>
    <cellStyle name="Normal 4 3 2" xfId="78" xr:uid="{00000000-0005-0000-0000-000093790000}"/>
    <cellStyle name="Normal 4 3 2 10" xfId="8225" xr:uid="{00000000-0005-0000-0000-000094790000}"/>
    <cellStyle name="Normal 4 3 2 10 2" xfId="24521" xr:uid="{00000000-0005-0000-0000-000095790000}"/>
    <cellStyle name="Normal 4 3 2 11" xfId="16375" xr:uid="{00000000-0005-0000-0000-000096790000}"/>
    <cellStyle name="Normal 4 3 2 2" xfId="168" xr:uid="{00000000-0005-0000-0000-000097790000}"/>
    <cellStyle name="Normal 4 3 2 2 2" xfId="512" xr:uid="{00000000-0005-0000-0000-000098790000}"/>
    <cellStyle name="Normal 4 3 2 2 2 2" xfId="1218" xr:uid="{00000000-0005-0000-0000-000099790000}"/>
    <cellStyle name="Normal 4 3 2 2 2 2 2" xfId="2628" xr:uid="{00000000-0005-0000-0000-00009A790000}"/>
    <cellStyle name="Normal 4 3 2 2 2 2 2 2" xfId="5105" xr:uid="{00000000-0005-0000-0000-00009B790000}"/>
    <cellStyle name="Normal 4 3 2 2 2 2 2 2 2" xfId="13251" xr:uid="{00000000-0005-0000-0000-00009C790000}"/>
    <cellStyle name="Normal 4 3 2 2 2 2 2 2 2 2" xfId="29547" xr:uid="{00000000-0005-0000-0000-00009D790000}"/>
    <cellStyle name="Normal 4 3 2 2 2 2 2 2 3" xfId="21401" xr:uid="{00000000-0005-0000-0000-00009E790000}"/>
    <cellStyle name="Normal 4 3 2 2 2 2 2 3" xfId="7927" xr:uid="{00000000-0005-0000-0000-00009F790000}"/>
    <cellStyle name="Normal 4 3 2 2 2 2 2 3 2" xfId="16073" xr:uid="{00000000-0005-0000-0000-0000A0790000}"/>
    <cellStyle name="Normal 4 3 2 2 2 2 2 3 2 2" xfId="32369" xr:uid="{00000000-0005-0000-0000-0000A1790000}"/>
    <cellStyle name="Normal 4 3 2 2 2 2 2 3 3" xfId="24223" xr:uid="{00000000-0005-0000-0000-0000A2790000}"/>
    <cellStyle name="Normal 4 3 2 2 2 2 2 4" xfId="10774" xr:uid="{00000000-0005-0000-0000-0000A3790000}"/>
    <cellStyle name="Normal 4 3 2 2 2 2 2 4 2" xfId="27070" xr:uid="{00000000-0005-0000-0000-0000A4790000}"/>
    <cellStyle name="Normal 4 3 2 2 2 2 2 5" xfId="18924" xr:uid="{00000000-0005-0000-0000-0000A5790000}"/>
    <cellStyle name="Normal 4 3 2 2 2 2 3" xfId="3887" xr:uid="{00000000-0005-0000-0000-0000A6790000}"/>
    <cellStyle name="Normal 4 3 2 2 2 2 3 2" xfId="12033" xr:uid="{00000000-0005-0000-0000-0000A7790000}"/>
    <cellStyle name="Normal 4 3 2 2 2 2 3 2 2" xfId="28329" xr:uid="{00000000-0005-0000-0000-0000A8790000}"/>
    <cellStyle name="Normal 4 3 2 2 2 2 3 3" xfId="20183" xr:uid="{00000000-0005-0000-0000-0000A9790000}"/>
    <cellStyle name="Normal 4 3 2 2 2 2 4" xfId="6517" xr:uid="{00000000-0005-0000-0000-0000AA790000}"/>
    <cellStyle name="Normal 4 3 2 2 2 2 4 2" xfId="14663" xr:uid="{00000000-0005-0000-0000-0000AB790000}"/>
    <cellStyle name="Normal 4 3 2 2 2 2 4 2 2" xfId="30959" xr:uid="{00000000-0005-0000-0000-0000AC790000}"/>
    <cellStyle name="Normal 4 3 2 2 2 2 4 3" xfId="22813" xr:uid="{00000000-0005-0000-0000-0000AD790000}"/>
    <cellStyle name="Normal 4 3 2 2 2 2 5" xfId="9364" xr:uid="{00000000-0005-0000-0000-0000AE790000}"/>
    <cellStyle name="Normal 4 3 2 2 2 2 5 2" xfId="25660" xr:uid="{00000000-0005-0000-0000-0000AF790000}"/>
    <cellStyle name="Normal 4 3 2 2 2 2 6" xfId="17514" xr:uid="{00000000-0005-0000-0000-0000B0790000}"/>
    <cellStyle name="Normal 4 3 2 2 2 3" xfId="1923" xr:uid="{00000000-0005-0000-0000-0000B1790000}"/>
    <cellStyle name="Normal 4 3 2 2 2 3 2" xfId="4496" xr:uid="{00000000-0005-0000-0000-0000B2790000}"/>
    <cellStyle name="Normal 4 3 2 2 2 3 2 2" xfId="12642" xr:uid="{00000000-0005-0000-0000-0000B3790000}"/>
    <cellStyle name="Normal 4 3 2 2 2 3 2 2 2" xfId="28938" xr:uid="{00000000-0005-0000-0000-0000B4790000}"/>
    <cellStyle name="Normal 4 3 2 2 2 3 2 3" xfId="20792" xr:uid="{00000000-0005-0000-0000-0000B5790000}"/>
    <cellStyle name="Normal 4 3 2 2 2 3 3" xfId="7222" xr:uid="{00000000-0005-0000-0000-0000B6790000}"/>
    <cellStyle name="Normal 4 3 2 2 2 3 3 2" xfId="15368" xr:uid="{00000000-0005-0000-0000-0000B7790000}"/>
    <cellStyle name="Normal 4 3 2 2 2 3 3 2 2" xfId="31664" xr:uid="{00000000-0005-0000-0000-0000B8790000}"/>
    <cellStyle name="Normal 4 3 2 2 2 3 3 3" xfId="23518" xr:uid="{00000000-0005-0000-0000-0000B9790000}"/>
    <cellStyle name="Normal 4 3 2 2 2 3 4" xfId="10069" xr:uid="{00000000-0005-0000-0000-0000BA790000}"/>
    <cellStyle name="Normal 4 3 2 2 2 3 4 2" xfId="26365" xr:uid="{00000000-0005-0000-0000-0000BB790000}"/>
    <cellStyle name="Normal 4 3 2 2 2 3 5" xfId="18219" xr:uid="{00000000-0005-0000-0000-0000BC790000}"/>
    <cellStyle name="Normal 4 3 2 2 2 4" xfId="3278" xr:uid="{00000000-0005-0000-0000-0000BD790000}"/>
    <cellStyle name="Normal 4 3 2 2 2 4 2" xfId="11424" xr:uid="{00000000-0005-0000-0000-0000BE790000}"/>
    <cellStyle name="Normal 4 3 2 2 2 4 2 2" xfId="27720" xr:uid="{00000000-0005-0000-0000-0000BF790000}"/>
    <cellStyle name="Normal 4 3 2 2 2 4 3" xfId="19574" xr:uid="{00000000-0005-0000-0000-0000C0790000}"/>
    <cellStyle name="Normal 4 3 2 2 2 5" xfId="5812" xr:uid="{00000000-0005-0000-0000-0000C1790000}"/>
    <cellStyle name="Normal 4 3 2 2 2 5 2" xfId="13958" xr:uid="{00000000-0005-0000-0000-0000C2790000}"/>
    <cellStyle name="Normal 4 3 2 2 2 5 2 2" xfId="30254" xr:uid="{00000000-0005-0000-0000-0000C3790000}"/>
    <cellStyle name="Normal 4 3 2 2 2 5 3" xfId="22108" xr:uid="{00000000-0005-0000-0000-0000C4790000}"/>
    <cellStyle name="Normal 4 3 2 2 2 6" xfId="8659" xr:uid="{00000000-0005-0000-0000-0000C5790000}"/>
    <cellStyle name="Normal 4 3 2 2 2 6 2" xfId="24955" xr:uid="{00000000-0005-0000-0000-0000C6790000}"/>
    <cellStyle name="Normal 4 3 2 2 2 7" xfId="16809" xr:uid="{00000000-0005-0000-0000-0000C7790000}"/>
    <cellStyle name="Normal 4 3 2 2 3" xfId="874" xr:uid="{00000000-0005-0000-0000-0000C8790000}"/>
    <cellStyle name="Normal 4 3 2 2 3 2" xfId="2284" xr:uid="{00000000-0005-0000-0000-0000C9790000}"/>
    <cellStyle name="Normal 4 3 2 2 3 2 2" xfId="4809" xr:uid="{00000000-0005-0000-0000-0000CA790000}"/>
    <cellStyle name="Normal 4 3 2 2 3 2 2 2" xfId="12955" xr:uid="{00000000-0005-0000-0000-0000CB790000}"/>
    <cellStyle name="Normal 4 3 2 2 3 2 2 2 2" xfId="29251" xr:uid="{00000000-0005-0000-0000-0000CC790000}"/>
    <cellStyle name="Normal 4 3 2 2 3 2 2 3" xfId="21105" xr:uid="{00000000-0005-0000-0000-0000CD790000}"/>
    <cellStyle name="Normal 4 3 2 2 3 2 3" xfId="7583" xr:uid="{00000000-0005-0000-0000-0000CE790000}"/>
    <cellStyle name="Normal 4 3 2 2 3 2 3 2" xfId="15729" xr:uid="{00000000-0005-0000-0000-0000CF790000}"/>
    <cellStyle name="Normal 4 3 2 2 3 2 3 2 2" xfId="32025" xr:uid="{00000000-0005-0000-0000-0000D0790000}"/>
    <cellStyle name="Normal 4 3 2 2 3 2 3 3" xfId="23879" xr:uid="{00000000-0005-0000-0000-0000D1790000}"/>
    <cellStyle name="Normal 4 3 2 2 3 2 4" xfId="10430" xr:uid="{00000000-0005-0000-0000-0000D2790000}"/>
    <cellStyle name="Normal 4 3 2 2 3 2 4 2" xfId="26726" xr:uid="{00000000-0005-0000-0000-0000D3790000}"/>
    <cellStyle name="Normal 4 3 2 2 3 2 5" xfId="18580" xr:uid="{00000000-0005-0000-0000-0000D4790000}"/>
    <cellStyle name="Normal 4 3 2 2 3 3" xfId="3591" xr:uid="{00000000-0005-0000-0000-0000D5790000}"/>
    <cellStyle name="Normal 4 3 2 2 3 3 2" xfId="11737" xr:uid="{00000000-0005-0000-0000-0000D6790000}"/>
    <cellStyle name="Normal 4 3 2 2 3 3 2 2" xfId="28033" xr:uid="{00000000-0005-0000-0000-0000D7790000}"/>
    <cellStyle name="Normal 4 3 2 2 3 3 3" xfId="19887" xr:uid="{00000000-0005-0000-0000-0000D8790000}"/>
    <cellStyle name="Normal 4 3 2 2 3 4" xfId="6173" xr:uid="{00000000-0005-0000-0000-0000D9790000}"/>
    <cellStyle name="Normal 4 3 2 2 3 4 2" xfId="14319" xr:uid="{00000000-0005-0000-0000-0000DA790000}"/>
    <cellStyle name="Normal 4 3 2 2 3 4 2 2" xfId="30615" xr:uid="{00000000-0005-0000-0000-0000DB790000}"/>
    <cellStyle name="Normal 4 3 2 2 3 4 3" xfId="22469" xr:uid="{00000000-0005-0000-0000-0000DC790000}"/>
    <cellStyle name="Normal 4 3 2 2 3 5" xfId="9020" xr:uid="{00000000-0005-0000-0000-0000DD790000}"/>
    <cellStyle name="Normal 4 3 2 2 3 5 2" xfId="25316" xr:uid="{00000000-0005-0000-0000-0000DE790000}"/>
    <cellStyle name="Normal 4 3 2 2 3 6" xfId="17170" xr:uid="{00000000-0005-0000-0000-0000DF790000}"/>
    <cellStyle name="Normal 4 3 2 2 4" xfId="1579" xr:uid="{00000000-0005-0000-0000-0000E0790000}"/>
    <cellStyle name="Normal 4 3 2 2 4 2" xfId="4200" xr:uid="{00000000-0005-0000-0000-0000E1790000}"/>
    <cellStyle name="Normal 4 3 2 2 4 2 2" xfId="12346" xr:uid="{00000000-0005-0000-0000-0000E2790000}"/>
    <cellStyle name="Normal 4 3 2 2 4 2 2 2" xfId="28642" xr:uid="{00000000-0005-0000-0000-0000E3790000}"/>
    <cellStyle name="Normal 4 3 2 2 4 2 3" xfId="20496" xr:uid="{00000000-0005-0000-0000-0000E4790000}"/>
    <cellStyle name="Normal 4 3 2 2 4 3" xfId="6878" xr:uid="{00000000-0005-0000-0000-0000E5790000}"/>
    <cellStyle name="Normal 4 3 2 2 4 3 2" xfId="15024" xr:uid="{00000000-0005-0000-0000-0000E6790000}"/>
    <cellStyle name="Normal 4 3 2 2 4 3 2 2" xfId="31320" xr:uid="{00000000-0005-0000-0000-0000E7790000}"/>
    <cellStyle name="Normal 4 3 2 2 4 3 3" xfId="23174" xr:uid="{00000000-0005-0000-0000-0000E8790000}"/>
    <cellStyle name="Normal 4 3 2 2 4 4" xfId="9725" xr:uid="{00000000-0005-0000-0000-0000E9790000}"/>
    <cellStyle name="Normal 4 3 2 2 4 4 2" xfId="26021" xr:uid="{00000000-0005-0000-0000-0000EA790000}"/>
    <cellStyle name="Normal 4 3 2 2 4 5" xfId="17875" xr:uid="{00000000-0005-0000-0000-0000EB790000}"/>
    <cellStyle name="Normal 4 3 2 2 5" xfId="2982" xr:uid="{00000000-0005-0000-0000-0000EC790000}"/>
    <cellStyle name="Normal 4 3 2 2 5 2" xfId="11128" xr:uid="{00000000-0005-0000-0000-0000ED790000}"/>
    <cellStyle name="Normal 4 3 2 2 5 2 2" xfId="27424" xr:uid="{00000000-0005-0000-0000-0000EE790000}"/>
    <cellStyle name="Normal 4 3 2 2 5 3" xfId="19278" xr:uid="{00000000-0005-0000-0000-0000EF790000}"/>
    <cellStyle name="Normal 4 3 2 2 6" xfId="5468" xr:uid="{00000000-0005-0000-0000-0000F0790000}"/>
    <cellStyle name="Normal 4 3 2 2 6 2" xfId="13614" xr:uid="{00000000-0005-0000-0000-0000F1790000}"/>
    <cellStyle name="Normal 4 3 2 2 6 2 2" xfId="29910" xr:uid="{00000000-0005-0000-0000-0000F2790000}"/>
    <cellStyle name="Normal 4 3 2 2 6 3" xfId="21764" xr:uid="{00000000-0005-0000-0000-0000F3790000}"/>
    <cellStyle name="Normal 4 3 2 2 7" xfId="8315" xr:uid="{00000000-0005-0000-0000-0000F4790000}"/>
    <cellStyle name="Normal 4 3 2 2 7 2" xfId="24611" xr:uid="{00000000-0005-0000-0000-0000F5790000}"/>
    <cellStyle name="Normal 4 3 2 2 8" xfId="16465" xr:uid="{00000000-0005-0000-0000-0000F6790000}"/>
    <cellStyle name="Normal 4 3 2 3" xfId="245" xr:uid="{00000000-0005-0000-0000-0000F7790000}"/>
    <cellStyle name="Normal 4 3 2 3 2" xfId="589" xr:uid="{00000000-0005-0000-0000-0000F8790000}"/>
    <cellStyle name="Normal 4 3 2 3 2 2" xfId="1295" xr:uid="{00000000-0005-0000-0000-0000F9790000}"/>
    <cellStyle name="Normal 4 3 2 3 2 2 2" xfId="2705" xr:uid="{00000000-0005-0000-0000-0000FA790000}"/>
    <cellStyle name="Normal 4 3 2 3 2 2 2 2" xfId="5179" xr:uid="{00000000-0005-0000-0000-0000FB790000}"/>
    <cellStyle name="Normal 4 3 2 3 2 2 2 2 2" xfId="13325" xr:uid="{00000000-0005-0000-0000-0000FC790000}"/>
    <cellStyle name="Normal 4 3 2 3 2 2 2 2 2 2" xfId="29621" xr:uid="{00000000-0005-0000-0000-0000FD790000}"/>
    <cellStyle name="Normal 4 3 2 3 2 2 2 2 3" xfId="21475" xr:uid="{00000000-0005-0000-0000-0000FE790000}"/>
    <cellStyle name="Normal 4 3 2 3 2 2 2 3" xfId="8004" xr:uid="{00000000-0005-0000-0000-0000FF790000}"/>
    <cellStyle name="Normal 4 3 2 3 2 2 2 3 2" xfId="16150" xr:uid="{00000000-0005-0000-0000-0000007A0000}"/>
    <cellStyle name="Normal 4 3 2 3 2 2 2 3 2 2" xfId="32446" xr:uid="{00000000-0005-0000-0000-0000017A0000}"/>
    <cellStyle name="Normal 4 3 2 3 2 2 2 3 3" xfId="24300" xr:uid="{00000000-0005-0000-0000-0000027A0000}"/>
    <cellStyle name="Normal 4 3 2 3 2 2 2 4" xfId="10851" xr:uid="{00000000-0005-0000-0000-0000037A0000}"/>
    <cellStyle name="Normal 4 3 2 3 2 2 2 4 2" xfId="27147" xr:uid="{00000000-0005-0000-0000-0000047A0000}"/>
    <cellStyle name="Normal 4 3 2 3 2 2 2 5" xfId="19001" xr:uid="{00000000-0005-0000-0000-0000057A0000}"/>
    <cellStyle name="Normal 4 3 2 3 2 2 3" xfId="3961" xr:uid="{00000000-0005-0000-0000-0000067A0000}"/>
    <cellStyle name="Normal 4 3 2 3 2 2 3 2" xfId="12107" xr:uid="{00000000-0005-0000-0000-0000077A0000}"/>
    <cellStyle name="Normal 4 3 2 3 2 2 3 2 2" xfId="28403" xr:uid="{00000000-0005-0000-0000-0000087A0000}"/>
    <cellStyle name="Normal 4 3 2 3 2 2 3 3" xfId="20257" xr:uid="{00000000-0005-0000-0000-0000097A0000}"/>
    <cellStyle name="Normal 4 3 2 3 2 2 4" xfId="6594" xr:uid="{00000000-0005-0000-0000-00000A7A0000}"/>
    <cellStyle name="Normal 4 3 2 3 2 2 4 2" xfId="14740" xr:uid="{00000000-0005-0000-0000-00000B7A0000}"/>
    <cellStyle name="Normal 4 3 2 3 2 2 4 2 2" xfId="31036" xr:uid="{00000000-0005-0000-0000-00000C7A0000}"/>
    <cellStyle name="Normal 4 3 2 3 2 2 4 3" xfId="22890" xr:uid="{00000000-0005-0000-0000-00000D7A0000}"/>
    <cellStyle name="Normal 4 3 2 3 2 2 5" xfId="9441" xr:uid="{00000000-0005-0000-0000-00000E7A0000}"/>
    <cellStyle name="Normal 4 3 2 3 2 2 5 2" xfId="25737" xr:uid="{00000000-0005-0000-0000-00000F7A0000}"/>
    <cellStyle name="Normal 4 3 2 3 2 2 6" xfId="17591" xr:uid="{00000000-0005-0000-0000-0000107A0000}"/>
    <cellStyle name="Normal 4 3 2 3 2 3" xfId="2000" xr:uid="{00000000-0005-0000-0000-0000117A0000}"/>
    <cellStyle name="Normal 4 3 2 3 2 3 2" xfId="4570" xr:uid="{00000000-0005-0000-0000-0000127A0000}"/>
    <cellStyle name="Normal 4 3 2 3 2 3 2 2" xfId="12716" xr:uid="{00000000-0005-0000-0000-0000137A0000}"/>
    <cellStyle name="Normal 4 3 2 3 2 3 2 2 2" xfId="29012" xr:uid="{00000000-0005-0000-0000-0000147A0000}"/>
    <cellStyle name="Normal 4 3 2 3 2 3 2 3" xfId="20866" xr:uid="{00000000-0005-0000-0000-0000157A0000}"/>
    <cellStyle name="Normal 4 3 2 3 2 3 3" xfId="7299" xr:uid="{00000000-0005-0000-0000-0000167A0000}"/>
    <cellStyle name="Normal 4 3 2 3 2 3 3 2" xfId="15445" xr:uid="{00000000-0005-0000-0000-0000177A0000}"/>
    <cellStyle name="Normal 4 3 2 3 2 3 3 2 2" xfId="31741" xr:uid="{00000000-0005-0000-0000-0000187A0000}"/>
    <cellStyle name="Normal 4 3 2 3 2 3 3 3" xfId="23595" xr:uid="{00000000-0005-0000-0000-0000197A0000}"/>
    <cellStyle name="Normal 4 3 2 3 2 3 4" xfId="10146" xr:uid="{00000000-0005-0000-0000-00001A7A0000}"/>
    <cellStyle name="Normal 4 3 2 3 2 3 4 2" xfId="26442" xr:uid="{00000000-0005-0000-0000-00001B7A0000}"/>
    <cellStyle name="Normal 4 3 2 3 2 3 5" xfId="18296" xr:uid="{00000000-0005-0000-0000-00001C7A0000}"/>
    <cellStyle name="Normal 4 3 2 3 2 4" xfId="3352" xr:uid="{00000000-0005-0000-0000-00001D7A0000}"/>
    <cellStyle name="Normal 4 3 2 3 2 4 2" xfId="11498" xr:uid="{00000000-0005-0000-0000-00001E7A0000}"/>
    <cellStyle name="Normal 4 3 2 3 2 4 2 2" xfId="27794" xr:uid="{00000000-0005-0000-0000-00001F7A0000}"/>
    <cellStyle name="Normal 4 3 2 3 2 4 3" xfId="19648" xr:uid="{00000000-0005-0000-0000-0000207A0000}"/>
    <cellStyle name="Normal 4 3 2 3 2 5" xfId="5889" xr:uid="{00000000-0005-0000-0000-0000217A0000}"/>
    <cellStyle name="Normal 4 3 2 3 2 5 2" xfId="14035" xr:uid="{00000000-0005-0000-0000-0000227A0000}"/>
    <cellStyle name="Normal 4 3 2 3 2 5 2 2" xfId="30331" xr:uid="{00000000-0005-0000-0000-0000237A0000}"/>
    <cellStyle name="Normal 4 3 2 3 2 5 3" xfId="22185" xr:uid="{00000000-0005-0000-0000-0000247A0000}"/>
    <cellStyle name="Normal 4 3 2 3 2 6" xfId="8736" xr:uid="{00000000-0005-0000-0000-0000257A0000}"/>
    <cellStyle name="Normal 4 3 2 3 2 6 2" xfId="25032" xr:uid="{00000000-0005-0000-0000-0000267A0000}"/>
    <cellStyle name="Normal 4 3 2 3 2 7" xfId="16886" xr:uid="{00000000-0005-0000-0000-0000277A0000}"/>
    <cellStyle name="Normal 4 3 2 3 3" xfId="951" xr:uid="{00000000-0005-0000-0000-0000287A0000}"/>
    <cellStyle name="Normal 4 3 2 3 3 2" xfId="2361" xr:uid="{00000000-0005-0000-0000-0000297A0000}"/>
    <cellStyle name="Normal 4 3 2 3 3 2 2" xfId="4883" xr:uid="{00000000-0005-0000-0000-00002A7A0000}"/>
    <cellStyle name="Normal 4 3 2 3 3 2 2 2" xfId="13029" xr:uid="{00000000-0005-0000-0000-00002B7A0000}"/>
    <cellStyle name="Normal 4 3 2 3 3 2 2 2 2" xfId="29325" xr:uid="{00000000-0005-0000-0000-00002C7A0000}"/>
    <cellStyle name="Normal 4 3 2 3 3 2 2 3" xfId="21179" xr:uid="{00000000-0005-0000-0000-00002D7A0000}"/>
    <cellStyle name="Normal 4 3 2 3 3 2 3" xfId="7660" xr:uid="{00000000-0005-0000-0000-00002E7A0000}"/>
    <cellStyle name="Normal 4 3 2 3 3 2 3 2" xfId="15806" xr:uid="{00000000-0005-0000-0000-00002F7A0000}"/>
    <cellStyle name="Normal 4 3 2 3 3 2 3 2 2" xfId="32102" xr:uid="{00000000-0005-0000-0000-0000307A0000}"/>
    <cellStyle name="Normal 4 3 2 3 3 2 3 3" xfId="23956" xr:uid="{00000000-0005-0000-0000-0000317A0000}"/>
    <cellStyle name="Normal 4 3 2 3 3 2 4" xfId="10507" xr:uid="{00000000-0005-0000-0000-0000327A0000}"/>
    <cellStyle name="Normal 4 3 2 3 3 2 4 2" xfId="26803" xr:uid="{00000000-0005-0000-0000-0000337A0000}"/>
    <cellStyle name="Normal 4 3 2 3 3 2 5" xfId="18657" xr:uid="{00000000-0005-0000-0000-0000347A0000}"/>
    <cellStyle name="Normal 4 3 2 3 3 3" xfId="3665" xr:uid="{00000000-0005-0000-0000-0000357A0000}"/>
    <cellStyle name="Normal 4 3 2 3 3 3 2" xfId="11811" xr:uid="{00000000-0005-0000-0000-0000367A0000}"/>
    <cellStyle name="Normal 4 3 2 3 3 3 2 2" xfId="28107" xr:uid="{00000000-0005-0000-0000-0000377A0000}"/>
    <cellStyle name="Normal 4 3 2 3 3 3 3" xfId="19961" xr:uid="{00000000-0005-0000-0000-0000387A0000}"/>
    <cellStyle name="Normal 4 3 2 3 3 4" xfId="6250" xr:uid="{00000000-0005-0000-0000-0000397A0000}"/>
    <cellStyle name="Normal 4 3 2 3 3 4 2" xfId="14396" xr:uid="{00000000-0005-0000-0000-00003A7A0000}"/>
    <cellStyle name="Normal 4 3 2 3 3 4 2 2" xfId="30692" xr:uid="{00000000-0005-0000-0000-00003B7A0000}"/>
    <cellStyle name="Normal 4 3 2 3 3 4 3" xfId="22546" xr:uid="{00000000-0005-0000-0000-00003C7A0000}"/>
    <cellStyle name="Normal 4 3 2 3 3 5" xfId="9097" xr:uid="{00000000-0005-0000-0000-00003D7A0000}"/>
    <cellStyle name="Normal 4 3 2 3 3 5 2" xfId="25393" xr:uid="{00000000-0005-0000-0000-00003E7A0000}"/>
    <cellStyle name="Normal 4 3 2 3 3 6" xfId="17247" xr:uid="{00000000-0005-0000-0000-00003F7A0000}"/>
    <cellStyle name="Normal 4 3 2 3 4" xfId="1656" xr:uid="{00000000-0005-0000-0000-0000407A0000}"/>
    <cellStyle name="Normal 4 3 2 3 4 2" xfId="4274" xr:uid="{00000000-0005-0000-0000-0000417A0000}"/>
    <cellStyle name="Normal 4 3 2 3 4 2 2" xfId="12420" xr:uid="{00000000-0005-0000-0000-0000427A0000}"/>
    <cellStyle name="Normal 4 3 2 3 4 2 2 2" xfId="28716" xr:uid="{00000000-0005-0000-0000-0000437A0000}"/>
    <cellStyle name="Normal 4 3 2 3 4 2 3" xfId="20570" xr:uid="{00000000-0005-0000-0000-0000447A0000}"/>
    <cellStyle name="Normal 4 3 2 3 4 3" xfId="6955" xr:uid="{00000000-0005-0000-0000-0000457A0000}"/>
    <cellStyle name="Normal 4 3 2 3 4 3 2" xfId="15101" xr:uid="{00000000-0005-0000-0000-0000467A0000}"/>
    <cellStyle name="Normal 4 3 2 3 4 3 2 2" xfId="31397" xr:uid="{00000000-0005-0000-0000-0000477A0000}"/>
    <cellStyle name="Normal 4 3 2 3 4 3 3" xfId="23251" xr:uid="{00000000-0005-0000-0000-0000487A0000}"/>
    <cellStyle name="Normal 4 3 2 3 4 4" xfId="9802" xr:uid="{00000000-0005-0000-0000-0000497A0000}"/>
    <cellStyle name="Normal 4 3 2 3 4 4 2" xfId="26098" xr:uid="{00000000-0005-0000-0000-00004A7A0000}"/>
    <cellStyle name="Normal 4 3 2 3 4 5" xfId="17952" xr:uid="{00000000-0005-0000-0000-00004B7A0000}"/>
    <cellStyle name="Normal 4 3 2 3 5" xfId="3056" xr:uid="{00000000-0005-0000-0000-00004C7A0000}"/>
    <cellStyle name="Normal 4 3 2 3 5 2" xfId="11202" xr:uid="{00000000-0005-0000-0000-00004D7A0000}"/>
    <cellStyle name="Normal 4 3 2 3 5 2 2" xfId="27498" xr:uid="{00000000-0005-0000-0000-00004E7A0000}"/>
    <cellStyle name="Normal 4 3 2 3 5 3" xfId="19352" xr:uid="{00000000-0005-0000-0000-00004F7A0000}"/>
    <cellStyle name="Normal 4 3 2 3 6" xfId="5545" xr:uid="{00000000-0005-0000-0000-0000507A0000}"/>
    <cellStyle name="Normal 4 3 2 3 6 2" xfId="13691" xr:uid="{00000000-0005-0000-0000-0000517A0000}"/>
    <cellStyle name="Normal 4 3 2 3 6 2 2" xfId="29987" xr:uid="{00000000-0005-0000-0000-0000527A0000}"/>
    <cellStyle name="Normal 4 3 2 3 6 3" xfId="21841" xr:uid="{00000000-0005-0000-0000-0000537A0000}"/>
    <cellStyle name="Normal 4 3 2 3 7" xfId="8392" xr:uid="{00000000-0005-0000-0000-0000547A0000}"/>
    <cellStyle name="Normal 4 3 2 3 7 2" xfId="24688" xr:uid="{00000000-0005-0000-0000-0000557A0000}"/>
    <cellStyle name="Normal 4 3 2 3 8" xfId="16542" xr:uid="{00000000-0005-0000-0000-0000567A0000}"/>
    <cellStyle name="Normal 4 3 2 4" xfId="332" xr:uid="{00000000-0005-0000-0000-0000577A0000}"/>
    <cellStyle name="Normal 4 3 2 4 2" xfId="676" xr:uid="{00000000-0005-0000-0000-0000587A0000}"/>
    <cellStyle name="Normal 4 3 2 4 2 2" xfId="1382" xr:uid="{00000000-0005-0000-0000-0000597A0000}"/>
    <cellStyle name="Normal 4 3 2 4 2 2 2" xfId="2792" xr:uid="{00000000-0005-0000-0000-00005A7A0000}"/>
    <cellStyle name="Normal 4 3 2 4 2 2 2 2" xfId="5253" xr:uid="{00000000-0005-0000-0000-00005B7A0000}"/>
    <cellStyle name="Normal 4 3 2 4 2 2 2 2 2" xfId="13399" xr:uid="{00000000-0005-0000-0000-00005C7A0000}"/>
    <cellStyle name="Normal 4 3 2 4 2 2 2 2 2 2" xfId="29695" xr:uid="{00000000-0005-0000-0000-00005D7A0000}"/>
    <cellStyle name="Normal 4 3 2 4 2 2 2 2 3" xfId="21549" xr:uid="{00000000-0005-0000-0000-00005E7A0000}"/>
    <cellStyle name="Normal 4 3 2 4 2 2 2 3" xfId="8091" xr:uid="{00000000-0005-0000-0000-00005F7A0000}"/>
    <cellStyle name="Normal 4 3 2 4 2 2 2 3 2" xfId="16237" xr:uid="{00000000-0005-0000-0000-0000607A0000}"/>
    <cellStyle name="Normal 4 3 2 4 2 2 2 3 2 2" xfId="32533" xr:uid="{00000000-0005-0000-0000-0000617A0000}"/>
    <cellStyle name="Normal 4 3 2 4 2 2 2 3 3" xfId="24387" xr:uid="{00000000-0005-0000-0000-0000627A0000}"/>
    <cellStyle name="Normal 4 3 2 4 2 2 2 4" xfId="10938" xr:uid="{00000000-0005-0000-0000-0000637A0000}"/>
    <cellStyle name="Normal 4 3 2 4 2 2 2 4 2" xfId="27234" xr:uid="{00000000-0005-0000-0000-0000647A0000}"/>
    <cellStyle name="Normal 4 3 2 4 2 2 2 5" xfId="19088" xr:uid="{00000000-0005-0000-0000-0000657A0000}"/>
    <cellStyle name="Normal 4 3 2 4 2 2 3" xfId="4035" xr:uid="{00000000-0005-0000-0000-0000667A0000}"/>
    <cellStyle name="Normal 4 3 2 4 2 2 3 2" xfId="12181" xr:uid="{00000000-0005-0000-0000-0000677A0000}"/>
    <cellStyle name="Normal 4 3 2 4 2 2 3 2 2" xfId="28477" xr:uid="{00000000-0005-0000-0000-0000687A0000}"/>
    <cellStyle name="Normal 4 3 2 4 2 2 3 3" xfId="20331" xr:uid="{00000000-0005-0000-0000-0000697A0000}"/>
    <cellStyle name="Normal 4 3 2 4 2 2 4" xfId="6681" xr:uid="{00000000-0005-0000-0000-00006A7A0000}"/>
    <cellStyle name="Normal 4 3 2 4 2 2 4 2" xfId="14827" xr:uid="{00000000-0005-0000-0000-00006B7A0000}"/>
    <cellStyle name="Normal 4 3 2 4 2 2 4 2 2" xfId="31123" xr:uid="{00000000-0005-0000-0000-00006C7A0000}"/>
    <cellStyle name="Normal 4 3 2 4 2 2 4 3" xfId="22977" xr:uid="{00000000-0005-0000-0000-00006D7A0000}"/>
    <cellStyle name="Normal 4 3 2 4 2 2 5" xfId="9528" xr:uid="{00000000-0005-0000-0000-00006E7A0000}"/>
    <cellStyle name="Normal 4 3 2 4 2 2 5 2" xfId="25824" xr:uid="{00000000-0005-0000-0000-00006F7A0000}"/>
    <cellStyle name="Normal 4 3 2 4 2 2 6" xfId="17678" xr:uid="{00000000-0005-0000-0000-0000707A0000}"/>
    <cellStyle name="Normal 4 3 2 4 2 3" xfId="2087" xr:uid="{00000000-0005-0000-0000-0000717A0000}"/>
    <cellStyle name="Normal 4 3 2 4 2 3 2" xfId="4644" xr:uid="{00000000-0005-0000-0000-0000727A0000}"/>
    <cellStyle name="Normal 4 3 2 4 2 3 2 2" xfId="12790" xr:uid="{00000000-0005-0000-0000-0000737A0000}"/>
    <cellStyle name="Normal 4 3 2 4 2 3 2 2 2" xfId="29086" xr:uid="{00000000-0005-0000-0000-0000747A0000}"/>
    <cellStyle name="Normal 4 3 2 4 2 3 2 3" xfId="20940" xr:uid="{00000000-0005-0000-0000-0000757A0000}"/>
    <cellStyle name="Normal 4 3 2 4 2 3 3" xfId="7386" xr:uid="{00000000-0005-0000-0000-0000767A0000}"/>
    <cellStyle name="Normal 4 3 2 4 2 3 3 2" xfId="15532" xr:uid="{00000000-0005-0000-0000-0000777A0000}"/>
    <cellStyle name="Normal 4 3 2 4 2 3 3 2 2" xfId="31828" xr:uid="{00000000-0005-0000-0000-0000787A0000}"/>
    <cellStyle name="Normal 4 3 2 4 2 3 3 3" xfId="23682" xr:uid="{00000000-0005-0000-0000-0000797A0000}"/>
    <cellStyle name="Normal 4 3 2 4 2 3 4" xfId="10233" xr:uid="{00000000-0005-0000-0000-00007A7A0000}"/>
    <cellStyle name="Normal 4 3 2 4 2 3 4 2" xfId="26529" xr:uid="{00000000-0005-0000-0000-00007B7A0000}"/>
    <cellStyle name="Normal 4 3 2 4 2 3 5" xfId="18383" xr:uid="{00000000-0005-0000-0000-00007C7A0000}"/>
    <cellStyle name="Normal 4 3 2 4 2 4" xfId="3426" xr:uid="{00000000-0005-0000-0000-00007D7A0000}"/>
    <cellStyle name="Normal 4 3 2 4 2 4 2" xfId="11572" xr:uid="{00000000-0005-0000-0000-00007E7A0000}"/>
    <cellStyle name="Normal 4 3 2 4 2 4 2 2" xfId="27868" xr:uid="{00000000-0005-0000-0000-00007F7A0000}"/>
    <cellStyle name="Normal 4 3 2 4 2 4 3" xfId="19722" xr:uid="{00000000-0005-0000-0000-0000807A0000}"/>
    <cellStyle name="Normal 4 3 2 4 2 5" xfId="5976" xr:uid="{00000000-0005-0000-0000-0000817A0000}"/>
    <cellStyle name="Normal 4 3 2 4 2 5 2" xfId="14122" xr:uid="{00000000-0005-0000-0000-0000827A0000}"/>
    <cellStyle name="Normal 4 3 2 4 2 5 2 2" xfId="30418" xr:uid="{00000000-0005-0000-0000-0000837A0000}"/>
    <cellStyle name="Normal 4 3 2 4 2 5 3" xfId="22272" xr:uid="{00000000-0005-0000-0000-0000847A0000}"/>
    <cellStyle name="Normal 4 3 2 4 2 6" xfId="8823" xr:uid="{00000000-0005-0000-0000-0000857A0000}"/>
    <cellStyle name="Normal 4 3 2 4 2 6 2" xfId="25119" xr:uid="{00000000-0005-0000-0000-0000867A0000}"/>
    <cellStyle name="Normal 4 3 2 4 2 7" xfId="16973" xr:uid="{00000000-0005-0000-0000-0000877A0000}"/>
    <cellStyle name="Normal 4 3 2 4 3" xfId="1038" xr:uid="{00000000-0005-0000-0000-0000887A0000}"/>
    <cellStyle name="Normal 4 3 2 4 3 2" xfId="2448" xr:uid="{00000000-0005-0000-0000-0000897A0000}"/>
    <cellStyle name="Normal 4 3 2 4 3 2 2" xfId="4957" xr:uid="{00000000-0005-0000-0000-00008A7A0000}"/>
    <cellStyle name="Normal 4 3 2 4 3 2 2 2" xfId="13103" xr:uid="{00000000-0005-0000-0000-00008B7A0000}"/>
    <cellStyle name="Normal 4 3 2 4 3 2 2 2 2" xfId="29399" xr:uid="{00000000-0005-0000-0000-00008C7A0000}"/>
    <cellStyle name="Normal 4 3 2 4 3 2 2 3" xfId="21253" xr:uid="{00000000-0005-0000-0000-00008D7A0000}"/>
    <cellStyle name="Normal 4 3 2 4 3 2 3" xfId="7747" xr:uid="{00000000-0005-0000-0000-00008E7A0000}"/>
    <cellStyle name="Normal 4 3 2 4 3 2 3 2" xfId="15893" xr:uid="{00000000-0005-0000-0000-00008F7A0000}"/>
    <cellStyle name="Normal 4 3 2 4 3 2 3 2 2" xfId="32189" xr:uid="{00000000-0005-0000-0000-0000907A0000}"/>
    <cellStyle name="Normal 4 3 2 4 3 2 3 3" xfId="24043" xr:uid="{00000000-0005-0000-0000-0000917A0000}"/>
    <cellStyle name="Normal 4 3 2 4 3 2 4" xfId="10594" xr:uid="{00000000-0005-0000-0000-0000927A0000}"/>
    <cellStyle name="Normal 4 3 2 4 3 2 4 2" xfId="26890" xr:uid="{00000000-0005-0000-0000-0000937A0000}"/>
    <cellStyle name="Normal 4 3 2 4 3 2 5" xfId="18744" xr:uid="{00000000-0005-0000-0000-0000947A0000}"/>
    <cellStyle name="Normal 4 3 2 4 3 3" xfId="3739" xr:uid="{00000000-0005-0000-0000-0000957A0000}"/>
    <cellStyle name="Normal 4 3 2 4 3 3 2" xfId="11885" xr:uid="{00000000-0005-0000-0000-0000967A0000}"/>
    <cellStyle name="Normal 4 3 2 4 3 3 2 2" xfId="28181" xr:uid="{00000000-0005-0000-0000-0000977A0000}"/>
    <cellStyle name="Normal 4 3 2 4 3 3 3" xfId="20035" xr:uid="{00000000-0005-0000-0000-0000987A0000}"/>
    <cellStyle name="Normal 4 3 2 4 3 4" xfId="6337" xr:uid="{00000000-0005-0000-0000-0000997A0000}"/>
    <cellStyle name="Normal 4 3 2 4 3 4 2" xfId="14483" xr:uid="{00000000-0005-0000-0000-00009A7A0000}"/>
    <cellStyle name="Normal 4 3 2 4 3 4 2 2" xfId="30779" xr:uid="{00000000-0005-0000-0000-00009B7A0000}"/>
    <cellStyle name="Normal 4 3 2 4 3 4 3" xfId="22633" xr:uid="{00000000-0005-0000-0000-00009C7A0000}"/>
    <cellStyle name="Normal 4 3 2 4 3 5" xfId="9184" xr:uid="{00000000-0005-0000-0000-00009D7A0000}"/>
    <cellStyle name="Normal 4 3 2 4 3 5 2" xfId="25480" xr:uid="{00000000-0005-0000-0000-00009E7A0000}"/>
    <cellStyle name="Normal 4 3 2 4 3 6" xfId="17334" xr:uid="{00000000-0005-0000-0000-00009F7A0000}"/>
    <cellStyle name="Normal 4 3 2 4 4" xfId="1743" xr:uid="{00000000-0005-0000-0000-0000A07A0000}"/>
    <cellStyle name="Normal 4 3 2 4 4 2" xfId="4348" xr:uid="{00000000-0005-0000-0000-0000A17A0000}"/>
    <cellStyle name="Normal 4 3 2 4 4 2 2" xfId="12494" xr:uid="{00000000-0005-0000-0000-0000A27A0000}"/>
    <cellStyle name="Normal 4 3 2 4 4 2 2 2" xfId="28790" xr:uid="{00000000-0005-0000-0000-0000A37A0000}"/>
    <cellStyle name="Normal 4 3 2 4 4 2 3" xfId="20644" xr:uid="{00000000-0005-0000-0000-0000A47A0000}"/>
    <cellStyle name="Normal 4 3 2 4 4 3" xfId="7042" xr:uid="{00000000-0005-0000-0000-0000A57A0000}"/>
    <cellStyle name="Normal 4 3 2 4 4 3 2" xfId="15188" xr:uid="{00000000-0005-0000-0000-0000A67A0000}"/>
    <cellStyle name="Normal 4 3 2 4 4 3 2 2" xfId="31484" xr:uid="{00000000-0005-0000-0000-0000A77A0000}"/>
    <cellStyle name="Normal 4 3 2 4 4 3 3" xfId="23338" xr:uid="{00000000-0005-0000-0000-0000A87A0000}"/>
    <cellStyle name="Normal 4 3 2 4 4 4" xfId="9889" xr:uid="{00000000-0005-0000-0000-0000A97A0000}"/>
    <cellStyle name="Normal 4 3 2 4 4 4 2" xfId="26185" xr:uid="{00000000-0005-0000-0000-0000AA7A0000}"/>
    <cellStyle name="Normal 4 3 2 4 4 5" xfId="18039" xr:uid="{00000000-0005-0000-0000-0000AB7A0000}"/>
    <cellStyle name="Normal 4 3 2 4 5" xfId="3130" xr:uid="{00000000-0005-0000-0000-0000AC7A0000}"/>
    <cellStyle name="Normal 4 3 2 4 5 2" xfId="11276" xr:uid="{00000000-0005-0000-0000-0000AD7A0000}"/>
    <cellStyle name="Normal 4 3 2 4 5 2 2" xfId="27572" xr:uid="{00000000-0005-0000-0000-0000AE7A0000}"/>
    <cellStyle name="Normal 4 3 2 4 5 3" xfId="19426" xr:uid="{00000000-0005-0000-0000-0000AF7A0000}"/>
    <cellStyle name="Normal 4 3 2 4 6" xfId="5632" xr:uid="{00000000-0005-0000-0000-0000B07A0000}"/>
    <cellStyle name="Normal 4 3 2 4 6 2" xfId="13778" xr:uid="{00000000-0005-0000-0000-0000B17A0000}"/>
    <cellStyle name="Normal 4 3 2 4 6 2 2" xfId="30074" xr:uid="{00000000-0005-0000-0000-0000B27A0000}"/>
    <cellStyle name="Normal 4 3 2 4 6 3" xfId="21928" xr:uid="{00000000-0005-0000-0000-0000B37A0000}"/>
    <cellStyle name="Normal 4 3 2 4 7" xfId="8479" xr:uid="{00000000-0005-0000-0000-0000B47A0000}"/>
    <cellStyle name="Normal 4 3 2 4 7 2" xfId="24775" xr:uid="{00000000-0005-0000-0000-0000B57A0000}"/>
    <cellStyle name="Normal 4 3 2 4 8" xfId="16629" xr:uid="{00000000-0005-0000-0000-0000B67A0000}"/>
    <cellStyle name="Normal 4 3 2 5" xfId="422" xr:uid="{00000000-0005-0000-0000-0000B77A0000}"/>
    <cellStyle name="Normal 4 3 2 5 2" xfId="1128" xr:uid="{00000000-0005-0000-0000-0000B87A0000}"/>
    <cellStyle name="Normal 4 3 2 5 2 2" xfId="2538" xr:uid="{00000000-0005-0000-0000-0000B97A0000}"/>
    <cellStyle name="Normal 4 3 2 5 2 2 2" xfId="5031" xr:uid="{00000000-0005-0000-0000-0000BA7A0000}"/>
    <cellStyle name="Normal 4 3 2 5 2 2 2 2" xfId="13177" xr:uid="{00000000-0005-0000-0000-0000BB7A0000}"/>
    <cellStyle name="Normal 4 3 2 5 2 2 2 2 2" xfId="29473" xr:uid="{00000000-0005-0000-0000-0000BC7A0000}"/>
    <cellStyle name="Normal 4 3 2 5 2 2 2 3" xfId="21327" xr:uid="{00000000-0005-0000-0000-0000BD7A0000}"/>
    <cellStyle name="Normal 4 3 2 5 2 2 3" xfId="7837" xr:uid="{00000000-0005-0000-0000-0000BE7A0000}"/>
    <cellStyle name="Normal 4 3 2 5 2 2 3 2" xfId="15983" xr:uid="{00000000-0005-0000-0000-0000BF7A0000}"/>
    <cellStyle name="Normal 4 3 2 5 2 2 3 2 2" xfId="32279" xr:uid="{00000000-0005-0000-0000-0000C07A0000}"/>
    <cellStyle name="Normal 4 3 2 5 2 2 3 3" xfId="24133" xr:uid="{00000000-0005-0000-0000-0000C17A0000}"/>
    <cellStyle name="Normal 4 3 2 5 2 2 4" xfId="10684" xr:uid="{00000000-0005-0000-0000-0000C27A0000}"/>
    <cellStyle name="Normal 4 3 2 5 2 2 4 2" xfId="26980" xr:uid="{00000000-0005-0000-0000-0000C37A0000}"/>
    <cellStyle name="Normal 4 3 2 5 2 2 5" xfId="18834" xr:uid="{00000000-0005-0000-0000-0000C47A0000}"/>
    <cellStyle name="Normal 4 3 2 5 2 3" xfId="3813" xr:uid="{00000000-0005-0000-0000-0000C57A0000}"/>
    <cellStyle name="Normal 4 3 2 5 2 3 2" xfId="11959" xr:uid="{00000000-0005-0000-0000-0000C67A0000}"/>
    <cellStyle name="Normal 4 3 2 5 2 3 2 2" xfId="28255" xr:uid="{00000000-0005-0000-0000-0000C77A0000}"/>
    <cellStyle name="Normal 4 3 2 5 2 3 3" xfId="20109" xr:uid="{00000000-0005-0000-0000-0000C87A0000}"/>
    <cellStyle name="Normal 4 3 2 5 2 4" xfId="6427" xr:uid="{00000000-0005-0000-0000-0000C97A0000}"/>
    <cellStyle name="Normal 4 3 2 5 2 4 2" xfId="14573" xr:uid="{00000000-0005-0000-0000-0000CA7A0000}"/>
    <cellStyle name="Normal 4 3 2 5 2 4 2 2" xfId="30869" xr:uid="{00000000-0005-0000-0000-0000CB7A0000}"/>
    <cellStyle name="Normal 4 3 2 5 2 4 3" xfId="22723" xr:uid="{00000000-0005-0000-0000-0000CC7A0000}"/>
    <cellStyle name="Normal 4 3 2 5 2 5" xfId="9274" xr:uid="{00000000-0005-0000-0000-0000CD7A0000}"/>
    <cellStyle name="Normal 4 3 2 5 2 5 2" xfId="25570" xr:uid="{00000000-0005-0000-0000-0000CE7A0000}"/>
    <cellStyle name="Normal 4 3 2 5 2 6" xfId="17424" xr:uid="{00000000-0005-0000-0000-0000CF7A0000}"/>
    <cellStyle name="Normal 4 3 2 5 3" xfId="1833" xr:uid="{00000000-0005-0000-0000-0000D07A0000}"/>
    <cellStyle name="Normal 4 3 2 5 3 2" xfId="4422" xr:uid="{00000000-0005-0000-0000-0000D17A0000}"/>
    <cellStyle name="Normal 4 3 2 5 3 2 2" xfId="12568" xr:uid="{00000000-0005-0000-0000-0000D27A0000}"/>
    <cellStyle name="Normal 4 3 2 5 3 2 2 2" xfId="28864" xr:uid="{00000000-0005-0000-0000-0000D37A0000}"/>
    <cellStyle name="Normal 4 3 2 5 3 2 3" xfId="20718" xr:uid="{00000000-0005-0000-0000-0000D47A0000}"/>
    <cellStyle name="Normal 4 3 2 5 3 3" xfId="7132" xr:uid="{00000000-0005-0000-0000-0000D57A0000}"/>
    <cellStyle name="Normal 4 3 2 5 3 3 2" xfId="15278" xr:uid="{00000000-0005-0000-0000-0000D67A0000}"/>
    <cellStyle name="Normal 4 3 2 5 3 3 2 2" xfId="31574" xr:uid="{00000000-0005-0000-0000-0000D77A0000}"/>
    <cellStyle name="Normal 4 3 2 5 3 3 3" xfId="23428" xr:uid="{00000000-0005-0000-0000-0000D87A0000}"/>
    <cellStyle name="Normal 4 3 2 5 3 4" xfId="9979" xr:uid="{00000000-0005-0000-0000-0000D97A0000}"/>
    <cellStyle name="Normal 4 3 2 5 3 4 2" xfId="26275" xr:uid="{00000000-0005-0000-0000-0000DA7A0000}"/>
    <cellStyle name="Normal 4 3 2 5 3 5" xfId="18129" xr:uid="{00000000-0005-0000-0000-0000DB7A0000}"/>
    <cellStyle name="Normal 4 3 2 5 4" xfId="3204" xr:uid="{00000000-0005-0000-0000-0000DC7A0000}"/>
    <cellStyle name="Normal 4 3 2 5 4 2" xfId="11350" xr:uid="{00000000-0005-0000-0000-0000DD7A0000}"/>
    <cellStyle name="Normal 4 3 2 5 4 2 2" xfId="27646" xr:uid="{00000000-0005-0000-0000-0000DE7A0000}"/>
    <cellStyle name="Normal 4 3 2 5 4 3" xfId="19500" xr:uid="{00000000-0005-0000-0000-0000DF7A0000}"/>
    <cellStyle name="Normal 4 3 2 5 5" xfId="5722" xr:uid="{00000000-0005-0000-0000-0000E07A0000}"/>
    <cellStyle name="Normal 4 3 2 5 5 2" xfId="13868" xr:uid="{00000000-0005-0000-0000-0000E17A0000}"/>
    <cellStyle name="Normal 4 3 2 5 5 2 2" xfId="30164" xr:uid="{00000000-0005-0000-0000-0000E27A0000}"/>
    <cellStyle name="Normal 4 3 2 5 5 3" xfId="22018" xr:uid="{00000000-0005-0000-0000-0000E37A0000}"/>
    <cellStyle name="Normal 4 3 2 5 6" xfId="8569" xr:uid="{00000000-0005-0000-0000-0000E47A0000}"/>
    <cellStyle name="Normal 4 3 2 5 6 2" xfId="24865" xr:uid="{00000000-0005-0000-0000-0000E57A0000}"/>
    <cellStyle name="Normal 4 3 2 5 7" xfId="16719" xr:uid="{00000000-0005-0000-0000-0000E67A0000}"/>
    <cellStyle name="Normal 4 3 2 6" xfId="784" xr:uid="{00000000-0005-0000-0000-0000E77A0000}"/>
    <cellStyle name="Normal 4 3 2 6 2" xfId="2194" xr:uid="{00000000-0005-0000-0000-0000E87A0000}"/>
    <cellStyle name="Normal 4 3 2 6 2 2" xfId="4735" xr:uid="{00000000-0005-0000-0000-0000E97A0000}"/>
    <cellStyle name="Normal 4 3 2 6 2 2 2" xfId="12881" xr:uid="{00000000-0005-0000-0000-0000EA7A0000}"/>
    <cellStyle name="Normal 4 3 2 6 2 2 2 2" xfId="29177" xr:uid="{00000000-0005-0000-0000-0000EB7A0000}"/>
    <cellStyle name="Normal 4 3 2 6 2 2 3" xfId="21031" xr:uid="{00000000-0005-0000-0000-0000EC7A0000}"/>
    <cellStyle name="Normal 4 3 2 6 2 3" xfId="7493" xr:uid="{00000000-0005-0000-0000-0000ED7A0000}"/>
    <cellStyle name="Normal 4 3 2 6 2 3 2" xfId="15639" xr:uid="{00000000-0005-0000-0000-0000EE7A0000}"/>
    <cellStyle name="Normal 4 3 2 6 2 3 2 2" xfId="31935" xr:uid="{00000000-0005-0000-0000-0000EF7A0000}"/>
    <cellStyle name="Normal 4 3 2 6 2 3 3" xfId="23789" xr:uid="{00000000-0005-0000-0000-0000F07A0000}"/>
    <cellStyle name="Normal 4 3 2 6 2 4" xfId="10340" xr:uid="{00000000-0005-0000-0000-0000F17A0000}"/>
    <cellStyle name="Normal 4 3 2 6 2 4 2" xfId="26636" xr:uid="{00000000-0005-0000-0000-0000F27A0000}"/>
    <cellStyle name="Normal 4 3 2 6 2 5" xfId="18490" xr:uid="{00000000-0005-0000-0000-0000F37A0000}"/>
    <cellStyle name="Normal 4 3 2 6 3" xfId="3517" xr:uid="{00000000-0005-0000-0000-0000F47A0000}"/>
    <cellStyle name="Normal 4 3 2 6 3 2" xfId="11663" xr:uid="{00000000-0005-0000-0000-0000F57A0000}"/>
    <cellStyle name="Normal 4 3 2 6 3 2 2" xfId="27959" xr:uid="{00000000-0005-0000-0000-0000F67A0000}"/>
    <cellStyle name="Normal 4 3 2 6 3 3" xfId="19813" xr:uid="{00000000-0005-0000-0000-0000F77A0000}"/>
    <cellStyle name="Normal 4 3 2 6 4" xfId="6083" xr:uid="{00000000-0005-0000-0000-0000F87A0000}"/>
    <cellStyle name="Normal 4 3 2 6 4 2" xfId="14229" xr:uid="{00000000-0005-0000-0000-0000F97A0000}"/>
    <cellStyle name="Normal 4 3 2 6 4 2 2" xfId="30525" xr:uid="{00000000-0005-0000-0000-0000FA7A0000}"/>
    <cellStyle name="Normal 4 3 2 6 4 3" xfId="22379" xr:uid="{00000000-0005-0000-0000-0000FB7A0000}"/>
    <cellStyle name="Normal 4 3 2 6 5" xfId="8930" xr:uid="{00000000-0005-0000-0000-0000FC7A0000}"/>
    <cellStyle name="Normal 4 3 2 6 5 2" xfId="25226" xr:uid="{00000000-0005-0000-0000-0000FD7A0000}"/>
    <cellStyle name="Normal 4 3 2 6 6" xfId="17080" xr:uid="{00000000-0005-0000-0000-0000FE7A0000}"/>
    <cellStyle name="Normal 4 3 2 7" xfId="1489" xr:uid="{00000000-0005-0000-0000-0000FF7A0000}"/>
    <cellStyle name="Normal 4 3 2 7 2" xfId="4126" xr:uid="{00000000-0005-0000-0000-0000007B0000}"/>
    <cellStyle name="Normal 4 3 2 7 2 2" xfId="12272" xr:uid="{00000000-0005-0000-0000-0000017B0000}"/>
    <cellStyle name="Normal 4 3 2 7 2 2 2" xfId="28568" xr:uid="{00000000-0005-0000-0000-0000027B0000}"/>
    <cellStyle name="Normal 4 3 2 7 2 3" xfId="20422" xr:uid="{00000000-0005-0000-0000-0000037B0000}"/>
    <cellStyle name="Normal 4 3 2 7 3" xfId="6788" xr:uid="{00000000-0005-0000-0000-0000047B0000}"/>
    <cellStyle name="Normal 4 3 2 7 3 2" xfId="14934" xr:uid="{00000000-0005-0000-0000-0000057B0000}"/>
    <cellStyle name="Normal 4 3 2 7 3 2 2" xfId="31230" xr:uid="{00000000-0005-0000-0000-0000067B0000}"/>
    <cellStyle name="Normal 4 3 2 7 3 3" xfId="23084" xr:uid="{00000000-0005-0000-0000-0000077B0000}"/>
    <cellStyle name="Normal 4 3 2 7 4" xfId="9635" xr:uid="{00000000-0005-0000-0000-0000087B0000}"/>
    <cellStyle name="Normal 4 3 2 7 4 2" xfId="25931" xr:uid="{00000000-0005-0000-0000-0000097B0000}"/>
    <cellStyle name="Normal 4 3 2 7 5" xfId="17785" xr:uid="{00000000-0005-0000-0000-00000A7B0000}"/>
    <cellStyle name="Normal 4 3 2 8" xfId="2908" xr:uid="{00000000-0005-0000-0000-00000B7B0000}"/>
    <cellStyle name="Normal 4 3 2 8 2" xfId="11054" xr:uid="{00000000-0005-0000-0000-00000C7B0000}"/>
    <cellStyle name="Normal 4 3 2 8 2 2" xfId="27350" xr:uid="{00000000-0005-0000-0000-00000D7B0000}"/>
    <cellStyle name="Normal 4 3 2 8 3" xfId="19204" xr:uid="{00000000-0005-0000-0000-00000E7B0000}"/>
    <cellStyle name="Normal 4 3 2 9" xfId="5378" xr:uid="{00000000-0005-0000-0000-00000F7B0000}"/>
    <cellStyle name="Normal 4 3 2 9 2" xfId="13524" xr:uid="{00000000-0005-0000-0000-0000107B0000}"/>
    <cellStyle name="Normal 4 3 2 9 2 2" xfId="29820" xr:uid="{00000000-0005-0000-0000-0000117B0000}"/>
    <cellStyle name="Normal 4 3 2 9 3" xfId="21674" xr:uid="{00000000-0005-0000-0000-0000127B0000}"/>
    <cellStyle name="Normal 4 3 3" xfId="124" xr:uid="{00000000-0005-0000-0000-0000137B0000}"/>
    <cellStyle name="Normal 4 3 3 2" xfId="468" xr:uid="{00000000-0005-0000-0000-0000147B0000}"/>
    <cellStyle name="Normal 4 3 3 2 2" xfId="1174" xr:uid="{00000000-0005-0000-0000-0000157B0000}"/>
    <cellStyle name="Normal 4 3 3 2 2 2" xfId="2584" xr:uid="{00000000-0005-0000-0000-0000167B0000}"/>
    <cellStyle name="Normal 4 3 3 2 2 2 2" xfId="5069" xr:uid="{00000000-0005-0000-0000-0000177B0000}"/>
    <cellStyle name="Normal 4 3 3 2 2 2 2 2" xfId="13215" xr:uid="{00000000-0005-0000-0000-0000187B0000}"/>
    <cellStyle name="Normal 4 3 3 2 2 2 2 2 2" xfId="29511" xr:uid="{00000000-0005-0000-0000-0000197B0000}"/>
    <cellStyle name="Normal 4 3 3 2 2 2 2 3" xfId="21365" xr:uid="{00000000-0005-0000-0000-00001A7B0000}"/>
    <cellStyle name="Normal 4 3 3 2 2 2 3" xfId="7883" xr:uid="{00000000-0005-0000-0000-00001B7B0000}"/>
    <cellStyle name="Normal 4 3 3 2 2 2 3 2" xfId="16029" xr:uid="{00000000-0005-0000-0000-00001C7B0000}"/>
    <cellStyle name="Normal 4 3 3 2 2 2 3 2 2" xfId="32325" xr:uid="{00000000-0005-0000-0000-00001D7B0000}"/>
    <cellStyle name="Normal 4 3 3 2 2 2 3 3" xfId="24179" xr:uid="{00000000-0005-0000-0000-00001E7B0000}"/>
    <cellStyle name="Normal 4 3 3 2 2 2 4" xfId="10730" xr:uid="{00000000-0005-0000-0000-00001F7B0000}"/>
    <cellStyle name="Normal 4 3 3 2 2 2 4 2" xfId="27026" xr:uid="{00000000-0005-0000-0000-0000207B0000}"/>
    <cellStyle name="Normal 4 3 3 2 2 2 5" xfId="18880" xr:uid="{00000000-0005-0000-0000-0000217B0000}"/>
    <cellStyle name="Normal 4 3 3 2 2 3" xfId="3851" xr:uid="{00000000-0005-0000-0000-0000227B0000}"/>
    <cellStyle name="Normal 4 3 3 2 2 3 2" xfId="11997" xr:uid="{00000000-0005-0000-0000-0000237B0000}"/>
    <cellStyle name="Normal 4 3 3 2 2 3 2 2" xfId="28293" xr:uid="{00000000-0005-0000-0000-0000247B0000}"/>
    <cellStyle name="Normal 4 3 3 2 2 3 3" xfId="20147" xr:uid="{00000000-0005-0000-0000-0000257B0000}"/>
    <cellStyle name="Normal 4 3 3 2 2 4" xfId="6473" xr:uid="{00000000-0005-0000-0000-0000267B0000}"/>
    <cellStyle name="Normal 4 3 3 2 2 4 2" xfId="14619" xr:uid="{00000000-0005-0000-0000-0000277B0000}"/>
    <cellStyle name="Normal 4 3 3 2 2 4 2 2" xfId="30915" xr:uid="{00000000-0005-0000-0000-0000287B0000}"/>
    <cellStyle name="Normal 4 3 3 2 2 4 3" xfId="22769" xr:uid="{00000000-0005-0000-0000-0000297B0000}"/>
    <cellStyle name="Normal 4 3 3 2 2 5" xfId="9320" xr:uid="{00000000-0005-0000-0000-00002A7B0000}"/>
    <cellStyle name="Normal 4 3 3 2 2 5 2" xfId="25616" xr:uid="{00000000-0005-0000-0000-00002B7B0000}"/>
    <cellStyle name="Normal 4 3 3 2 2 6" xfId="17470" xr:uid="{00000000-0005-0000-0000-00002C7B0000}"/>
    <cellStyle name="Normal 4 3 3 2 3" xfId="1879" xr:uid="{00000000-0005-0000-0000-00002D7B0000}"/>
    <cellStyle name="Normal 4 3 3 2 3 2" xfId="4460" xr:uid="{00000000-0005-0000-0000-00002E7B0000}"/>
    <cellStyle name="Normal 4 3 3 2 3 2 2" xfId="12606" xr:uid="{00000000-0005-0000-0000-00002F7B0000}"/>
    <cellStyle name="Normal 4 3 3 2 3 2 2 2" xfId="28902" xr:uid="{00000000-0005-0000-0000-0000307B0000}"/>
    <cellStyle name="Normal 4 3 3 2 3 2 3" xfId="20756" xr:uid="{00000000-0005-0000-0000-0000317B0000}"/>
    <cellStyle name="Normal 4 3 3 2 3 3" xfId="7178" xr:uid="{00000000-0005-0000-0000-0000327B0000}"/>
    <cellStyle name="Normal 4 3 3 2 3 3 2" xfId="15324" xr:uid="{00000000-0005-0000-0000-0000337B0000}"/>
    <cellStyle name="Normal 4 3 3 2 3 3 2 2" xfId="31620" xr:uid="{00000000-0005-0000-0000-0000347B0000}"/>
    <cellStyle name="Normal 4 3 3 2 3 3 3" xfId="23474" xr:uid="{00000000-0005-0000-0000-0000357B0000}"/>
    <cellStyle name="Normal 4 3 3 2 3 4" xfId="10025" xr:uid="{00000000-0005-0000-0000-0000367B0000}"/>
    <cellStyle name="Normal 4 3 3 2 3 4 2" xfId="26321" xr:uid="{00000000-0005-0000-0000-0000377B0000}"/>
    <cellStyle name="Normal 4 3 3 2 3 5" xfId="18175" xr:uid="{00000000-0005-0000-0000-0000387B0000}"/>
    <cellStyle name="Normal 4 3 3 2 4" xfId="3242" xr:uid="{00000000-0005-0000-0000-0000397B0000}"/>
    <cellStyle name="Normal 4 3 3 2 4 2" xfId="11388" xr:uid="{00000000-0005-0000-0000-00003A7B0000}"/>
    <cellStyle name="Normal 4 3 3 2 4 2 2" xfId="27684" xr:uid="{00000000-0005-0000-0000-00003B7B0000}"/>
    <cellStyle name="Normal 4 3 3 2 4 3" xfId="19538" xr:uid="{00000000-0005-0000-0000-00003C7B0000}"/>
    <cellStyle name="Normal 4 3 3 2 5" xfId="5768" xr:uid="{00000000-0005-0000-0000-00003D7B0000}"/>
    <cellStyle name="Normal 4 3 3 2 5 2" xfId="13914" xr:uid="{00000000-0005-0000-0000-00003E7B0000}"/>
    <cellStyle name="Normal 4 3 3 2 5 2 2" xfId="30210" xr:uid="{00000000-0005-0000-0000-00003F7B0000}"/>
    <cellStyle name="Normal 4 3 3 2 5 3" xfId="22064" xr:uid="{00000000-0005-0000-0000-0000407B0000}"/>
    <cellStyle name="Normal 4 3 3 2 6" xfId="8615" xr:uid="{00000000-0005-0000-0000-0000417B0000}"/>
    <cellStyle name="Normal 4 3 3 2 6 2" xfId="24911" xr:uid="{00000000-0005-0000-0000-0000427B0000}"/>
    <cellStyle name="Normal 4 3 3 2 7" xfId="16765" xr:uid="{00000000-0005-0000-0000-0000437B0000}"/>
    <cellStyle name="Normal 4 3 3 3" xfId="830" xr:uid="{00000000-0005-0000-0000-0000447B0000}"/>
    <cellStyle name="Normal 4 3 3 3 2" xfId="2240" xr:uid="{00000000-0005-0000-0000-0000457B0000}"/>
    <cellStyle name="Normal 4 3 3 3 2 2" xfId="4773" xr:uid="{00000000-0005-0000-0000-0000467B0000}"/>
    <cellStyle name="Normal 4 3 3 3 2 2 2" xfId="12919" xr:uid="{00000000-0005-0000-0000-0000477B0000}"/>
    <cellStyle name="Normal 4 3 3 3 2 2 2 2" xfId="29215" xr:uid="{00000000-0005-0000-0000-0000487B0000}"/>
    <cellStyle name="Normal 4 3 3 3 2 2 3" xfId="21069" xr:uid="{00000000-0005-0000-0000-0000497B0000}"/>
    <cellStyle name="Normal 4 3 3 3 2 3" xfId="7539" xr:uid="{00000000-0005-0000-0000-00004A7B0000}"/>
    <cellStyle name="Normal 4 3 3 3 2 3 2" xfId="15685" xr:uid="{00000000-0005-0000-0000-00004B7B0000}"/>
    <cellStyle name="Normal 4 3 3 3 2 3 2 2" xfId="31981" xr:uid="{00000000-0005-0000-0000-00004C7B0000}"/>
    <cellStyle name="Normal 4 3 3 3 2 3 3" xfId="23835" xr:uid="{00000000-0005-0000-0000-00004D7B0000}"/>
    <cellStyle name="Normal 4 3 3 3 2 4" xfId="10386" xr:uid="{00000000-0005-0000-0000-00004E7B0000}"/>
    <cellStyle name="Normal 4 3 3 3 2 4 2" xfId="26682" xr:uid="{00000000-0005-0000-0000-00004F7B0000}"/>
    <cellStyle name="Normal 4 3 3 3 2 5" xfId="18536" xr:uid="{00000000-0005-0000-0000-0000507B0000}"/>
    <cellStyle name="Normal 4 3 3 3 3" xfId="3555" xr:uid="{00000000-0005-0000-0000-0000517B0000}"/>
    <cellStyle name="Normal 4 3 3 3 3 2" xfId="11701" xr:uid="{00000000-0005-0000-0000-0000527B0000}"/>
    <cellStyle name="Normal 4 3 3 3 3 2 2" xfId="27997" xr:uid="{00000000-0005-0000-0000-0000537B0000}"/>
    <cellStyle name="Normal 4 3 3 3 3 3" xfId="19851" xr:uid="{00000000-0005-0000-0000-0000547B0000}"/>
    <cellStyle name="Normal 4 3 3 3 4" xfId="6129" xr:uid="{00000000-0005-0000-0000-0000557B0000}"/>
    <cellStyle name="Normal 4 3 3 3 4 2" xfId="14275" xr:uid="{00000000-0005-0000-0000-0000567B0000}"/>
    <cellStyle name="Normal 4 3 3 3 4 2 2" xfId="30571" xr:uid="{00000000-0005-0000-0000-0000577B0000}"/>
    <cellStyle name="Normal 4 3 3 3 4 3" xfId="22425" xr:uid="{00000000-0005-0000-0000-0000587B0000}"/>
    <cellStyle name="Normal 4 3 3 3 5" xfId="8976" xr:uid="{00000000-0005-0000-0000-0000597B0000}"/>
    <cellStyle name="Normal 4 3 3 3 5 2" xfId="25272" xr:uid="{00000000-0005-0000-0000-00005A7B0000}"/>
    <cellStyle name="Normal 4 3 3 3 6" xfId="17126" xr:uid="{00000000-0005-0000-0000-00005B7B0000}"/>
    <cellStyle name="Normal 4 3 3 4" xfId="1535" xr:uid="{00000000-0005-0000-0000-00005C7B0000}"/>
    <cellStyle name="Normal 4 3 3 4 2" xfId="4164" xr:uid="{00000000-0005-0000-0000-00005D7B0000}"/>
    <cellStyle name="Normal 4 3 3 4 2 2" xfId="12310" xr:uid="{00000000-0005-0000-0000-00005E7B0000}"/>
    <cellStyle name="Normal 4 3 3 4 2 2 2" xfId="28606" xr:uid="{00000000-0005-0000-0000-00005F7B0000}"/>
    <cellStyle name="Normal 4 3 3 4 2 3" xfId="20460" xr:uid="{00000000-0005-0000-0000-0000607B0000}"/>
    <cellStyle name="Normal 4 3 3 4 3" xfId="6834" xr:uid="{00000000-0005-0000-0000-0000617B0000}"/>
    <cellStyle name="Normal 4 3 3 4 3 2" xfId="14980" xr:uid="{00000000-0005-0000-0000-0000627B0000}"/>
    <cellStyle name="Normal 4 3 3 4 3 2 2" xfId="31276" xr:uid="{00000000-0005-0000-0000-0000637B0000}"/>
    <cellStyle name="Normal 4 3 3 4 3 3" xfId="23130" xr:uid="{00000000-0005-0000-0000-0000647B0000}"/>
    <cellStyle name="Normal 4 3 3 4 4" xfId="9681" xr:uid="{00000000-0005-0000-0000-0000657B0000}"/>
    <cellStyle name="Normal 4 3 3 4 4 2" xfId="25977" xr:uid="{00000000-0005-0000-0000-0000667B0000}"/>
    <cellStyle name="Normal 4 3 3 4 5" xfId="17831" xr:uid="{00000000-0005-0000-0000-0000677B0000}"/>
    <cellStyle name="Normal 4 3 3 5" xfId="2946" xr:uid="{00000000-0005-0000-0000-0000687B0000}"/>
    <cellStyle name="Normal 4 3 3 5 2" xfId="11092" xr:uid="{00000000-0005-0000-0000-0000697B0000}"/>
    <cellStyle name="Normal 4 3 3 5 2 2" xfId="27388" xr:uid="{00000000-0005-0000-0000-00006A7B0000}"/>
    <cellStyle name="Normal 4 3 3 5 3" xfId="19242" xr:uid="{00000000-0005-0000-0000-00006B7B0000}"/>
    <cellStyle name="Normal 4 3 3 6" xfId="5424" xr:uid="{00000000-0005-0000-0000-00006C7B0000}"/>
    <cellStyle name="Normal 4 3 3 6 2" xfId="13570" xr:uid="{00000000-0005-0000-0000-00006D7B0000}"/>
    <cellStyle name="Normal 4 3 3 6 2 2" xfId="29866" xr:uid="{00000000-0005-0000-0000-00006E7B0000}"/>
    <cellStyle name="Normal 4 3 3 6 3" xfId="21720" xr:uid="{00000000-0005-0000-0000-00006F7B0000}"/>
    <cellStyle name="Normal 4 3 3 7" xfId="8271" xr:uid="{00000000-0005-0000-0000-0000707B0000}"/>
    <cellStyle name="Normal 4 3 3 7 2" xfId="24567" xr:uid="{00000000-0005-0000-0000-0000717B0000}"/>
    <cellStyle name="Normal 4 3 3 8" xfId="16421" xr:uid="{00000000-0005-0000-0000-0000727B0000}"/>
    <cellStyle name="Normal 4 3 4" xfId="209" xr:uid="{00000000-0005-0000-0000-0000737B0000}"/>
    <cellStyle name="Normal 4 3 4 2" xfId="553" xr:uid="{00000000-0005-0000-0000-0000747B0000}"/>
    <cellStyle name="Normal 4 3 4 2 2" xfId="1259" xr:uid="{00000000-0005-0000-0000-0000757B0000}"/>
    <cellStyle name="Normal 4 3 4 2 2 2" xfId="2669" xr:uid="{00000000-0005-0000-0000-0000767B0000}"/>
    <cellStyle name="Normal 4 3 4 2 2 2 2" xfId="5143" xr:uid="{00000000-0005-0000-0000-0000777B0000}"/>
    <cellStyle name="Normal 4 3 4 2 2 2 2 2" xfId="13289" xr:uid="{00000000-0005-0000-0000-0000787B0000}"/>
    <cellStyle name="Normal 4 3 4 2 2 2 2 2 2" xfId="29585" xr:uid="{00000000-0005-0000-0000-0000797B0000}"/>
    <cellStyle name="Normal 4 3 4 2 2 2 2 3" xfId="21439" xr:uid="{00000000-0005-0000-0000-00007A7B0000}"/>
    <cellStyle name="Normal 4 3 4 2 2 2 3" xfId="7968" xr:uid="{00000000-0005-0000-0000-00007B7B0000}"/>
    <cellStyle name="Normal 4 3 4 2 2 2 3 2" xfId="16114" xr:uid="{00000000-0005-0000-0000-00007C7B0000}"/>
    <cellStyle name="Normal 4 3 4 2 2 2 3 2 2" xfId="32410" xr:uid="{00000000-0005-0000-0000-00007D7B0000}"/>
    <cellStyle name="Normal 4 3 4 2 2 2 3 3" xfId="24264" xr:uid="{00000000-0005-0000-0000-00007E7B0000}"/>
    <cellStyle name="Normal 4 3 4 2 2 2 4" xfId="10815" xr:uid="{00000000-0005-0000-0000-00007F7B0000}"/>
    <cellStyle name="Normal 4 3 4 2 2 2 4 2" xfId="27111" xr:uid="{00000000-0005-0000-0000-0000807B0000}"/>
    <cellStyle name="Normal 4 3 4 2 2 2 5" xfId="18965" xr:uid="{00000000-0005-0000-0000-0000817B0000}"/>
    <cellStyle name="Normal 4 3 4 2 2 3" xfId="3925" xr:uid="{00000000-0005-0000-0000-0000827B0000}"/>
    <cellStyle name="Normal 4 3 4 2 2 3 2" xfId="12071" xr:uid="{00000000-0005-0000-0000-0000837B0000}"/>
    <cellStyle name="Normal 4 3 4 2 2 3 2 2" xfId="28367" xr:uid="{00000000-0005-0000-0000-0000847B0000}"/>
    <cellStyle name="Normal 4 3 4 2 2 3 3" xfId="20221" xr:uid="{00000000-0005-0000-0000-0000857B0000}"/>
    <cellStyle name="Normal 4 3 4 2 2 4" xfId="6558" xr:uid="{00000000-0005-0000-0000-0000867B0000}"/>
    <cellStyle name="Normal 4 3 4 2 2 4 2" xfId="14704" xr:uid="{00000000-0005-0000-0000-0000877B0000}"/>
    <cellStyle name="Normal 4 3 4 2 2 4 2 2" xfId="31000" xr:uid="{00000000-0005-0000-0000-0000887B0000}"/>
    <cellStyle name="Normal 4 3 4 2 2 4 3" xfId="22854" xr:uid="{00000000-0005-0000-0000-0000897B0000}"/>
    <cellStyle name="Normal 4 3 4 2 2 5" xfId="9405" xr:uid="{00000000-0005-0000-0000-00008A7B0000}"/>
    <cellStyle name="Normal 4 3 4 2 2 5 2" xfId="25701" xr:uid="{00000000-0005-0000-0000-00008B7B0000}"/>
    <cellStyle name="Normal 4 3 4 2 2 6" xfId="17555" xr:uid="{00000000-0005-0000-0000-00008C7B0000}"/>
    <cellStyle name="Normal 4 3 4 2 3" xfId="1964" xr:uid="{00000000-0005-0000-0000-00008D7B0000}"/>
    <cellStyle name="Normal 4 3 4 2 3 2" xfId="4534" xr:uid="{00000000-0005-0000-0000-00008E7B0000}"/>
    <cellStyle name="Normal 4 3 4 2 3 2 2" xfId="12680" xr:uid="{00000000-0005-0000-0000-00008F7B0000}"/>
    <cellStyle name="Normal 4 3 4 2 3 2 2 2" xfId="28976" xr:uid="{00000000-0005-0000-0000-0000907B0000}"/>
    <cellStyle name="Normal 4 3 4 2 3 2 3" xfId="20830" xr:uid="{00000000-0005-0000-0000-0000917B0000}"/>
    <cellStyle name="Normal 4 3 4 2 3 3" xfId="7263" xr:uid="{00000000-0005-0000-0000-0000927B0000}"/>
    <cellStyle name="Normal 4 3 4 2 3 3 2" xfId="15409" xr:uid="{00000000-0005-0000-0000-0000937B0000}"/>
    <cellStyle name="Normal 4 3 4 2 3 3 2 2" xfId="31705" xr:uid="{00000000-0005-0000-0000-0000947B0000}"/>
    <cellStyle name="Normal 4 3 4 2 3 3 3" xfId="23559" xr:uid="{00000000-0005-0000-0000-0000957B0000}"/>
    <cellStyle name="Normal 4 3 4 2 3 4" xfId="10110" xr:uid="{00000000-0005-0000-0000-0000967B0000}"/>
    <cellStyle name="Normal 4 3 4 2 3 4 2" xfId="26406" xr:uid="{00000000-0005-0000-0000-0000977B0000}"/>
    <cellStyle name="Normal 4 3 4 2 3 5" xfId="18260" xr:uid="{00000000-0005-0000-0000-0000987B0000}"/>
    <cellStyle name="Normal 4 3 4 2 4" xfId="3316" xr:uid="{00000000-0005-0000-0000-0000997B0000}"/>
    <cellStyle name="Normal 4 3 4 2 4 2" xfId="11462" xr:uid="{00000000-0005-0000-0000-00009A7B0000}"/>
    <cellStyle name="Normal 4 3 4 2 4 2 2" xfId="27758" xr:uid="{00000000-0005-0000-0000-00009B7B0000}"/>
    <cellStyle name="Normal 4 3 4 2 4 3" xfId="19612" xr:uid="{00000000-0005-0000-0000-00009C7B0000}"/>
    <cellStyle name="Normal 4 3 4 2 5" xfId="5853" xr:uid="{00000000-0005-0000-0000-00009D7B0000}"/>
    <cellStyle name="Normal 4 3 4 2 5 2" xfId="13999" xr:uid="{00000000-0005-0000-0000-00009E7B0000}"/>
    <cellStyle name="Normal 4 3 4 2 5 2 2" xfId="30295" xr:uid="{00000000-0005-0000-0000-00009F7B0000}"/>
    <cellStyle name="Normal 4 3 4 2 5 3" xfId="22149" xr:uid="{00000000-0005-0000-0000-0000A07B0000}"/>
    <cellStyle name="Normal 4 3 4 2 6" xfId="8700" xr:uid="{00000000-0005-0000-0000-0000A17B0000}"/>
    <cellStyle name="Normal 4 3 4 2 6 2" xfId="24996" xr:uid="{00000000-0005-0000-0000-0000A27B0000}"/>
    <cellStyle name="Normal 4 3 4 2 7" xfId="16850" xr:uid="{00000000-0005-0000-0000-0000A37B0000}"/>
    <cellStyle name="Normal 4 3 4 3" xfId="915" xr:uid="{00000000-0005-0000-0000-0000A47B0000}"/>
    <cellStyle name="Normal 4 3 4 3 2" xfId="2325" xr:uid="{00000000-0005-0000-0000-0000A57B0000}"/>
    <cellStyle name="Normal 4 3 4 3 2 2" xfId="4847" xr:uid="{00000000-0005-0000-0000-0000A67B0000}"/>
    <cellStyle name="Normal 4 3 4 3 2 2 2" xfId="12993" xr:uid="{00000000-0005-0000-0000-0000A77B0000}"/>
    <cellStyle name="Normal 4 3 4 3 2 2 2 2" xfId="29289" xr:uid="{00000000-0005-0000-0000-0000A87B0000}"/>
    <cellStyle name="Normal 4 3 4 3 2 2 3" xfId="21143" xr:uid="{00000000-0005-0000-0000-0000A97B0000}"/>
    <cellStyle name="Normal 4 3 4 3 2 3" xfId="7624" xr:uid="{00000000-0005-0000-0000-0000AA7B0000}"/>
    <cellStyle name="Normal 4 3 4 3 2 3 2" xfId="15770" xr:uid="{00000000-0005-0000-0000-0000AB7B0000}"/>
    <cellStyle name="Normal 4 3 4 3 2 3 2 2" xfId="32066" xr:uid="{00000000-0005-0000-0000-0000AC7B0000}"/>
    <cellStyle name="Normal 4 3 4 3 2 3 3" xfId="23920" xr:uid="{00000000-0005-0000-0000-0000AD7B0000}"/>
    <cellStyle name="Normal 4 3 4 3 2 4" xfId="10471" xr:uid="{00000000-0005-0000-0000-0000AE7B0000}"/>
    <cellStyle name="Normal 4 3 4 3 2 4 2" xfId="26767" xr:uid="{00000000-0005-0000-0000-0000AF7B0000}"/>
    <cellStyle name="Normal 4 3 4 3 2 5" xfId="18621" xr:uid="{00000000-0005-0000-0000-0000B07B0000}"/>
    <cellStyle name="Normal 4 3 4 3 3" xfId="3629" xr:uid="{00000000-0005-0000-0000-0000B17B0000}"/>
    <cellStyle name="Normal 4 3 4 3 3 2" xfId="11775" xr:uid="{00000000-0005-0000-0000-0000B27B0000}"/>
    <cellStyle name="Normal 4 3 4 3 3 2 2" xfId="28071" xr:uid="{00000000-0005-0000-0000-0000B37B0000}"/>
    <cellStyle name="Normal 4 3 4 3 3 3" xfId="19925" xr:uid="{00000000-0005-0000-0000-0000B47B0000}"/>
    <cellStyle name="Normal 4 3 4 3 4" xfId="6214" xr:uid="{00000000-0005-0000-0000-0000B57B0000}"/>
    <cellStyle name="Normal 4 3 4 3 4 2" xfId="14360" xr:uid="{00000000-0005-0000-0000-0000B67B0000}"/>
    <cellStyle name="Normal 4 3 4 3 4 2 2" xfId="30656" xr:uid="{00000000-0005-0000-0000-0000B77B0000}"/>
    <cellStyle name="Normal 4 3 4 3 4 3" xfId="22510" xr:uid="{00000000-0005-0000-0000-0000B87B0000}"/>
    <cellStyle name="Normal 4 3 4 3 5" xfId="9061" xr:uid="{00000000-0005-0000-0000-0000B97B0000}"/>
    <cellStyle name="Normal 4 3 4 3 5 2" xfId="25357" xr:uid="{00000000-0005-0000-0000-0000BA7B0000}"/>
    <cellStyle name="Normal 4 3 4 3 6" xfId="17211" xr:uid="{00000000-0005-0000-0000-0000BB7B0000}"/>
    <cellStyle name="Normal 4 3 4 4" xfId="1620" xr:uid="{00000000-0005-0000-0000-0000BC7B0000}"/>
    <cellStyle name="Normal 4 3 4 4 2" xfId="4238" xr:uid="{00000000-0005-0000-0000-0000BD7B0000}"/>
    <cellStyle name="Normal 4 3 4 4 2 2" xfId="12384" xr:uid="{00000000-0005-0000-0000-0000BE7B0000}"/>
    <cellStyle name="Normal 4 3 4 4 2 2 2" xfId="28680" xr:uid="{00000000-0005-0000-0000-0000BF7B0000}"/>
    <cellStyle name="Normal 4 3 4 4 2 3" xfId="20534" xr:uid="{00000000-0005-0000-0000-0000C07B0000}"/>
    <cellStyle name="Normal 4 3 4 4 3" xfId="6919" xr:uid="{00000000-0005-0000-0000-0000C17B0000}"/>
    <cellStyle name="Normal 4 3 4 4 3 2" xfId="15065" xr:uid="{00000000-0005-0000-0000-0000C27B0000}"/>
    <cellStyle name="Normal 4 3 4 4 3 2 2" xfId="31361" xr:uid="{00000000-0005-0000-0000-0000C37B0000}"/>
    <cellStyle name="Normal 4 3 4 4 3 3" xfId="23215" xr:uid="{00000000-0005-0000-0000-0000C47B0000}"/>
    <cellStyle name="Normal 4 3 4 4 4" xfId="9766" xr:uid="{00000000-0005-0000-0000-0000C57B0000}"/>
    <cellStyle name="Normal 4 3 4 4 4 2" xfId="26062" xr:uid="{00000000-0005-0000-0000-0000C67B0000}"/>
    <cellStyle name="Normal 4 3 4 4 5" xfId="17916" xr:uid="{00000000-0005-0000-0000-0000C77B0000}"/>
    <cellStyle name="Normal 4 3 4 5" xfId="3020" xr:uid="{00000000-0005-0000-0000-0000C87B0000}"/>
    <cellStyle name="Normal 4 3 4 5 2" xfId="11166" xr:uid="{00000000-0005-0000-0000-0000C97B0000}"/>
    <cellStyle name="Normal 4 3 4 5 2 2" xfId="27462" xr:uid="{00000000-0005-0000-0000-0000CA7B0000}"/>
    <cellStyle name="Normal 4 3 4 5 3" xfId="19316" xr:uid="{00000000-0005-0000-0000-0000CB7B0000}"/>
    <cellStyle name="Normal 4 3 4 6" xfId="5509" xr:uid="{00000000-0005-0000-0000-0000CC7B0000}"/>
    <cellStyle name="Normal 4 3 4 6 2" xfId="13655" xr:uid="{00000000-0005-0000-0000-0000CD7B0000}"/>
    <cellStyle name="Normal 4 3 4 6 2 2" xfId="29951" xr:uid="{00000000-0005-0000-0000-0000CE7B0000}"/>
    <cellStyle name="Normal 4 3 4 6 3" xfId="21805" xr:uid="{00000000-0005-0000-0000-0000CF7B0000}"/>
    <cellStyle name="Normal 4 3 4 7" xfId="8356" xr:uid="{00000000-0005-0000-0000-0000D07B0000}"/>
    <cellStyle name="Normal 4 3 4 7 2" xfId="24652" xr:uid="{00000000-0005-0000-0000-0000D17B0000}"/>
    <cellStyle name="Normal 4 3 4 8" xfId="16506" xr:uid="{00000000-0005-0000-0000-0000D27B0000}"/>
    <cellStyle name="Normal 4 3 5" xfId="288" xr:uid="{00000000-0005-0000-0000-0000D37B0000}"/>
    <cellStyle name="Normal 4 3 5 2" xfId="632" xr:uid="{00000000-0005-0000-0000-0000D47B0000}"/>
    <cellStyle name="Normal 4 3 5 2 2" xfId="1338" xr:uid="{00000000-0005-0000-0000-0000D57B0000}"/>
    <cellStyle name="Normal 4 3 5 2 2 2" xfId="2748" xr:uid="{00000000-0005-0000-0000-0000D67B0000}"/>
    <cellStyle name="Normal 4 3 5 2 2 2 2" xfId="5217" xr:uid="{00000000-0005-0000-0000-0000D77B0000}"/>
    <cellStyle name="Normal 4 3 5 2 2 2 2 2" xfId="13363" xr:uid="{00000000-0005-0000-0000-0000D87B0000}"/>
    <cellStyle name="Normal 4 3 5 2 2 2 2 2 2" xfId="29659" xr:uid="{00000000-0005-0000-0000-0000D97B0000}"/>
    <cellStyle name="Normal 4 3 5 2 2 2 2 3" xfId="21513" xr:uid="{00000000-0005-0000-0000-0000DA7B0000}"/>
    <cellStyle name="Normal 4 3 5 2 2 2 3" xfId="8047" xr:uid="{00000000-0005-0000-0000-0000DB7B0000}"/>
    <cellStyle name="Normal 4 3 5 2 2 2 3 2" xfId="16193" xr:uid="{00000000-0005-0000-0000-0000DC7B0000}"/>
    <cellStyle name="Normal 4 3 5 2 2 2 3 2 2" xfId="32489" xr:uid="{00000000-0005-0000-0000-0000DD7B0000}"/>
    <cellStyle name="Normal 4 3 5 2 2 2 3 3" xfId="24343" xr:uid="{00000000-0005-0000-0000-0000DE7B0000}"/>
    <cellStyle name="Normal 4 3 5 2 2 2 4" xfId="10894" xr:uid="{00000000-0005-0000-0000-0000DF7B0000}"/>
    <cellStyle name="Normal 4 3 5 2 2 2 4 2" xfId="27190" xr:uid="{00000000-0005-0000-0000-0000E07B0000}"/>
    <cellStyle name="Normal 4 3 5 2 2 2 5" xfId="19044" xr:uid="{00000000-0005-0000-0000-0000E17B0000}"/>
    <cellStyle name="Normal 4 3 5 2 2 3" xfId="3999" xr:uid="{00000000-0005-0000-0000-0000E27B0000}"/>
    <cellStyle name="Normal 4 3 5 2 2 3 2" xfId="12145" xr:uid="{00000000-0005-0000-0000-0000E37B0000}"/>
    <cellStyle name="Normal 4 3 5 2 2 3 2 2" xfId="28441" xr:uid="{00000000-0005-0000-0000-0000E47B0000}"/>
    <cellStyle name="Normal 4 3 5 2 2 3 3" xfId="20295" xr:uid="{00000000-0005-0000-0000-0000E57B0000}"/>
    <cellStyle name="Normal 4 3 5 2 2 4" xfId="6637" xr:uid="{00000000-0005-0000-0000-0000E67B0000}"/>
    <cellStyle name="Normal 4 3 5 2 2 4 2" xfId="14783" xr:uid="{00000000-0005-0000-0000-0000E77B0000}"/>
    <cellStyle name="Normal 4 3 5 2 2 4 2 2" xfId="31079" xr:uid="{00000000-0005-0000-0000-0000E87B0000}"/>
    <cellStyle name="Normal 4 3 5 2 2 4 3" xfId="22933" xr:uid="{00000000-0005-0000-0000-0000E97B0000}"/>
    <cellStyle name="Normal 4 3 5 2 2 5" xfId="9484" xr:uid="{00000000-0005-0000-0000-0000EA7B0000}"/>
    <cellStyle name="Normal 4 3 5 2 2 5 2" xfId="25780" xr:uid="{00000000-0005-0000-0000-0000EB7B0000}"/>
    <cellStyle name="Normal 4 3 5 2 2 6" xfId="17634" xr:uid="{00000000-0005-0000-0000-0000EC7B0000}"/>
    <cellStyle name="Normal 4 3 5 2 3" xfId="2043" xr:uid="{00000000-0005-0000-0000-0000ED7B0000}"/>
    <cellStyle name="Normal 4 3 5 2 3 2" xfId="4608" xr:uid="{00000000-0005-0000-0000-0000EE7B0000}"/>
    <cellStyle name="Normal 4 3 5 2 3 2 2" xfId="12754" xr:uid="{00000000-0005-0000-0000-0000EF7B0000}"/>
    <cellStyle name="Normal 4 3 5 2 3 2 2 2" xfId="29050" xr:uid="{00000000-0005-0000-0000-0000F07B0000}"/>
    <cellStyle name="Normal 4 3 5 2 3 2 3" xfId="20904" xr:uid="{00000000-0005-0000-0000-0000F17B0000}"/>
    <cellStyle name="Normal 4 3 5 2 3 3" xfId="7342" xr:uid="{00000000-0005-0000-0000-0000F27B0000}"/>
    <cellStyle name="Normal 4 3 5 2 3 3 2" xfId="15488" xr:uid="{00000000-0005-0000-0000-0000F37B0000}"/>
    <cellStyle name="Normal 4 3 5 2 3 3 2 2" xfId="31784" xr:uid="{00000000-0005-0000-0000-0000F47B0000}"/>
    <cellStyle name="Normal 4 3 5 2 3 3 3" xfId="23638" xr:uid="{00000000-0005-0000-0000-0000F57B0000}"/>
    <cellStyle name="Normal 4 3 5 2 3 4" xfId="10189" xr:uid="{00000000-0005-0000-0000-0000F67B0000}"/>
    <cellStyle name="Normal 4 3 5 2 3 4 2" xfId="26485" xr:uid="{00000000-0005-0000-0000-0000F77B0000}"/>
    <cellStyle name="Normal 4 3 5 2 3 5" xfId="18339" xr:uid="{00000000-0005-0000-0000-0000F87B0000}"/>
    <cellStyle name="Normal 4 3 5 2 4" xfId="3390" xr:uid="{00000000-0005-0000-0000-0000F97B0000}"/>
    <cellStyle name="Normal 4 3 5 2 4 2" xfId="11536" xr:uid="{00000000-0005-0000-0000-0000FA7B0000}"/>
    <cellStyle name="Normal 4 3 5 2 4 2 2" xfId="27832" xr:uid="{00000000-0005-0000-0000-0000FB7B0000}"/>
    <cellStyle name="Normal 4 3 5 2 4 3" xfId="19686" xr:uid="{00000000-0005-0000-0000-0000FC7B0000}"/>
    <cellStyle name="Normal 4 3 5 2 5" xfId="5932" xr:uid="{00000000-0005-0000-0000-0000FD7B0000}"/>
    <cellStyle name="Normal 4 3 5 2 5 2" xfId="14078" xr:uid="{00000000-0005-0000-0000-0000FE7B0000}"/>
    <cellStyle name="Normal 4 3 5 2 5 2 2" xfId="30374" xr:uid="{00000000-0005-0000-0000-0000FF7B0000}"/>
    <cellStyle name="Normal 4 3 5 2 5 3" xfId="22228" xr:uid="{00000000-0005-0000-0000-0000007C0000}"/>
    <cellStyle name="Normal 4 3 5 2 6" xfId="8779" xr:uid="{00000000-0005-0000-0000-0000017C0000}"/>
    <cellStyle name="Normal 4 3 5 2 6 2" xfId="25075" xr:uid="{00000000-0005-0000-0000-0000027C0000}"/>
    <cellStyle name="Normal 4 3 5 2 7" xfId="16929" xr:uid="{00000000-0005-0000-0000-0000037C0000}"/>
    <cellStyle name="Normal 4 3 5 3" xfId="994" xr:uid="{00000000-0005-0000-0000-0000047C0000}"/>
    <cellStyle name="Normal 4 3 5 3 2" xfId="2404" xr:uid="{00000000-0005-0000-0000-0000057C0000}"/>
    <cellStyle name="Normal 4 3 5 3 2 2" xfId="4921" xr:uid="{00000000-0005-0000-0000-0000067C0000}"/>
    <cellStyle name="Normal 4 3 5 3 2 2 2" xfId="13067" xr:uid="{00000000-0005-0000-0000-0000077C0000}"/>
    <cellStyle name="Normal 4 3 5 3 2 2 2 2" xfId="29363" xr:uid="{00000000-0005-0000-0000-0000087C0000}"/>
    <cellStyle name="Normal 4 3 5 3 2 2 3" xfId="21217" xr:uid="{00000000-0005-0000-0000-0000097C0000}"/>
    <cellStyle name="Normal 4 3 5 3 2 3" xfId="7703" xr:uid="{00000000-0005-0000-0000-00000A7C0000}"/>
    <cellStyle name="Normal 4 3 5 3 2 3 2" xfId="15849" xr:uid="{00000000-0005-0000-0000-00000B7C0000}"/>
    <cellStyle name="Normal 4 3 5 3 2 3 2 2" xfId="32145" xr:uid="{00000000-0005-0000-0000-00000C7C0000}"/>
    <cellStyle name="Normal 4 3 5 3 2 3 3" xfId="23999" xr:uid="{00000000-0005-0000-0000-00000D7C0000}"/>
    <cellStyle name="Normal 4 3 5 3 2 4" xfId="10550" xr:uid="{00000000-0005-0000-0000-00000E7C0000}"/>
    <cellStyle name="Normal 4 3 5 3 2 4 2" xfId="26846" xr:uid="{00000000-0005-0000-0000-00000F7C0000}"/>
    <cellStyle name="Normal 4 3 5 3 2 5" xfId="18700" xr:uid="{00000000-0005-0000-0000-0000107C0000}"/>
    <cellStyle name="Normal 4 3 5 3 3" xfId="3703" xr:uid="{00000000-0005-0000-0000-0000117C0000}"/>
    <cellStyle name="Normal 4 3 5 3 3 2" xfId="11849" xr:uid="{00000000-0005-0000-0000-0000127C0000}"/>
    <cellStyle name="Normal 4 3 5 3 3 2 2" xfId="28145" xr:uid="{00000000-0005-0000-0000-0000137C0000}"/>
    <cellStyle name="Normal 4 3 5 3 3 3" xfId="19999" xr:uid="{00000000-0005-0000-0000-0000147C0000}"/>
    <cellStyle name="Normal 4 3 5 3 4" xfId="6293" xr:uid="{00000000-0005-0000-0000-0000157C0000}"/>
    <cellStyle name="Normal 4 3 5 3 4 2" xfId="14439" xr:uid="{00000000-0005-0000-0000-0000167C0000}"/>
    <cellStyle name="Normal 4 3 5 3 4 2 2" xfId="30735" xr:uid="{00000000-0005-0000-0000-0000177C0000}"/>
    <cellStyle name="Normal 4 3 5 3 4 3" xfId="22589" xr:uid="{00000000-0005-0000-0000-0000187C0000}"/>
    <cellStyle name="Normal 4 3 5 3 5" xfId="9140" xr:uid="{00000000-0005-0000-0000-0000197C0000}"/>
    <cellStyle name="Normal 4 3 5 3 5 2" xfId="25436" xr:uid="{00000000-0005-0000-0000-00001A7C0000}"/>
    <cellStyle name="Normal 4 3 5 3 6" xfId="17290" xr:uid="{00000000-0005-0000-0000-00001B7C0000}"/>
    <cellStyle name="Normal 4 3 5 4" xfId="1699" xr:uid="{00000000-0005-0000-0000-00001C7C0000}"/>
    <cellStyle name="Normal 4 3 5 4 2" xfId="4312" xr:uid="{00000000-0005-0000-0000-00001D7C0000}"/>
    <cellStyle name="Normal 4 3 5 4 2 2" xfId="12458" xr:uid="{00000000-0005-0000-0000-00001E7C0000}"/>
    <cellStyle name="Normal 4 3 5 4 2 2 2" xfId="28754" xr:uid="{00000000-0005-0000-0000-00001F7C0000}"/>
    <cellStyle name="Normal 4 3 5 4 2 3" xfId="20608" xr:uid="{00000000-0005-0000-0000-0000207C0000}"/>
    <cellStyle name="Normal 4 3 5 4 3" xfId="6998" xr:uid="{00000000-0005-0000-0000-0000217C0000}"/>
    <cellStyle name="Normal 4 3 5 4 3 2" xfId="15144" xr:uid="{00000000-0005-0000-0000-0000227C0000}"/>
    <cellStyle name="Normal 4 3 5 4 3 2 2" xfId="31440" xr:uid="{00000000-0005-0000-0000-0000237C0000}"/>
    <cellStyle name="Normal 4 3 5 4 3 3" xfId="23294" xr:uid="{00000000-0005-0000-0000-0000247C0000}"/>
    <cellStyle name="Normal 4 3 5 4 4" xfId="9845" xr:uid="{00000000-0005-0000-0000-0000257C0000}"/>
    <cellStyle name="Normal 4 3 5 4 4 2" xfId="26141" xr:uid="{00000000-0005-0000-0000-0000267C0000}"/>
    <cellStyle name="Normal 4 3 5 4 5" xfId="17995" xr:uid="{00000000-0005-0000-0000-0000277C0000}"/>
    <cellStyle name="Normal 4 3 5 5" xfId="3094" xr:uid="{00000000-0005-0000-0000-0000287C0000}"/>
    <cellStyle name="Normal 4 3 5 5 2" xfId="11240" xr:uid="{00000000-0005-0000-0000-0000297C0000}"/>
    <cellStyle name="Normal 4 3 5 5 2 2" xfId="27536" xr:uid="{00000000-0005-0000-0000-00002A7C0000}"/>
    <cellStyle name="Normal 4 3 5 5 3" xfId="19390" xr:uid="{00000000-0005-0000-0000-00002B7C0000}"/>
    <cellStyle name="Normal 4 3 5 6" xfId="5588" xr:uid="{00000000-0005-0000-0000-00002C7C0000}"/>
    <cellStyle name="Normal 4 3 5 6 2" xfId="13734" xr:uid="{00000000-0005-0000-0000-00002D7C0000}"/>
    <cellStyle name="Normal 4 3 5 6 2 2" xfId="30030" xr:uid="{00000000-0005-0000-0000-00002E7C0000}"/>
    <cellStyle name="Normal 4 3 5 6 3" xfId="21884" xr:uid="{00000000-0005-0000-0000-00002F7C0000}"/>
    <cellStyle name="Normal 4 3 5 7" xfId="8435" xr:uid="{00000000-0005-0000-0000-0000307C0000}"/>
    <cellStyle name="Normal 4 3 5 7 2" xfId="24731" xr:uid="{00000000-0005-0000-0000-0000317C0000}"/>
    <cellStyle name="Normal 4 3 5 8" xfId="16585" xr:uid="{00000000-0005-0000-0000-0000327C0000}"/>
    <cellStyle name="Normal 4 3 6" xfId="378" xr:uid="{00000000-0005-0000-0000-0000337C0000}"/>
    <cellStyle name="Normal 4 3 6 2" xfId="1084" xr:uid="{00000000-0005-0000-0000-0000347C0000}"/>
    <cellStyle name="Normal 4 3 6 2 2" xfId="2494" xr:uid="{00000000-0005-0000-0000-0000357C0000}"/>
    <cellStyle name="Normal 4 3 6 2 2 2" xfId="4995" xr:uid="{00000000-0005-0000-0000-0000367C0000}"/>
    <cellStyle name="Normal 4 3 6 2 2 2 2" xfId="13141" xr:uid="{00000000-0005-0000-0000-0000377C0000}"/>
    <cellStyle name="Normal 4 3 6 2 2 2 2 2" xfId="29437" xr:uid="{00000000-0005-0000-0000-0000387C0000}"/>
    <cellStyle name="Normal 4 3 6 2 2 2 3" xfId="21291" xr:uid="{00000000-0005-0000-0000-0000397C0000}"/>
    <cellStyle name="Normal 4 3 6 2 2 3" xfId="7793" xr:uid="{00000000-0005-0000-0000-00003A7C0000}"/>
    <cellStyle name="Normal 4 3 6 2 2 3 2" xfId="15939" xr:uid="{00000000-0005-0000-0000-00003B7C0000}"/>
    <cellStyle name="Normal 4 3 6 2 2 3 2 2" xfId="32235" xr:uid="{00000000-0005-0000-0000-00003C7C0000}"/>
    <cellStyle name="Normal 4 3 6 2 2 3 3" xfId="24089" xr:uid="{00000000-0005-0000-0000-00003D7C0000}"/>
    <cellStyle name="Normal 4 3 6 2 2 4" xfId="10640" xr:uid="{00000000-0005-0000-0000-00003E7C0000}"/>
    <cellStyle name="Normal 4 3 6 2 2 4 2" xfId="26936" xr:uid="{00000000-0005-0000-0000-00003F7C0000}"/>
    <cellStyle name="Normal 4 3 6 2 2 5" xfId="18790" xr:uid="{00000000-0005-0000-0000-0000407C0000}"/>
    <cellStyle name="Normal 4 3 6 2 3" xfId="3777" xr:uid="{00000000-0005-0000-0000-0000417C0000}"/>
    <cellStyle name="Normal 4 3 6 2 3 2" xfId="11923" xr:uid="{00000000-0005-0000-0000-0000427C0000}"/>
    <cellStyle name="Normal 4 3 6 2 3 2 2" xfId="28219" xr:uid="{00000000-0005-0000-0000-0000437C0000}"/>
    <cellStyle name="Normal 4 3 6 2 3 3" xfId="20073" xr:uid="{00000000-0005-0000-0000-0000447C0000}"/>
    <cellStyle name="Normal 4 3 6 2 4" xfId="6383" xr:uid="{00000000-0005-0000-0000-0000457C0000}"/>
    <cellStyle name="Normal 4 3 6 2 4 2" xfId="14529" xr:uid="{00000000-0005-0000-0000-0000467C0000}"/>
    <cellStyle name="Normal 4 3 6 2 4 2 2" xfId="30825" xr:uid="{00000000-0005-0000-0000-0000477C0000}"/>
    <cellStyle name="Normal 4 3 6 2 4 3" xfId="22679" xr:uid="{00000000-0005-0000-0000-0000487C0000}"/>
    <cellStyle name="Normal 4 3 6 2 5" xfId="9230" xr:uid="{00000000-0005-0000-0000-0000497C0000}"/>
    <cellStyle name="Normal 4 3 6 2 5 2" xfId="25526" xr:uid="{00000000-0005-0000-0000-00004A7C0000}"/>
    <cellStyle name="Normal 4 3 6 2 6" xfId="17380" xr:uid="{00000000-0005-0000-0000-00004B7C0000}"/>
    <cellStyle name="Normal 4 3 6 3" xfId="1789" xr:uid="{00000000-0005-0000-0000-00004C7C0000}"/>
    <cellStyle name="Normal 4 3 6 3 2" xfId="4386" xr:uid="{00000000-0005-0000-0000-00004D7C0000}"/>
    <cellStyle name="Normal 4 3 6 3 2 2" xfId="12532" xr:uid="{00000000-0005-0000-0000-00004E7C0000}"/>
    <cellStyle name="Normal 4 3 6 3 2 2 2" xfId="28828" xr:uid="{00000000-0005-0000-0000-00004F7C0000}"/>
    <cellStyle name="Normal 4 3 6 3 2 3" xfId="20682" xr:uid="{00000000-0005-0000-0000-0000507C0000}"/>
    <cellStyle name="Normal 4 3 6 3 3" xfId="7088" xr:uid="{00000000-0005-0000-0000-0000517C0000}"/>
    <cellStyle name="Normal 4 3 6 3 3 2" xfId="15234" xr:uid="{00000000-0005-0000-0000-0000527C0000}"/>
    <cellStyle name="Normal 4 3 6 3 3 2 2" xfId="31530" xr:uid="{00000000-0005-0000-0000-0000537C0000}"/>
    <cellStyle name="Normal 4 3 6 3 3 3" xfId="23384" xr:uid="{00000000-0005-0000-0000-0000547C0000}"/>
    <cellStyle name="Normal 4 3 6 3 4" xfId="9935" xr:uid="{00000000-0005-0000-0000-0000557C0000}"/>
    <cellStyle name="Normal 4 3 6 3 4 2" xfId="26231" xr:uid="{00000000-0005-0000-0000-0000567C0000}"/>
    <cellStyle name="Normal 4 3 6 3 5" xfId="18085" xr:uid="{00000000-0005-0000-0000-0000577C0000}"/>
    <cellStyle name="Normal 4 3 6 4" xfId="3168" xr:uid="{00000000-0005-0000-0000-0000587C0000}"/>
    <cellStyle name="Normal 4 3 6 4 2" xfId="11314" xr:uid="{00000000-0005-0000-0000-0000597C0000}"/>
    <cellStyle name="Normal 4 3 6 4 2 2" xfId="27610" xr:uid="{00000000-0005-0000-0000-00005A7C0000}"/>
    <cellStyle name="Normal 4 3 6 4 3" xfId="19464" xr:uid="{00000000-0005-0000-0000-00005B7C0000}"/>
    <cellStyle name="Normal 4 3 6 5" xfId="5678" xr:uid="{00000000-0005-0000-0000-00005C7C0000}"/>
    <cellStyle name="Normal 4 3 6 5 2" xfId="13824" xr:uid="{00000000-0005-0000-0000-00005D7C0000}"/>
    <cellStyle name="Normal 4 3 6 5 2 2" xfId="30120" xr:uid="{00000000-0005-0000-0000-00005E7C0000}"/>
    <cellStyle name="Normal 4 3 6 5 3" xfId="21974" xr:uid="{00000000-0005-0000-0000-00005F7C0000}"/>
    <cellStyle name="Normal 4 3 6 6" xfId="8525" xr:uid="{00000000-0005-0000-0000-0000607C0000}"/>
    <cellStyle name="Normal 4 3 6 6 2" xfId="24821" xr:uid="{00000000-0005-0000-0000-0000617C0000}"/>
    <cellStyle name="Normal 4 3 6 7" xfId="16675" xr:uid="{00000000-0005-0000-0000-0000627C0000}"/>
    <cellStyle name="Normal 4 3 7" xfId="740" xr:uid="{00000000-0005-0000-0000-0000637C0000}"/>
    <cellStyle name="Normal 4 3 7 2" xfId="2150" xr:uid="{00000000-0005-0000-0000-0000647C0000}"/>
    <cellStyle name="Normal 4 3 7 2 2" xfId="4699" xr:uid="{00000000-0005-0000-0000-0000657C0000}"/>
    <cellStyle name="Normal 4 3 7 2 2 2" xfId="12845" xr:uid="{00000000-0005-0000-0000-0000667C0000}"/>
    <cellStyle name="Normal 4 3 7 2 2 2 2" xfId="29141" xr:uid="{00000000-0005-0000-0000-0000677C0000}"/>
    <cellStyle name="Normal 4 3 7 2 2 3" xfId="20995" xr:uid="{00000000-0005-0000-0000-0000687C0000}"/>
    <cellStyle name="Normal 4 3 7 2 3" xfId="7449" xr:uid="{00000000-0005-0000-0000-0000697C0000}"/>
    <cellStyle name="Normal 4 3 7 2 3 2" xfId="15595" xr:uid="{00000000-0005-0000-0000-00006A7C0000}"/>
    <cellStyle name="Normal 4 3 7 2 3 2 2" xfId="31891" xr:uid="{00000000-0005-0000-0000-00006B7C0000}"/>
    <cellStyle name="Normal 4 3 7 2 3 3" xfId="23745" xr:uid="{00000000-0005-0000-0000-00006C7C0000}"/>
    <cellStyle name="Normal 4 3 7 2 4" xfId="10296" xr:uid="{00000000-0005-0000-0000-00006D7C0000}"/>
    <cellStyle name="Normal 4 3 7 2 4 2" xfId="26592" xr:uid="{00000000-0005-0000-0000-00006E7C0000}"/>
    <cellStyle name="Normal 4 3 7 2 5" xfId="18446" xr:uid="{00000000-0005-0000-0000-00006F7C0000}"/>
    <cellStyle name="Normal 4 3 7 3" xfId="3481" xr:uid="{00000000-0005-0000-0000-0000707C0000}"/>
    <cellStyle name="Normal 4 3 7 3 2" xfId="11627" xr:uid="{00000000-0005-0000-0000-0000717C0000}"/>
    <cellStyle name="Normal 4 3 7 3 2 2" xfId="27923" xr:uid="{00000000-0005-0000-0000-0000727C0000}"/>
    <cellStyle name="Normal 4 3 7 3 3" xfId="19777" xr:uid="{00000000-0005-0000-0000-0000737C0000}"/>
    <cellStyle name="Normal 4 3 7 4" xfId="6039" xr:uid="{00000000-0005-0000-0000-0000747C0000}"/>
    <cellStyle name="Normal 4 3 7 4 2" xfId="14185" xr:uid="{00000000-0005-0000-0000-0000757C0000}"/>
    <cellStyle name="Normal 4 3 7 4 2 2" xfId="30481" xr:uid="{00000000-0005-0000-0000-0000767C0000}"/>
    <cellStyle name="Normal 4 3 7 4 3" xfId="22335" xr:uid="{00000000-0005-0000-0000-0000777C0000}"/>
    <cellStyle name="Normal 4 3 7 5" xfId="8886" xr:uid="{00000000-0005-0000-0000-0000787C0000}"/>
    <cellStyle name="Normal 4 3 7 5 2" xfId="25182" xr:uid="{00000000-0005-0000-0000-0000797C0000}"/>
    <cellStyle name="Normal 4 3 7 6" xfId="17036" xr:uid="{00000000-0005-0000-0000-00007A7C0000}"/>
    <cellStyle name="Normal 4 3 8" xfId="1445" xr:uid="{00000000-0005-0000-0000-00007B7C0000}"/>
    <cellStyle name="Normal 4 3 8 2" xfId="4090" xr:uid="{00000000-0005-0000-0000-00007C7C0000}"/>
    <cellStyle name="Normal 4 3 8 2 2" xfId="12236" xr:uid="{00000000-0005-0000-0000-00007D7C0000}"/>
    <cellStyle name="Normal 4 3 8 2 2 2" xfId="28532" xr:uid="{00000000-0005-0000-0000-00007E7C0000}"/>
    <cellStyle name="Normal 4 3 8 2 3" xfId="20386" xr:uid="{00000000-0005-0000-0000-00007F7C0000}"/>
    <cellStyle name="Normal 4 3 8 3" xfId="6744" xr:uid="{00000000-0005-0000-0000-0000807C0000}"/>
    <cellStyle name="Normal 4 3 8 3 2" xfId="14890" xr:uid="{00000000-0005-0000-0000-0000817C0000}"/>
    <cellStyle name="Normal 4 3 8 3 2 2" xfId="31186" xr:uid="{00000000-0005-0000-0000-0000827C0000}"/>
    <cellStyle name="Normal 4 3 8 3 3" xfId="23040" xr:uid="{00000000-0005-0000-0000-0000837C0000}"/>
    <cellStyle name="Normal 4 3 8 4" xfId="9591" xr:uid="{00000000-0005-0000-0000-0000847C0000}"/>
    <cellStyle name="Normal 4 3 8 4 2" xfId="25887" xr:uid="{00000000-0005-0000-0000-0000857C0000}"/>
    <cellStyle name="Normal 4 3 8 5" xfId="17741" xr:uid="{00000000-0005-0000-0000-0000867C0000}"/>
    <cellStyle name="Normal 4 3 9" xfId="2872" xr:uid="{00000000-0005-0000-0000-0000877C0000}"/>
    <cellStyle name="Normal 4 3 9 2" xfId="11018" xr:uid="{00000000-0005-0000-0000-0000887C0000}"/>
    <cellStyle name="Normal 4 3 9 2 2" xfId="27314" xr:uid="{00000000-0005-0000-0000-0000897C0000}"/>
    <cellStyle name="Normal 4 3 9 3" xfId="19168" xr:uid="{00000000-0005-0000-0000-00008A7C0000}"/>
    <cellStyle name="Normal 4 4" xfId="56" xr:uid="{00000000-0005-0000-0000-00008B7C0000}"/>
    <cellStyle name="Normal 4 4 10" xfId="8203" xr:uid="{00000000-0005-0000-0000-00008C7C0000}"/>
    <cellStyle name="Normal 4 4 10 2" xfId="24499" xr:uid="{00000000-0005-0000-0000-00008D7C0000}"/>
    <cellStyle name="Normal 4 4 11" xfId="16353" xr:uid="{00000000-0005-0000-0000-00008E7C0000}"/>
    <cellStyle name="Normal 4 4 2" xfId="146" xr:uid="{00000000-0005-0000-0000-00008F7C0000}"/>
    <cellStyle name="Normal 4 4 2 2" xfId="490" xr:uid="{00000000-0005-0000-0000-0000907C0000}"/>
    <cellStyle name="Normal 4 4 2 2 2" xfId="1196" xr:uid="{00000000-0005-0000-0000-0000917C0000}"/>
    <cellStyle name="Normal 4 4 2 2 2 2" xfId="2606" xr:uid="{00000000-0005-0000-0000-0000927C0000}"/>
    <cellStyle name="Normal 4 4 2 2 2 2 2" xfId="5087" xr:uid="{00000000-0005-0000-0000-0000937C0000}"/>
    <cellStyle name="Normal 4 4 2 2 2 2 2 2" xfId="13233" xr:uid="{00000000-0005-0000-0000-0000947C0000}"/>
    <cellStyle name="Normal 4 4 2 2 2 2 2 2 2" xfId="29529" xr:uid="{00000000-0005-0000-0000-0000957C0000}"/>
    <cellStyle name="Normal 4 4 2 2 2 2 2 3" xfId="21383" xr:uid="{00000000-0005-0000-0000-0000967C0000}"/>
    <cellStyle name="Normal 4 4 2 2 2 2 3" xfId="7905" xr:uid="{00000000-0005-0000-0000-0000977C0000}"/>
    <cellStyle name="Normal 4 4 2 2 2 2 3 2" xfId="16051" xr:uid="{00000000-0005-0000-0000-0000987C0000}"/>
    <cellStyle name="Normal 4 4 2 2 2 2 3 2 2" xfId="32347" xr:uid="{00000000-0005-0000-0000-0000997C0000}"/>
    <cellStyle name="Normal 4 4 2 2 2 2 3 3" xfId="24201" xr:uid="{00000000-0005-0000-0000-00009A7C0000}"/>
    <cellStyle name="Normal 4 4 2 2 2 2 4" xfId="10752" xr:uid="{00000000-0005-0000-0000-00009B7C0000}"/>
    <cellStyle name="Normal 4 4 2 2 2 2 4 2" xfId="27048" xr:uid="{00000000-0005-0000-0000-00009C7C0000}"/>
    <cellStyle name="Normal 4 4 2 2 2 2 5" xfId="18902" xr:uid="{00000000-0005-0000-0000-00009D7C0000}"/>
    <cellStyle name="Normal 4 4 2 2 2 3" xfId="3869" xr:uid="{00000000-0005-0000-0000-00009E7C0000}"/>
    <cellStyle name="Normal 4 4 2 2 2 3 2" xfId="12015" xr:uid="{00000000-0005-0000-0000-00009F7C0000}"/>
    <cellStyle name="Normal 4 4 2 2 2 3 2 2" xfId="28311" xr:uid="{00000000-0005-0000-0000-0000A07C0000}"/>
    <cellStyle name="Normal 4 4 2 2 2 3 3" xfId="20165" xr:uid="{00000000-0005-0000-0000-0000A17C0000}"/>
    <cellStyle name="Normal 4 4 2 2 2 4" xfId="6495" xr:uid="{00000000-0005-0000-0000-0000A27C0000}"/>
    <cellStyle name="Normal 4 4 2 2 2 4 2" xfId="14641" xr:uid="{00000000-0005-0000-0000-0000A37C0000}"/>
    <cellStyle name="Normal 4 4 2 2 2 4 2 2" xfId="30937" xr:uid="{00000000-0005-0000-0000-0000A47C0000}"/>
    <cellStyle name="Normal 4 4 2 2 2 4 3" xfId="22791" xr:uid="{00000000-0005-0000-0000-0000A57C0000}"/>
    <cellStyle name="Normal 4 4 2 2 2 5" xfId="9342" xr:uid="{00000000-0005-0000-0000-0000A67C0000}"/>
    <cellStyle name="Normal 4 4 2 2 2 5 2" xfId="25638" xr:uid="{00000000-0005-0000-0000-0000A77C0000}"/>
    <cellStyle name="Normal 4 4 2 2 2 6" xfId="17492" xr:uid="{00000000-0005-0000-0000-0000A87C0000}"/>
    <cellStyle name="Normal 4 4 2 2 3" xfId="1901" xr:uid="{00000000-0005-0000-0000-0000A97C0000}"/>
    <cellStyle name="Normal 4 4 2 2 3 2" xfId="4478" xr:uid="{00000000-0005-0000-0000-0000AA7C0000}"/>
    <cellStyle name="Normal 4 4 2 2 3 2 2" xfId="12624" xr:uid="{00000000-0005-0000-0000-0000AB7C0000}"/>
    <cellStyle name="Normal 4 4 2 2 3 2 2 2" xfId="28920" xr:uid="{00000000-0005-0000-0000-0000AC7C0000}"/>
    <cellStyle name="Normal 4 4 2 2 3 2 3" xfId="20774" xr:uid="{00000000-0005-0000-0000-0000AD7C0000}"/>
    <cellStyle name="Normal 4 4 2 2 3 3" xfId="7200" xr:uid="{00000000-0005-0000-0000-0000AE7C0000}"/>
    <cellStyle name="Normal 4 4 2 2 3 3 2" xfId="15346" xr:uid="{00000000-0005-0000-0000-0000AF7C0000}"/>
    <cellStyle name="Normal 4 4 2 2 3 3 2 2" xfId="31642" xr:uid="{00000000-0005-0000-0000-0000B07C0000}"/>
    <cellStyle name="Normal 4 4 2 2 3 3 3" xfId="23496" xr:uid="{00000000-0005-0000-0000-0000B17C0000}"/>
    <cellStyle name="Normal 4 4 2 2 3 4" xfId="10047" xr:uid="{00000000-0005-0000-0000-0000B27C0000}"/>
    <cellStyle name="Normal 4 4 2 2 3 4 2" xfId="26343" xr:uid="{00000000-0005-0000-0000-0000B37C0000}"/>
    <cellStyle name="Normal 4 4 2 2 3 5" xfId="18197" xr:uid="{00000000-0005-0000-0000-0000B47C0000}"/>
    <cellStyle name="Normal 4 4 2 2 4" xfId="3260" xr:uid="{00000000-0005-0000-0000-0000B57C0000}"/>
    <cellStyle name="Normal 4 4 2 2 4 2" xfId="11406" xr:uid="{00000000-0005-0000-0000-0000B67C0000}"/>
    <cellStyle name="Normal 4 4 2 2 4 2 2" xfId="27702" xr:uid="{00000000-0005-0000-0000-0000B77C0000}"/>
    <cellStyle name="Normal 4 4 2 2 4 3" xfId="19556" xr:uid="{00000000-0005-0000-0000-0000B87C0000}"/>
    <cellStyle name="Normal 4 4 2 2 5" xfId="5790" xr:uid="{00000000-0005-0000-0000-0000B97C0000}"/>
    <cellStyle name="Normal 4 4 2 2 5 2" xfId="13936" xr:uid="{00000000-0005-0000-0000-0000BA7C0000}"/>
    <cellStyle name="Normal 4 4 2 2 5 2 2" xfId="30232" xr:uid="{00000000-0005-0000-0000-0000BB7C0000}"/>
    <cellStyle name="Normal 4 4 2 2 5 3" xfId="22086" xr:uid="{00000000-0005-0000-0000-0000BC7C0000}"/>
    <cellStyle name="Normal 4 4 2 2 6" xfId="8637" xr:uid="{00000000-0005-0000-0000-0000BD7C0000}"/>
    <cellStyle name="Normal 4 4 2 2 6 2" xfId="24933" xr:uid="{00000000-0005-0000-0000-0000BE7C0000}"/>
    <cellStyle name="Normal 4 4 2 2 7" xfId="16787" xr:uid="{00000000-0005-0000-0000-0000BF7C0000}"/>
    <cellStyle name="Normal 4 4 2 3" xfId="852" xr:uid="{00000000-0005-0000-0000-0000C07C0000}"/>
    <cellStyle name="Normal 4 4 2 3 2" xfId="2262" xr:uid="{00000000-0005-0000-0000-0000C17C0000}"/>
    <cellStyle name="Normal 4 4 2 3 2 2" xfId="4791" xr:uid="{00000000-0005-0000-0000-0000C27C0000}"/>
    <cellStyle name="Normal 4 4 2 3 2 2 2" xfId="12937" xr:uid="{00000000-0005-0000-0000-0000C37C0000}"/>
    <cellStyle name="Normal 4 4 2 3 2 2 2 2" xfId="29233" xr:uid="{00000000-0005-0000-0000-0000C47C0000}"/>
    <cellStyle name="Normal 4 4 2 3 2 2 3" xfId="21087" xr:uid="{00000000-0005-0000-0000-0000C57C0000}"/>
    <cellStyle name="Normal 4 4 2 3 2 3" xfId="7561" xr:uid="{00000000-0005-0000-0000-0000C67C0000}"/>
    <cellStyle name="Normal 4 4 2 3 2 3 2" xfId="15707" xr:uid="{00000000-0005-0000-0000-0000C77C0000}"/>
    <cellStyle name="Normal 4 4 2 3 2 3 2 2" xfId="32003" xr:uid="{00000000-0005-0000-0000-0000C87C0000}"/>
    <cellStyle name="Normal 4 4 2 3 2 3 3" xfId="23857" xr:uid="{00000000-0005-0000-0000-0000C97C0000}"/>
    <cellStyle name="Normal 4 4 2 3 2 4" xfId="10408" xr:uid="{00000000-0005-0000-0000-0000CA7C0000}"/>
    <cellStyle name="Normal 4 4 2 3 2 4 2" xfId="26704" xr:uid="{00000000-0005-0000-0000-0000CB7C0000}"/>
    <cellStyle name="Normal 4 4 2 3 2 5" xfId="18558" xr:uid="{00000000-0005-0000-0000-0000CC7C0000}"/>
    <cellStyle name="Normal 4 4 2 3 3" xfId="3573" xr:uid="{00000000-0005-0000-0000-0000CD7C0000}"/>
    <cellStyle name="Normal 4 4 2 3 3 2" xfId="11719" xr:uid="{00000000-0005-0000-0000-0000CE7C0000}"/>
    <cellStyle name="Normal 4 4 2 3 3 2 2" xfId="28015" xr:uid="{00000000-0005-0000-0000-0000CF7C0000}"/>
    <cellStyle name="Normal 4 4 2 3 3 3" xfId="19869" xr:uid="{00000000-0005-0000-0000-0000D07C0000}"/>
    <cellStyle name="Normal 4 4 2 3 4" xfId="6151" xr:uid="{00000000-0005-0000-0000-0000D17C0000}"/>
    <cellStyle name="Normal 4 4 2 3 4 2" xfId="14297" xr:uid="{00000000-0005-0000-0000-0000D27C0000}"/>
    <cellStyle name="Normal 4 4 2 3 4 2 2" xfId="30593" xr:uid="{00000000-0005-0000-0000-0000D37C0000}"/>
    <cellStyle name="Normal 4 4 2 3 4 3" xfId="22447" xr:uid="{00000000-0005-0000-0000-0000D47C0000}"/>
    <cellStyle name="Normal 4 4 2 3 5" xfId="8998" xr:uid="{00000000-0005-0000-0000-0000D57C0000}"/>
    <cellStyle name="Normal 4 4 2 3 5 2" xfId="25294" xr:uid="{00000000-0005-0000-0000-0000D67C0000}"/>
    <cellStyle name="Normal 4 4 2 3 6" xfId="17148" xr:uid="{00000000-0005-0000-0000-0000D77C0000}"/>
    <cellStyle name="Normal 4 4 2 4" xfId="1557" xr:uid="{00000000-0005-0000-0000-0000D87C0000}"/>
    <cellStyle name="Normal 4 4 2 4 2" xfId="4182" xr:uid="{00000000-0005-0000-0000-0000D97C0000}"/>
    <cellStyle name="Normal 4 4 2 4 2 2" xfId="12328" xr:uid="{00000000-0005-0000-0000-0000DA7C0000}"/>
    <cellStyle name="Normal 4 4 2 4 2 2 2" xfId="28624" xr:uid="{00000000-0005-0000-0000-0000DB7C0000}"/>
    <cellStyle name="Normal 4 4 2 4 2 3" xfId="20478" xr:uid="{00000000-0005-0000-0000-0000DC7C0000}"/>
    <cellStyle name="Normal 4 4 2 4 3" xfId="6856" xr:uid="{00000000-0005-0000-0000-0000DD7C0000}"/>
    <cellStyle name="Normal 4 4 2 4 3 2" xfId="15002" xr:uid="{00000000-0005-0000-0000-0000DE7C0000}"/>
    <cellStyle name="Normal 4 4 2 4 3 2 2" xfId="31298" xr:uid="{00000000-0005-0000-0000-0000DF7C0000}"/>
    <cellStyle name="Normal 4 4 2 4 3 3" xfId="23152" xr:uid="{00000000-0005-0000-0000-0000E07C0000}"/>
    <cellStyle name="Normal 4 4 2 4 4" xfId="9703" xr:uid="{00000000-0005-0000-0000-0000E17C0000}"/>
    <cellStyle name="Normal 4 4 2 4 4 2" xfId="25999" xr:uid="{00000000-0005-0000-0000-0000E27C0000}"/>
    <cellStyle name="Normal 4 4 2 4 5" xfId="17853" xr:uid="{00000000-0005-0000-0000-0000E37C0000}"/>
    <cellStyle name="Normal 4 4 2 5" xfId="2964" xr:uid="{00000000-0005-0000-0000-0000E47C0000}"/>
    <cellStyle name="Normal 4 4 2 5 2" xfId="11110" xr:uid="{00000000-0005-0000-0000-0000E57C0000}"/>
    <cellStyle name="Normal 4 4 2 5 2 2" xfId="27406" xr:uid="{00000000-0005-0000-0000-0000E67C0000}"/>
    <cellStyle name="Normal 4 4 2 5 3" xfId="19260" xr:uid="{00000000-0005-0000-0000-0000E77C0000}"/>
    <cellStyle name="Normal 4 4 2 6" xfId="5446" xr:uid="{00000000-0005-0000-0000-0000E87C0000}"/>
    <cellStyle name="Normal 4 4 2 6 2" xfId="13592" xr:uid="{00000000-0005-0000-0000-0000E97C0000}"/>
    <cellStyle name="Normal 4 4 2 6 2 2" xfId="29888" xr:uid="{00000000-0005-0000-0000-0000EA7C0000}"/>
    <cellStyle name="Normal 4 4 2 6 3" xfId="21742" xr:uid="{00000000-0005-0000-0000-0000EB7C0000}"/>
    <cellStyle name="Normal 4 4 2 7" xfId="8293" xr:uid="{00000000-0005-0000-0000-0000EC7C0000}"/>
    <cellStyle name="Normal 4 4 2 7 2" xfId="24589" xr:uid="{00000000-0005-0000-0000-0000ED7C0000}"/>
    <cellStyle name="Normal 4 4 2 8" xfId="16443" xr:uid="{00000000-0005-0000-0000-0000EE7C0000}"/>
    <cellStyle name="Normal 4 4 3" xfId="227" xr:uid="{00000000-0005-0000-0000-0000EF7C0000}"/>
    <cellStyle name="Normal 4 4 3 2" xfId="571" xr:uid="{00000000-0005-0000-0000-0000F07C0000}"/>
    <cellStyle name="Normal 4 4 3 2 2" xfId="1277" xr:uid="{00000000-0005-0000-0000-0000F17C0000}"/>
    <cellStyle name="Normal 4 4 3 2 2 2" xfId="2687" xr:uid="{00000000-0005-0000-0000-0000F27C0000}"/>
    <cellStyle name="Normal 4 4 3 2 2 2 2" xfId="5161" xr:uid="{00000000-0005-0000-0000-0000F37C0000}"/>
    <cellStyle name="Normal 4 4 3 2 2 2 2 2" xfId="13307" xr:uid="{00000000-0005-0000-0000-0000F47C0000}"/>
    <cellStyle name="Normal 4 4 3 2 2 2 2 2 2" xfId="29603" xr:uid="{00000000-0005-0000-0000-0000F57C0000}"/>
    <cellStyle name="Normal 4 4 3 2 2 2 2 3" xfId="21457" xr:uid="{00000000-0005-0000-0000-0000F67C0000}"/>
    <cellStyle name="Normal 4 4 3 2 2 2 3" xfId="7986" xr:uid="{00000000-0005-0000-0000-0000F77C0000}"/>
    <cellStyle name="Normal 4 4 3 2 2 2 3 2" xfId="16132" xr:uid="{00000000-0005-0000-0000-0000F87C0000}"/>
    <cellStyle name="Normal 4 4 3 2 2 2 3 2 2" xfId="32428" xr:uid="{00000000-0005-0000-0000-0000F97C0000}"/>
    <cellStyle name="Normal 4 4 3 2 2 2 3 3" xfId="24282" xr:uid="{00000000-0005-0000-0000-0000FA7C0000}"/>
    <cellStyle name="Normal 4 4 3 2 2 2 4" xfId="10833" xr:uid="{00000000-0005-0000-0000-0000FB7C0000}"/>
    <cellStyle name="Normal 4 4 3 2 2 2 4 2" xfId="27129" xr:uid="{00000000-0005-0000-0000-0000FC7C0000}"/>
    <cellStyle name="Normal 4 4 3 2 2 2 5" xfId="18983" xr:uid="{00000000-0005-0000-0000-0000FD7C0000}"/>
    <cellStyle name="Normal 4 4 3 2 2 3" xfId="3943" xr:uid="{00000000-0005-0000-0000-0000FE7C0000}"/>
    <cellStyle name="Normal 4 4 3 2 2 3 2" xfId="12089" xr:uid="{00000000-0005-0000-0000-0000FF7C0000}"/>
    <cellStyle name="Normal 4 4 3 2 2 3 2 2" xfId="28385" xr:uid="{00000000-0005-0000-0000-0000007D0000}"/>
    <cellStyle name="Normal 4 4 3 2 2 3 3" xfId="20239" xr:uid="{00000000-0005-0000-0000-0000017D0000}"/>
    <cellStyle name="Normal 4 4 3 2 2 4" xfId="6576" xr:uid="{00000000-0005-0000-0000-0000027D0000}"/>
    <cellStyle name="Normal 4 4 3 2 2 4 2" xfId="14722" xr:uid="{00000000-0005-0000-0000-0000037D0000}"/>
    <cellStyle name="Normal 4 4 3 2 2 4 2 2" xfId="31018" xr:uid="{00000000-0005-0000-0000-0000047D0000}"/>
    <cellStyle name="Normal 4 4 3 2 2 4 3" xfId="22872" xr:uid="{00000000-0005-0000-0000-0000057D0000}"/>
    <cellStyle name="Normal 4 4 3 2 2 5" xfId="9423" xr:uid="{00000000-0005-0000-0000-0000067D0000}"/>
    <cellStyle name="Normal 4 4 3 2 2 5 2" xfId="25719" xr:uid="{00000000-0005-0000-0000-0000077D0000}"/>
    <cellStyle name="Normal 4 4 3 2 2 6" xfId="17573" xr:uid="{00000000-0005-0000-0000-0000087D0000}"/>
    <cellStyle name="Normal 4 4 3 2 3" xfId="1982" xr:uid="{00000000-0005-0000-0000-0000097D0000}"/>
    <cellStyle name="Normal 4 4 3 2 3 2" xfId="4552" xr:uid="{00000000-0005-0000-0000-00000A7D0000}"/>
    <cellStyle name="Normal 4 4 3 2 3 2 2" xfId="12698" xr:uid="{00000000-0005-0000-0000-00000B7D0000}"/>
    <cellStyle name="Normal 4 4 3 2 3 2 2 2" xfId="28994" xr:uid="{00000000-0005-0000-0000-00000C7D0000}"/>
    <cellStyle name="Normal 4 4 3 2 3 2 3" xfId="20848" xr:uid="{00000000-0005-0000-0000-00000D7D0000}"/>
    <cellStyle name="Normal 4 4 3 2 3 3" xfId="7281" xr:uid="{00000000-0005-0000-0000-00000E7D0000}"/>
    <cellStyle name="Normal 4 4 3 2 3 3 2" xfId="15427" xr:uid="{00000000-0005-0000-0000-00000F7D0000}"/>
    <cellStyle name="Normal 4 4 3 2 3 3 2 2" xfId="31723" xr:uid="{00000000-0005-0000-0000-0000107D0000}"/>
    <cellStyle name="Normal 4 4 3 2 3 3 3" xfId="23577" xr:uid="{00000000-0005-0000-0000-0000117D0000}"/>
    <cellStyle name="Normal 4 4 3 2 3 4" xfId="10128" xr:uid="{00000000-0005-0000-0000-0000127D0000}"/>
    <cellStyle name="Normal 4 4 3 2 3 4 2" xfId="26424" xr:uid="{00000000-0005-0000-0000-0000137D0000}"/>
    <cellStyle name="Normal 4 4 3 2 3 5" xfId="18278" xr:uid="{00000000-0005-0000-0000-0000147D0000}"/>
    <cellStyle name="Normal 4 4 3 2 4" xfId="3334" xr:uid="{00000000-0005-0000-0000-0000157D0000}"/>
    <cellStyle name="Normal 4 4 3 2 4 2" xfId="11480" xr:uid="{00000000-0005-0000-0000-0000167D0000}"/>
    <cellStyle name="Normal 4 4 3 2 4 2 2" xfId="27776" xr:uid="{00000000-0005-0000-0000-0000177D0000}"/>
    <cellStyle name="Normal 4 4 3 2 4 3" xfId="19630" xr:uid="{00000000-0005-0000-0000-0000187D0000}"/>
    <cellStyle name="Normal 4 4 3 2 5" xfId="5871" xr:uid="{00000000-0005-0000-0000-0000197D0000}"/>
    <cellStyle name="Normal 4 4 3 2 5 2" xfId="14017" xr:uid="{00000000-0005-0000-0000-00001A7D0000}"/>
    <cellStyle name="Normal 4 4 3 2 5 2 2" xfId="30313" xr:uid="{00000000-0005-0000-0000-00001B7D0000}"/>
    <cellStyle name="Normal 4 4 3 2 5 3" xfId="22167" xr:uid="{00000000-0005-0000-0000-00001C7D0000}"/>
    <cellStyle name="Normal 4 4 3 2 6" xfId="8718" xr:uid="{00000000-0005-0000-0000-00001D7D0000}"/>
    <cellStyle name="Normal 4 4 3 2 6 2" xfId="25014" xr:uid="{00000000-0005-0000-0000-00001E7D0000}"/>
    <cellStyle name="Normal 4 4 3 2 7" xfId="16868" xr:uid="{00000000-0005-0000-0000-00001F7D0000}"/>
    <cellStyle name="Normal 4 4 3 3" xfId="933" xr:uid="{00000000-0005-0000-0000-0000207D0000}"/>
    <cellStyle name="Normal 4 4 3 3 2" xfId="2343" xr:uid="{00000000-0005-0000-0000-0000217D0000}"/>
    <cellStyle name="Normal 4 4 3 3 2 2" xfId="4865" xr:uid="{00000000-0005-0000-0000-0000227D0000}"/>
    <cellStyle name="Normal 4 4 3 3 2 2 2" xfId="13011" xr:uid="{00000000-0005-0000-0000-0000237D0000}"/>
    <cellStyle name="Normal 4 4 3 3 2 2 2 2" xfId="29307" xr:uid="{00000000-0005-0000-0000-0000247D0000}"/>
    <cellStyle name="Normal 4 4 3 3 2 2 3" xfId="21161" xr:uid="{00000000-0005-0000-0000-0000257D0000}"/>
    <cellStyle name="Normal 4 4 3 3 2 3" xfId="7642" xr:uid="{00000000-0005-0000-0000-0000267D0000}"/>
    <cellStyle name="Normal 4 4 3 3 2 3 2" xfId="15788" xr:uid="{00000000-0005-0000-0000-0000277D0000}"/>
    <cellStyle name="Normal 4 4 3 3 2 3 2 2" xfId="32084" xr:uid="{00000000-0005-0000-0000-0000287D0000}"/>
    <cellStyle name="Normal 4 4 3 3 2 3 3" xfId="23938" xr:uid="{00000000-0005-0000-0000-0000297D0000}"/>
    <cellStyle name="Normal 4 4 3 3 2 4" xfId="10489" xr:uid="{00000000-0005-0000-0000-00002A7D0000}"/>
    <cellStyle name="Normal 4 4 3 3 2 4 2" xfId="26785" xr:uid="{00000000-0005-0000-0000-00002B7D0000}"/>
    <cellStyle name="Normal 4 4 3 3 2 5" xfId="18639" xr:uid="{00000000-0005-0000-0000-00002C7D0000}"/>
    <cellStyle name="Normal 4 4 3 3 3" xfId="3647" xr:uid="{00000000-0005-0000-0000-00002D7D0000}"/>
    <cellStyle name="Normal 4 4 3 3 3 2" xfId="11793" xr:uid="{00000000-0005-0000-0000-00002E7D0000}"/>
    <cellStyle name="Normal 4 4 3 3 3 2 2" xfId="28089" xr:uid="{00000000-0005-0000-0000-00002F7D0000}"/>
    <cellStyle name="Normal 4 4 3 3 3 3" xfId="19943" xr:uid="{00000000-0005-0000-0000-0000307D0000}"/>
    <cellStyle name="Normal 4 4 3 3 4" xfId="6232" xr:uid="{00000000-0005-0000-0000-0000317D0000}"/>
    <cellStyle name="Normal 4 4 3 3 4 2" xfId="14378" xr:uid="{00000000-0005-0000-0000-0000327D0000}"/>
    <cellStyle name="Normal 4 4 3 3 4 2 2" xfId="30674" xr:uid="{00000000-0005-0000-0000-0000337D0000}"/>
    <cellStyle name="Normal 4 4 3 3 4 3" xfId="22528" xr:uid="{00000000-0005-0000-0000-0000347D0000}"/>
    <cellStyle name="Normal 4 4 3 3 5" xfId="9079" xr:uid="{00000000-0005-0000-0000-0000357D0000}"/>
    <cellStyle name="Normal 4 4 3 3 5 2" xfId="25375" xr:uid="{00000000-0005-0000-0000-0000367D0000}"/>
    <cellStyle name="Normal 4 4 3 3 6" xfId="17229" xr:uid="{00000000-0005-0000-0000-0000377D0000}"/>
    <cellStyle name="Normal 4 4 3 4" xfId="1638" xr:uid="{00000000-0005-0000-0000-0000387D0000}"/>
    <cellStyle name="Normal 4 4 3 4 2" xfId="4256" xr:uid="{00000000-0005-0000-0000-0000397D0000}"/>
    <cellStyle name="Normal 4 4 3 4 2 2" xfId="12402" xr:uid="{00000000-0005-0000-0000-00003A7D0000}"/>
    <cellStyle name="Normal 4 4 3 4 2 2 2" xfId="28698" xr:uid="{00000000-0005-0000-0000-00003B7D0000}"/>
    <cellStyle name="Normal 4 4 3 4 2 3" xfId="20552" xr:uid="{00000000-0005-0000-0000-00003C7D0000}"/>
    <cellStyle name="Normal 4 4 3 4 3" xfId="6937" xr:uid="{00000000-0005-0000-0000-00003D7D0000}"/>
    <cellStyle name="Normal 4 4 3 4 3 2" xfId="15083" xr:uid="{00000000-0005-0000-0000-00003E7D0000}"/>
    <cellStyle name="Normal 4 4 3 4 3 2 2" xfId="31379" xr:uid="{00000000-0005-0000-0000-00003F7D0000}"/>
    <cellStyle name="Normal 4 4 3 4 3 3" xfId="23233" xr:uid="{00000000-0005-0000-0000-0000407D0000}"/>
    <cellStyle name="Normal 4 4 3 4 4" xfId="9784" xr:uid="{00000000-0005-0000-0000-0000417D0000}"/>
    <cellStyle name="Normal 4 4 3 4 4 2" xfId="26080" xr:uid="{00000000-0005-0000-0000-0000427D0000}"/>
    <cellStyle name="Normal 4 4 3 4 5" xfId="17934" xr:uid="{00000000-0005-0000-0000-0000437D0000}"/>
    <cellStyle name="Normal 4 4 3 5" xfId="3038" xr:uid="{00000000-0005-0000-0000-0000447D0000}"/>
    <cellStyle name="Normal 4 4 3 5 2" xfId="11184" xr:uid="{00000000-0005-0000-0000-0000457D0000}"/>
    <cellStyle name="Normal 4 4 3 5 2 2" xfId="27480" xr:uid="{00000000-0005-0000-0000-0000467D0000}"/>
    <cellStyle name="Normal 4 4 3 5 3" xfId="19334" xr:uid="{00000000-0005-0000-0000-0000477D0000}"/>
    <cellStyle name="Normal 4 4 3 6" xfId="5527" xr:uid="{00000000-0005-0000-0000-0000487D0000}"/>
    <cellStyle name="Normal 4 4 3 6 2" xfId="13673" xr:uid="{00000000-0005-0000-0000-0000497D0000}"/>
    <cellStyle name="Normal 4 4 3 6 2 2" xfId="29969" xr:uid="{00000000-0005-0000-0000-00004A7D0000}"/>
    <cellStyle name="Normal 4 4 3 6 3" xfId="21823" xr:uid="{00000000-0005-0000-0000-00004B7D0000}"/>
    <cellStyle name="Normal 4 4 3 7" xfId="8374" xr:uid="{00000000-0005-0000-0000-00004C7D0000}"/>
    <cellStyle name="Normal 4 4 3 7 2" xfId="24670" xr:uid="{00000000-0005-0000-0000-00004D7D0000}"/>
    <cellStyle name="Normal 4 4 3 8" xfId="16524" xr:uid="{00000000-0005-0000-0000-00004E7D0000}"/>
    <cellStyle name="Normal 4 4 4" xfId="310" xr:uid="{00000000-0005-0000-0000-00004F7D0000}"/>
    <cellStyle name="Normal 4 4 4 2" xfId="654" xr:uid="{00000000-0005-0000-0000-0000507D0000}"/>
    <cellStyle name="Normal 4 4 4 2 2" xfId="1360" xr:uid="{00000000-0005-0000-0000-0000517D0000}"/>
    <cellStyle name="Normal 4 4 4 2 2 2" xfId="2770" xr:uid="{00000000-0005-0000-0000-0000527D0000}"/>
    <cellStyle name="Normal 4 4 4 2 2 2 2" xfId="5235" xr:uid="{00000000-0005-0000-0000-0000537D0000}"/>
    <cellStyle name="Normal 4 4 4 2 2 2 2 2" xfId="13381" xr:uid="{00000000-0005-0000-0000-0000547D0000}"/>
    <cellStyle name="Normal 4 4 4 2 2 2 2 2 2" xfId="29677" xr:uid="{00000000-0005-0000-0000-0000557D0000}"/>
    <cellStyle name="Normal 4 4 4 2 2 2 2 3" xfId="21531" xr:uid="{00000000-0005-0000-0000-0000567D0000}"/>
    <cellStyle name="Normal 4 4 4 2 2 2 3" xfId="8069" xr:uid="{00000000-0005-0000-0000-0000577D0000}"/>
    <cellStyle name="Normal 4 4 4 2 2 2 3 2" xfId="16215" xr:uid="{00000000-0005-0000-0000-0000587D0000}"/>
    <cellStyle name="Normal 4 4 4 2 2 2 3 2 2" xfId="32511" xr:uid="{00000000-0005-0000-0000-0000597D0000}"/>
    <cellStyle name="Normal 4 4 4 2 2 2 3 3" xfId="24365" xr:uid="{00000000-0005-0000-0000-00005A7D0000}"/>
    <cellStyle name="Normal 4 4 4 2 2 2 4" xfId="10916" xr:uid="{00000000-0005-0000-0000-00005B7D0000}"/>
    <cellStyle name="Normal 4 4 4 2 2 2 4 2" xfId="27212" xr:uid="{00000000-0005-0000-0000-00005C7D0000}"/>
    <cellStyle name="Normal 4 4 4 2 2 2 5" xfId="19066" xr:uid="{00000000-0005-0000-0000-00005D7D0000}"/>
    <cellStyle name="Normal 4 4 4 2 2 3" xfId="4017" xr:uid="{00000000-0005-0000-0000-00005E7D0000}"/>
    <cellStyle name="Normal 4 4 4 2 2 3 2" xfId="12163" xr:uid="{00000000-0005-0000-0000-00005F7D0000}"/>
    <cellStyle name="Normal 4 4 4 2 2 3 2 2" xfId="28459" xr:uid="{00000000-0005-0000-0000-0000607D0000}"/>
    <cellStyle name="Normal 4 4 4 2 2 3 3" xfId="20313" xr:uid="{00000000-0005-0000-0000-0000617D0000}"/>
    <cellStyle name="Normal 4 4 4 2 2 4" xfId="6659" xr:uid="{00000000-0005-0000-0000-0000627D0000}"/>
    <cellStyle name="Normal 4 4 4 2 2 4 2" xfId="14805" xr:uid="{00000000-0005-0000-0000-0000637D0000}"/>
    <cellStyle name="Normal 4 4 4 2 2 4 2 2" xfId="31101" xr:uid="{00000000-0005-0000-0000-0000647D0000}"/>
    <cellStyle name="Normal 4 4 4 2 2 4 3" xfId="22955" xr:uid="{00000000-0005-0000-0000-0000657D0000}"/>
    <cellStyle name="Normal 4 4 4 2 2 5" xfId="9506" xr:uid="{00000000-0005-0000-0000-0000667D0000}"/>
    <cellStyle name="Normal 4 4 4 2 2 5 2" xfId="25802" xr:uid="{00000000-0005-0000-0000-0000677D0000}"/>
    <cellStyle name="Normal 4 4 4 2 2 6" xfId="17656" xr:uid="{00000000-0005-0000-0000-0000687D0000}"/>
    <cellStyle name="Normal 4 4 4 2 3" xfId="2065" xr:uid="{00000000-0005-0000-0000-0000697D0000}"/>
    <cellStyle name="Normal 4 4 4 2 3 2" xfId="4626" xr:uid="{00000000-0005-0000-0000-00006A7D0000}"/>
    <cellStyle name="Normal 4 4 4 2 3 2 2" xfId="12772" xr:uid="{00000000-0005-0000-0000-00006B7D0000}"/>
    <cellStyle name="Normal 4 4 4 2 3 2 2 2" xfId="29068" xr:uid="{00000000-0005-0000-0000-00006C7D0000}"/>
    <cellStyle name="Normal 4 4 4 2 3 2 3" xfId="20922" xr:uid="{00000000-0005-0000-0000-00006D7D0000}"/>
    <cellStyle name="Normal 4 4 4 2 3 3" xfId="7364" xr:uid="{00000000-0005-0000-0000-00006E7D0000}"/>
    <cellStyle name="Normal 4 4 4 2 3 3 2" xfId="15510" xr:uid="{00000000-0005-0000-0000-00006F7D0000}"/>
    <cellStyle name="Normal 4 4 4 2 3 3 2 2" xfId="31806" xr:uid="{00000000-0005-0000-0000-0000707D0000}"/>
    <cellStyle name="Normal 4 4 4 2 3 3 3" xfId="23660" xr:uid="{00000000-0005-0000-0000-0000717D0000}"/>
    <cellStyle name="Normal 4 4 4 2 3 4" xfId="10211" xr:uid="{00000000-0005-0000-0000-0000727D0000}"/>
    <cellStyle name="Normal 4 4 4 2 3 4 2" xfId="26507" xr:uid="{00000000-0005-0000-0000-0000737D0000}"/>
    <cellStyle name="Normal 4 4 4 2 3 5" xfId="18361" xr:uid="{00000000-0005-0000-0000-0000747D0000}"/>
    <cellStyle name="Normal 4 4 4 2 4" xfId="3408" xr:uid="{00000000-0005-0000-0000-0000757D0000}"/>
    <cellStyle name="Normal 4 4 4 2 4 2" xfId="11554" xr:uid="{00000000-0005-0000-0000-0000767D0000}"/>
    <cellStyle name="Normal 4 4 4 2 4 2 2" xfId="27850" xr:uid="{00000000-0005-0000-0000-0000777D0000}"/>
    <cellStyle name="Normal 4 4 4 2 4 3" xfId="19704" xr:uid="{00000000-0005-0000-0000-0000787D0000}"/>
    <cellStyle name="Normal 4 4 4 2 5" xfId="5954" xr:uid="{00000000-0005-0000-0000-0000797D0000}"/>
    <cellStyle name="Normal 4 4 4 2 5 2" xfId="14100" xr:uid="{00000000-0005-0000-0000-00007A7D0000}"/>
    <cellStyle name="Normal 4 4 4 2 5 2 2" xfId="30396" xr:uid="{00000000-0005-0000-0000-00007B7D0000}"/>
    <cellStyle name="Normal 4 4 4 2 5 3" xfId="22250" xr:uid="{00000000-0005-0000-0000-00007C7D0000}"/>
    <cellStyle name="Normal 4 4 4 2 6" xfId="8801" xr:uid="{00000000-0005-0000-0000-00007D7D0000}"/>
    <cellStyle name="Normal 4 4 4 2 6 2" xfId="25097" xr:uid="{00000000-0005-0000-0000-00007E7D0000}"/>
    <cellStyle name="Normal 4 4 4 2 7" xfId="16951" xr:uid="{00000000-0005-0000-0000-00007F7D0000}"/>
    <cellStyle name="Normal 4 4 4 3" xfId="1016" xr:uid="{00000000-0005-0000-0000-0000807D0000}"/>
    <cellStyle name="Normal 4 4 4 3 2" xfId="2426" xr:uid="{00000000-0005-0000-0000-0000817D0000}"/>
    <cellStyle name="Normal 4 4 4 3 2 2" xfId="4939" xr:uid="{00000000-0005-0000-0000-0000827D0000}"/>
    <cellStyle name="Normal 4 4 4 3 2 2 2" xfId="13085" xr:uid="{00000000-0005-0000-0000-0000837D0000}"/>
    <cellStyle name="Normal 4 4 4 3 2 2 2 2" xfId="29381" xr:uid="{00000000-0005-0000-0000-0000847D0000}"/>
    <cellStyle name="Normal 4 4 4 3 2 2 3" xfId="21235" xr:uid="{00000000-0005-0000-0000-0000857D0000}"/>
    <cellStyle name="Normal 4 4 4 3 2 3" xfId="7725" xr:uid="{00000000-0005-0000-0000-0000867D0000}"/>
    <cellStyle name="Normal 4 4 4 3 2 3 2" xfId="15871" xr:uid="{00000000-0005-0000-0000-0000877D0000}"/>
    <cellStyle name="Normal 4 4 4 3 2 3 2 2" xfId="32167" xr:uid="{00000000-0005-0000-0000-0000887D0000}"/>
    <cellStyle name="Normal 4 4 4 3 2 3 3" xfId="24021" xr:uid="{00000000-0005-0000-0000-0000897D0000}"/>
    <cellStyle name="Normal 4 4 4 3 2 4" xfId="10572" xr:uid="{00000000-0005-0000-0000-00008A7D0000}"/>
    <cellStyle name="Normal 4 4 4 3 2 4 2" xfId="26868" xr:uid="{00000000-0005-0000-0000-00008B7D0000}"/>
    <cellStyle name="Normal 4 4 4 3 2 5" xfId="18722" xr:uid="{00000000-0005-0000-0000-00008C7D0000}"/>
    <cellStyle name="Normal 4 4 4 3 3" xfId="3721" xr:uid="{00000000-0005-0000-0000-00008D7D0000}"/>
    <cellStyle name="Normal 4 4 4 3 3 2" xfId="11867" xr:uid="{00000000-0005-0000-0000-00008E7D0000}"/>
    <cellStyle name="Normal 4 4 4 3 3 2 2" xfId="28163" xr:uid="{00000000-0005-0000-0000-00008F7D0000}"/>
    <cellStyle name="Normal 4 4 4 3 3 3" xfId="20017" xr:uid="{00000000-0005-0000-0000-0000907D0000}"/>
    <cellStyle name="Normal 4 4 4 3 4" xfId="6315" xr:uid="{00000000-0005-0000-0000-0000917D0000}"/>
    <cellStyle name="Normal 4 4 4 3 4 2" xfId="14461" xr:uid="{00000000-0005-0000-0000-0000927D0000}"/>
    <cellStyle name="Normal 4 4 4 3 4 2 2" xfId="30757" xr:uid="{00000000-0005-0000-0000-0000937D0000}"/>
    <cellStyle name="Normal 4 4 4 3 4 3" xfId="22611" xr:uid="{00000000-0005-0000-0000-0000947D0000}"/>
    <cellStyle name="Normal 4 4 4 3 5" xfId="9162" xr:uid="{00000000-0005-0000-0000-0000957D0000}"/>
    <cellStyle name="Normal 4 4 4 3 5 2" xfId="25458" xr:uid="{00000000-0005-0000-0000-0000967D0000}"/>
    <cellStyle name="Normal 4 4 4 3 6" xfId="17312" xr:uid="{00000000-0005-0000-0000-0000977D0000}"/>
    <cellStyle name="Normal 4 4 4 4" xfId="1721" xr:uid="{00000000-0005-0000-0000-0000987D0000}"/>
    <cellStyle name="Normal 4 4 4 4 2" xfId="4330" xr:uid="{00000000-0005-0000-0000-0000997D0000}"/>
    <cellStyle name="Normal 4 4 4 4 2 2" xfId="12476" xr:uid="{00000000-0005-0000-0000-00009A7D0000}"/>
    <cellStyle name="Normal 4 4 4 4 2 2 2" xfId="28772" xr:uid="{00000000-0005-0000-0000-00009B7D0000}"/>
    <cellStyle name="Normal 4 4 4 4 2 3" xfId="20626" xr:uid="{00000000-0005-0000-0000-00009C7D0000}"/>
    <cellStyle name="Normal 4 4 4 4 3" xfId="7020" xr:uid="{00000000-0005-0000-0000-00009D7D0000}"/>
    <cellStyle name="Normal 4 4 4 4 3 2" xfId="15166" xr:uid="{00000000-0005-0000-0000-00009E7D0000}"/>
    <cellStyle name="Normal 4 4 4 4 3 2 2" xfId="31462" xr:uid="{00000000-0005-0000-0000-00009F7D0000}"/>
    <cellStyle name="Normal 4 4 4 4 3 3" xfId="23316" xr:uid="{00000000-0005-0000-0000-0000A07D0000}"/>
    <cellStyle name="Normal 4 4 4 4 4" xfId="9867" xr:uid="{00000000-0005-0000-0000-0000A17D0000}"/>
    <cellStyle name="Normal 4 4 4 4 4 2" xfId="26163" xr:uid="{00000000-0005-0000-0000-0000A27D0000}"/>
    <cellStyle name="Normal 4 4 4 4 5" xfId="18017" xr:uid="{00000000-0005-0000-0000-0000A37D0000}"/>
    <cellStyle name="Normal 4 4 4 5" xfId="3112" xr:uid="{00000000-0005-0000-0000-0000A47D0000}"/>
    <cellStyle name="Normal 4 4 4 5 2" xfId="11258" xr:uid="{00000000-0005-0000-0000-0000A57D0000}"/>
    <cellStyle name="Normal 4 4 4 5 2 2" xfId="27554" xr:uid="{00000000-0005-0000-0000-0000A67D0000}"/>
    <cellStyle name="Normal 4 4 4 5 3" xfId="19408" xr:uid="{00000000-0005-0000-0000-0000A77D0000}"/>
    <cellStyle name="Normal 4 4 4 6" xfId="5610" xr:uid="{00000000-0005-0000-0000-0000A87D0000}"/>
    <cellStyle name="Normal 4 4 4 6 2" xfId="13756" xr:uid="{00000000-0005-0000-0000-0000A97D0000}"/>
    <cellStyle name="Normal 4 4 4 6 2 2" xfId="30052" xr:uid="{00000000-0005-0000-0000-0000AA7D0000}"/>
    <cellStyle name="Normal 4 4 4 6 3" xfId="21906" xr:uid="{00000000-0005-0000-0000-0000AB7D0000}"/>
    <cellStyle name="Normal 4 4 4 7" xfId="8457" xr:uid="{00000000-0005-0000-0000-0000AC7D0000}"/>
    <cellStyle name="Normal 4 4 4 7 2" xfId="24753" xr:uid="{00000000-0005-0000-0000-0000AD7D0000}"/>
    <cellStyle name="Normal 4 4 4 8" xfId="16607" xr:uid="{00000000-0005-0000-0000-0000AE7D0000}"/>
    <cellStyle name="Normal 4 4 5" xfId="400" xr:uid="{00000000-0005-0000-0000-0000AF7D0000}"/>
    <cellStyle name="Normal 4 4 5 2" xfId="1106" xr:uid="{00000000-0005-0000-0000-0000B07D0000}"/>
    <cellStyle name="Normal 4 4 5 2 2" xfId="2516" xr:uid="{00000000-0005-0000-0000-0000B17D0000}"/>
    <cellStyle name="Normal 4 4 5 2 2 2" xfId="5013" xr:uid="{00000000-0005-0000-0000-0000B27D0000}"/>
    <cellStyle name="Normal 4 4 5 2 2 2 2" xfId="13159" xr:uid="{00000000-0005-0000-0000-0000B37D0000}"/>
    <cellStyle name="Normal 4 4 5 2 2 2 2 2" xfId="29455" xr:uid="{00000000-0005-0000-0000-0000B47D0000}"/>
    <cellStyle name="Normal 4 4 5 2 2 2 3" xfId="21309" xr:uid="{00000000-0005-0000-0000-0000B57D0000}"/>
    <cellStyle name="Normal 4 4 5 2 2 3" xfId="7815" xr:uid="{00000000-0005-0000-0000-0000B67D0000}"/>
    <cellStyle name="Normal 4 4 5 2 2 3 2" xfId="15961" xr:uid="{00000000-0005-0000-0000-0000B77D0000}"/>
    <cellStyle name="Normal 4 4 5 2 2 3 2 2" xfId="32257" xr:uid="{00000000-0005-0000-0000-0000B87D0000}"/>
    <cellStyle name="Normal 4 4 5 2 2 3 3" xfId="24111" xr:uid="{00000000-0005-0000-0000-0000B97D0000}"/>
    <cellStyle name="Normal 4 4 5 2 2 4" xfId="10662" xr:uid="{00000000-0005-0000-0000-0000BA7D0000}"/>
    <cellStyle name="Normal 4 4 5 2 2 4 2" xfId="26958" xr:uid="{00000000-0005-0000-0000-0000BB7D0000}"/>
    <cellStyle name="Normal 4 4 5 2 2 5" xfId="18812" xr:uid="{00000000-0005-0000-0000-0000BC7D0000}"/>
    <cellStyle name="Normal 4 4 5 2 3" xfId="3795" xr:uid="{00000000-0005-0000-0000-0000BD7D0000}"/>
    <cellStyle name="Normal 4 4 5 2 3 2" xfId="11941" xr:uid="{00000000-0005-0000-0000-0000BE7D0000}"/>
    <cellStyle name="Normal 4 4 5 2 3 2 2" xfId="28237" xr:uid="{00000000-0005-0000-0000-0000BF7D0000}"/>
    <cellStyle name="Normal 4 4 5 2 3 3" xfId="20091" xr:uid="{00000000-0005-0000-0000-0000C07D0000}"/>
    <cellStyle name="Normal 4 4 5 2 4" xfId="6405" xr:uid="{00000000-0005-0000-0000-0000C17D0000}"/>
    <cellStyle name="Normal 4 4 5 2 4 2" xfId="14551" xr:uid="{00000000-0005-0000-0000-0000C27D0000}"/>
    <cellStyle name="Normal 4 4 5 2 4 2 2" xfId="30847" xr:uid="{00000000-0005-0000-0000-0000C37D0000}"/>
    <cellStyle name="Normal 4 4 5 2 4 3" xfId="22701" xr:uid="{00000000-0005-0000-0000-0000C47D0000}"/>
    <cellStyle name="Normal 4 4 5 2 5" xfId="9252" xr:uid="{00000000-0005-0000-0000-0000C57D0000}"/>
    <cellStyle name="Normal 4 4 5 2 5 2" xfId="25548" xr:uid="{00000000-0005-0000-0000-0000C67D0000}"/>
    <cellStyle name="Normal 4 4 5 2 6" xfId="17402" xr:uid="{00000000-0005-0000-0000-0000C77D0000}"/>
    <cellStyle name="Normal 4 4 5 3" xfId="1811" xr:uid="{00000000-0005-0000-0000-0000C87D0000}"/>
    <cellStyle name="Normal 4 4 5 3 2" xfId="4404" xr:uid="{00000000-0005-0000-0000-0000C97D0000}"/>
    <cellStyle name="Normal 4 4 5 3 2 2" xfId="12550" xr:uid="{00000000-0005-0000-0000-0000CA7D0000}"/>
    <cellStyle name="Normal 4 4 5 3 2 2 2" xfId="28846" xr:uid="{00000000-0005-0000-0000-0000CB7D0000}"/>
    <cellStyle name="Normal 4 4 5 3 2 3" xfId="20700" xr:uid="{00000000-0005-0000-0000-0000CC7D0000}"/>
    <cellStyle name="Normal 4 4 5 3 3" xfId="7110" xr:uid="{00000000-0005-0000-0000-0000CD7D0000}"/>
    <cellStyle name="Normal 4 4 5 3 3 2" xfId="15256" xr:uid="{00000000-0005-0000-0000-0000CE7D0000}"/>
    <cellStyle name="Normal 4 4 5 3 3 2 2" xfId="31552" xr:uid="{00000000-0005-0000-0000-0000CF7D0000}"/>
    <cellStyle name="Normal 4 4 5 3 3 3" xfId="23406" xr:uid="{00000000-0005-0000-0000-0000D07D0000}"/>
    <cellStyle name="Normal 4 4 5 3 4" xfId="9957" xr:uid="{00000000-0005-0000-0000-0000D17D0000}"/>
    <cellStyle name="Normal 4 4 5 3 4 2" xfId="26253" xr:uid="{00000000-0005-0000-0000-0000D27D0000}"/>
    <cellStyle name="Normal 4 4 5 3 5" xfId="18107" xr:uid="{00000000-0005-0000-0000-0000D37D0000}"/>
    <cellStyle name="Normal 4 4 5 4" xfId="3186" xr:uid="{00000000-0005-0000-0000-0000D47D0000}"/>
    <cellStyle name="Normal 4 4 5 4 2" xfId="11332" xr:uid="{00000000-0005-0000-0000-0000D57D0000}"/>
    <cellStyle name="Normal 4 4 5 4 2 2" xfId="27628" xr:uid="{00000000-0005-0000-0000-0000D67D0000}"/>
    <cellStyle name="Normal 4 4 5 4 3" xfId="19482" xr:uid="{00000000-0005-0000-0000-0000D77D0000}"/>
    <cellStyle name="Normal 4 4 5 5" xfId="5700" xr:uid="{00000000-0005-0000-0000-0000D87D0000}"/>
    <cellStyle name="Normal 4 4 5 5 2" xfId="13846" xr:uid="{00000000-0005-0000-0000-0000D97D0000}"/>
    <cellStyle name="Normal 4 4 5 5 2 2" xfId="30142" xr:uid="{00000000-0005-0000-0000-0000DA7D0000}"/>
    <cellStyle name="Normal 4 4 5 5 3" xfId="21996" xr:uid="{00000000-0005-0000-0000-0000DB7D0000}"/>
    <cellStyle name="Normal 4 4 5 6" xfId="8547" xr:uid="{00000000-0005-0000-0000-0000DC7D0000}"/>
    <cellStyle name="Normal 4 4 5 6 2" xfId="24843" xr:uid="{00000000-0005-0000-0000-0000DD7D0000}"/>
    <cellStyle name="Normal 4 4 5 7" xfId="16697" xr:uid="{00000000-0005-0000-0000-0000DE7D0000}"/>
    <cellStyle name="Normal 4 4 6" xfId="762" xr:uid="{00000000-0005-0000-0000-0000DF7D0000}"/>
    <cellStyle name="Normal 4 4 6 2" xfId="2172" xr:uid="{00000000-0005-0000-0000-0000E07D0000}"/>
    <cellStyle name="Normal 4 4 6 2 2" xfId="4717" xr:uid="{00000000-0005-0000-0000-0000E17D0000}"/>
    <cellStyle name="Normal 4 4 6 2 2 2" xfId="12863" xr:uid="{00000000-0005-0000-0000-0000E27D0000}"/>
    <cellStyle name="Normal 4 4 6 2 2 2 2" xfId="29159" xr:uid="{00000000-0005-0000-0000-0000E37D0000}"/>
    <cellStyle name="Normal 4 4 6 2 2 3" xfId="21013" xr:uid="{00000000-0005-0000-0000-0000E47D0000}"/>
    <cellStyle name="Normal 4 4 6 2 3" xfId="7471" xr:uid="{00000000-0005-0000-0000-0000E57D0000}"/>
    <cellStyle name="Normal 4 4 6 2 3 2" xfId="15617" xr:uid="{00000000-0005-0000-0000-0000E67D0000}"/>
    <cellStyle name="Normal 4 4 6 2 3 2 2" xfId="31913" xr:uid="{00000000-0005-0000-0000-0000E77D0000}"/>
    <cellStyle name="Normal 4 4 6 2 3 3" xfId="23767" xr:uid="{00000000-0005-0000-0000-0000E87D0000}"/>
    <cellStyle name="Normal 4 4 6 2 4" xfId="10318" xr:uid="{00000000-0005-0000-0000-0000E97D0000}"/>
    <cellStyle name="Normal 4 4 6 2 4 2" xfId="26614" xr:uid="{00000000-0005-0000-0000-0000EA7D0000}"/>
    <cellStyle name="Normal 4 4 6 2 5" xfId="18468" xr:uid="{00000000-0005-0000-0000-0000EB7D0000}"/>
    <cellStyle name="Normal 4 4 6 3" xfId="3499" xr:uid="{00000000-0005-0000-0000-0000EC7D0000}"/>
    <cellStyle name="Normal 4 4 6 3 2" xfId="11645" xr:uid="{00000000-0005-0000-0000-0000ED7D0000}"/>
    <cellStyle name="Normal 4 4 6 3 2 2" xfId="27941" xr:uid="{00000000-0005-0000-0000-0000EE7D0000}"/>
    <cellStyle name="Normal 4 4 6 3 3" xfId="19795" xr:uid="{00000000-0005-0000-0000-0000EF7D0000}"/>
    <cellStyle name="Normal 4 4 6 4" xfId="6061" xr:uid="{00000000-0005-0000-0000-0000F07D0000}"/>
    <cellStyle name="Normal 4 4 6 4 2" xfId="14207" xr:uid="{00000000-0005-0000-0000-0000F17D0000}"/>
    <cellStyle name="Normal 4 4 6 4 2 2" xfId="30503" xr:uid="{00000000-0005-0000-0000-0000F27D0000}"/>
    <cellStyle name="Normal 4 4 6 4 3" xfId="22357" xr:uid="{00000000-0005-0000-0000-0000F37D0000}"/>
    <cellStyle name="Normal 4 4 6 5" xfId="8908" xr:uid="{00000000-0005-0000-0000-0000F47D0000}"/>
    <cellStyle name="Normal 4 4 6 5 2" xfId="25204" xr:uid="{00000000-0005-0000-0000-0000F57D0000}"/>
    <cellStyle name="Normal 4 4 6 6" xfId="17058" xr:uid="{00000000-0005-0000-0000-0000F67D0000}"/>
    <cellStyle name="Normal 4 4 7" xfId="1467" xr:uid="{00000000-0005-0000-0000-0000F77D0000}"/>
    <cellStyle name="Normal 4 4 7 2" xfId="4108" xr:uid="{00000000-0005-0000-0000-0000F87D0000}"/>
    <cellStyle name="Normal 4 4 7 2 2" xfId="12254" xr:uid="{00000000-0005-0000-0000-0000F97D0000}"/>
    <cellStyle name="Normal 4 4 7 2 2 2" xfId="28550" xr:uid="{00000000-0005-0000-0000-0000FA7D0000}"/>
    <cellStyle name="Normal 4 4 7 2 3" xfId="20404" xr:uid="{00000000-0005-0000-0000-0000FB7D0000}"/>
    <cellStyle name="Normal 4 4 7 3" xfId="6766" xr:uid="{00000000-0005-0000-0000-0000FC7D0000}"/>
    <cellStyle name="Normal 4 4 7 3 2" xfId="14912" xr:uid="{00000000-0005-0000-0000-0000FD7D0000}"/>
    <cellStyle name="Normal 4 4 7 3 2 2" xfId="31208" xr:uid="{00000000-0005-0000-0000-0000FE7D0000}"/>
    <cellStyle name="Normal 4 4 7 3 3" xfId="23062" xr:uid="{00000000-0005-0000-0000-0000FF7D0000}"/>
    <cellStyle name="Normal 4 4 7 4" xfId="9613" xr:uid="{00000000-0005-0000-0000-0000007E0000}"/>
    <cellStyle name="Normal 4 4 7 4 2" xfId="25909" xr:uid="{00000000-0005-0000-0000-0000017E0000}"/>
    <cellStyle name="Normal 4 4 7 5" xfId="17763" xr:uid="{00000000-0005-0000-0000-0000027E0000}"/>
    <cellStyle name="Normal 4 4 8" xfId="2890" xr:uid="{00000000-0005-0000-0000-0000037E0000}"/>
    <cellStyle name="Normal 4 4 8 2" xfId="11036" xr:uid="{00000000-0005-0000-0000-0000047E0000}"/>
    <cellStyle name="Normal 4 4 8 2 2" xfId="27332" xr:uid="{00000000-0005-0000-0000-0000057E0000}"/>
    <cellStyle name="Normal 4 4 8 3" xfId="19186" xr:uid="{00000000-0005-0000-0000-0000067E0000}"/>
    <cellStyle name="Normal 4 4 9" xfId="5356" xr:uid="{00000000-0005-0000-0000-0000077E0000}"/>
    <cellStyle name="Normal 4 4 9 2" xfId="13502" xr:uid="{00000000-0005-0000-0000-0000087E0000}"/>
    <cellStyle name="Normal 4 4 9 2 2" xfId="29798" xr:uid="{00000000-0005-0000-0000-0000097E0000}"/>
    <cellStyle name="Normal 4 4 9 3" xfId="21652" xr:uid="{00000000-0005-0000-0000-00000A7E0000}"/>
    <cellStyle name="Normal 4 5" xfId="102" xr:uid="{00000000-0005-0000-0000-00000B7E0000}"/>
    <cellStyle name="Normal 4 5 2" xfId="446" xr:uid="{00000000-0005-0000-0000-00000C7E0000}"/>
    <cellStyle name="Normal 4 5 2 2" xfId="1152" xr:uid="{00000000-0005-0000-0000-00000D7E0000}"/>
    <cellStyle name="Normal 4 5 2 2 2" xfId="2562" xr:uid="{00000000-0005-0000-0000-00000E7E0000}"/>
    <cellStyle name="Normal 4 5 2 2 2 2" xfId="5051" xr:uid="{00000000-0005-0000-0000-00000F7E0000}"/>
    <cellStyle name="Normal 4 5 2 2 2 2 2" xfId="13197" xr:uid="{00000000-0005-0000-0000-0000107E0000}"/>
    <cellStyle name="Normal 4 5 2 2 2 2 2 2" xfId="29493" xr:uid="{00000000-0005-0000-0000-0000117E0000}"/>
    <cellStyle name="Normal 4 5 2 2 2 2 3" xfId="21347" xr:uid="{00000000-0005-0000-0000-0000127E0000}"/>
    <cellStyle name="Normal 4 5 2 2 2 3" xfId="7861" xr:uid="{00000000-0005-0000-0000-0000137E0000}"/>
    <cellStyle name="Normal 4 5 2 2 2 3 2" xfId="16007" xr:uid="{00000000-0005-0000-0000-0000147E0000}"/>
    <cellStyle name="Normal 4 5 2 2 2 3 2 2" xfId="32303" xr:uid="{00000000-0005-0000-0000-0000157E0000}"/>
    <cellStyle name="Normal 4 5 2 2 2 3 3" xfId="24157" xr:uid="{00000000-0005-0000-0000-0000167E0000}"/>
    <cellStyle name="Normal 4 5 2 2 2 4" xfId="10708" xr:uid="{00000000-0005-0000-0000-0000177E0000}"/>
    <cellStyle name="Normal 4 5 2 2 2 4 2" xfId="27004" xr:uid="{00000000-0005-0000-0000-0000187E0000}"/>
    <cellStyle name="Normal 4 5 2 2 2 5" xfId="18858" xr:uid="{00000000-0005-0000-0000-0000197E0000}"/>
    <cellStyle name="Normal 4 5 2 2 3" xfId="3833" xr:uid="{00000000-0005-0000-0000-00001A7E0000}"/>
    <cellStyle name="Normal 4 5 2 2 3 2" xfId="11979" xr:uid="{00000000-0005-0000-0000-00001B7E0000}"/>
    <cellStyle name="Normal 4 5 2 2 3 2 2" xfId="28275" xr:uid="{00000000-0005-0000-0000-00001C7E0000}"/>
    <cellStyle name="Normal 4 5 2 2 3 3" xfId="20129" xr:uid="{00000000-0005-0000-0000-00001D7E0000}"/>
    <cellStyle name="Normal 4 5 2 2 4" xfId="6451" xr:uid="{00000000-0005-0000-0000-00001E7E0000}"/>
    <cellStyle name="Normal 4 5 2 2 4 2" xfId="14597" xr:uid="{00000000-0005-0000-0000-00001F7E0000}"/>
    <cellStyle name="Normal 4 5 2 2 4 2 2" xfId="30893" xr:uid="{00000000-0005-0000-0000-0000207E0000}"/>
    <cellStyle name="Normal 4 5 2 2 4 3" xfId="22747" xr:uid="{00000000-0005-0000-0000-0000217E0000}"/>
    <cellStyle name="Normal 4 5 2 2 5" xfId="9298" xr:uid="{00000000-0005-0000-0000-0000227E0000}"/>
    <cellStyle name="Normal 4 5 2 2 5 2" xfId="25594" xr:uid="{00000000-0005-0000-0000-0000237E0000}"/>
    <cellStyle name="Normal 4 5 2 2 6" xfId="17448" xr:uid="{00000000-0005-0000-0000-0000247E0000}"/>
    <cellStyle name="Normal 4 5 2 3" xfId="1857" xr:uid="{00000000-0005-0000-0000-0000257E0000}"/>
    <cellStyle name="Normal 4 5 2 3 2" xfId="4442" xr:uid="{00000000-0005-0000-0000-0000267E0000}"/>
    <cellStyle name="Normal 4 5 2 3 2 2" xfId="12588" xr:uid="{00000000-0005-0000-0000-0000277E0000}"/>
    <cellStyle name="Normal 4 5 2 3 2 2 2" xfId="28884" xr:uid="{00000000-0005-0000-0000-0000287E0000}"/>
    <cellStyle name="Normal 4 5 2 3 2 3" xfId="20738" xr:uid="{00000000-0005-0000-0000-0000297E0000}"/>
    <cellStyle name="Normal 4 5 2 3 3" xfId="7156" xr:uid="{00000000-0005-0000-0000-00002A7E0000}"/>
    <cellStyle name="Normal 4 5 2 3 3 2" xfId="15302" xr:uid="{00000000-0005-0000-0000-00002B7E0000}"/>
    <cellStyle name="Normal 4 5 2 3 3 2 2" xfId="31598" xr:uid="{00000000-0005-0000-0000-00002C7E0000}"/>
    <cellStyle name="Normal 4 5 2 3 3 3" xfId="23452" xr:uid="{00000000-0005-0000-0000-00002D7E0000}"/>
    <cellStyle name="Normal 4 5 2 3 4" xfId="10003" xr:uid="{00000000-0005-0000-0000-00002E7E0000}"/>
    <cellStyle name="Normal 4 5 2 3 4 2" xfId="26299" xr:uid="{00000000-0005-0000-0000-00002F7E0000}"/>
    <cellStyle name="Normal 4 5 2 3 5" xfId="18153" xr:uid="{00000000-0005-0000-0000-0000307E0000}"/>
    <cellStyle name="Normal 4 5 2 4" xfId="3224" xr:uid="{00000000-0005-0000-0000-0000317E0000}"/>
    <cellStyle name="Normal 4 5 2 4 2" xfId="11370" xr:uid="{00000000-0005-0000-0000-0000327E0000}"/>
    <cellStyle name="Normal 4 5 2 4 2 2" xfId="27666" xr:uid="{00000000-0005-0000-0000-0000337E0000}"/>
    <cellStyle name="Normal 4 5 2 4 3" xfId="19520" xr:uid="{00000000-0005-0000-0000-0000347E0000}"/>
    <cellStyle name="Normal 4 5 2 5" xfId="5746" xr:uid="{00000000-0005-0000-0000-0000357E0000}"/>
    <cellStyle name="Normal 4 5 2 5 2" xfId="13892" xr:uid="{00000000-0005-0000-0000-0000367E0000}"/>
    <cellStyle name="Normal 4 5 2 5 2 2" xfId="30188" xr:uid="{00000000-0005-0000-0000-0000377E0000}"/>
    <cellStyle name="Normal 4 5 2 5 3" xfId="22042" xr:uid="{00000000-0005-0000-0000-0000387E0000}"/>
    <cellStyle name="Normal 4 5 2 6" xfId="8593" xr:uid="{00000000-0005-0000-0000-0000397E0000}"/>
    <cellStyle name="Normal 4 5 2 6 2" xfId="24889" xr:uid="{00000000-0005-0000-0000-00003A7E0000}"/>
    <cellStyle name="Normal 4 5 2 7" xfId="16743" xr:uid="{00000000-0005-0000-0000-00003B7E0000}"/>
    <cellStyle name="Normal 4 5 3" xfId="808" xr:uid="{00000000-0005-0000-0000-00003C7E0000}"/>
    <cellStyle name="Normal 4 5 3 2" xfId="2218" xr:uid="{00000000-0005-0000-0000-00003D7E0000}"/>
    <cellStyle name="Normal 4 5 3 2 2" xfId="4755" xr:uid="{00000000-0005-0000-0000-00003E7E0000}"/>
    <cellStyle name="Normal 4 5 3 2 2 2" xfId="12901" xr:uid="{00000000-0005-0000-0000-00003F7E0000}"/>
    <cellStyle name="Normal 4 5 3 2 2 2 2" xfId="29197" xr:uid="{00000000-0005-0000-0000-0000407E0000}"/>
    <cellStyle name="Normal 4 5 3 2 2 3" xfId="21051" xr:uid="{00000000-0005-0000-0000-0000417E0000}"/>
    <cellStyle name="Normal 4 5 3 2 3" xfId="7517" xr:uid="{00000000-0005-0000-0000-0000427E0000}"/>
    <cellStyle name="Normal 4 5 3 2 3 2" xfId="15663" xr:uid="{00000000-0005-0000-0000-0000437E0000}"/>
    <cellStyle name="Normal 4 5 3 2 3 2 2" xfId="31959" xr:uid="{00000000-0005-0000-0000-0000447E0000}"/>
    <cellStyle name="Normal 4 5 3 2 3 3" xfId="23813" xr:uid="{00000000-0005-0000-0000-0000457E0000}"/>
    <cellStyle name="Normal 4 5 3 2 4" xfId="10364" xr:uid="{00000000-0005-0000-0000-0000467E0000}"/>
    <cellStyle name="Normal 4 5 3 2 4 2" xfId="26660" xr:uid="{00000000-0005-0000-0000-0000477E0000}"/>
    <cellStyle name="Normal 4 5 3 2 5" xfId="18514" xr:uid="{00000000-0005-0000-0000-0000487E0000}"/>
    <cellStyle name="Normal 4 5 3 3" xfId="3537" xr:uid="{00000000-0005-0000-0000-0000497E0000}"/>
    <cellStyle name="Normal 4 5 3 3 2" xfId="11683" xr:uid="{00000000-0005-0000-0000-00004A7E0000}"/>
    <cellStyle name="Normal 4 5 3 3 2 2" xfId="27979" xr:uid="{00000000-0005-0000-0000-00004B7E0000}"/>
    <cellStyle name="Normal 4 5 3 3 3" xfId="19833" xr:uid="{00000000-0005-0000-0000-00004C7E0000}"/>
    <cellStyle name="Normal 4 5 3 4" xfId="6107" xr:uid="{00000000-0005-0000-0000-00004D7E0000}"/>
    <cellStyle name="Normal 4 5 3 4 2" xfId="14253" xr:uid="{00000000-0005-0000-0000-00004E7E0000}"/>
    <cellStyle name="Normal 4 5 3 4 2 2" xfId="30549" xr:uid="{00000000-0005-0000-0000-00004F7E0000}"/>
    <cellStyle name="Normal 4 5 3 4 3" xfId="22403" xr:uid="{00000000-0005-0000-0000-0000507E0000}"/>
    <cellStyle name="Normal 4 5 3 5" xfId="8954" xr:uid="{00000000-0005-0000-0000-0000517E0000}"/>
    <cellStyle name="Normal 4 5 3 5 2" xfId="25250" xr:uid="{00000000-0005-0000-0000-0000527E0000}"/>
    <cellStyle name="Normal 4 5 3 6" xfId="17104" xr:uid="{00000000-0005-0000-0000-0000537E0000}"/>
    <cellStyle name="Normal 4 5 4" xfId="1513" xr:uid="{00000000-0005-0000-0000-0000547E0000}"/>
    <cellStyle name="Normal 4 5 4 2" xfId="4146" xr:uid="{00000000-0005-0000-0000-0000557E0000}"/>
    <cellStyle name="Normal 4 5 4 2 2" xfId="12292" xr:uid="{00000000-0005-0000-0000-0000567E0000}"/>
    <cellStyle name="Normal 4 5 4 2 2 2" xfId="28588" xr:uid="{00000000-0005-0000-0000-0000577E0000}"/>
    <cellStyle name="Normal 4 5 4 2 3" xfId="20442" xr:uid="{00000000-0005-0000-0000-0000587E0000}"/>
    <cellStyle name="Normal 4 5 4 3" xfId="6812" xr:uid="{00000000-0005-0000-0000-0000597E0000}"/>
    <cellStyle name="Normal 4 5 4 3 2" xfId="14958" xr:uid="{00000000-0005-0000-0000-00005A7E0000}"/>
    <cellStyle name="Normal 4 5 4 3 2 2" xfId="31254" xr:uid="{00000000-0005-0000-0000-00005B7E0000}"/>
    <cellStyle name="Normal 4 5 4 3 3" xfId="23108" xr:uid="{00000000-0005-0000-0000-00005C7E0000}"/>
    <cellStyle name="Normal 4 5 4 4" xfId="9659" xr:uid="{00000000-0005-0000-0000-00005D7E0000}"/>
    <cellStyle name="Normal 4 5 4 4 2" xfId="25955" xr:uid="{00000000-0005-0000-0000-00005E7E0000}"/>
    <cellStyle name="Normal 4 5 4 5" xfId="17809" xr:uid="{00000000-0005-0000-0000-00005F7E0000}"/>
    <cellStyle name="Normal 4 5 5" xfId="2928" xr:uid="{00000000-0005-0000-0000-0000607E0000}"/>
    <cellStyle name="Normal 4 5 5 2" xfId="11074" xr:uid="{00000000-0005-0000-0000-0000617E0000}"/>
    <cellStyle name="Normal 4 5 5 2 2" xfId="27370" xr:uid="{00000000-0005-0000-0000-0000627E0000}"/>
    <cellStyle name="Normal 4 5 5 3" xfId="19224" xr:uid="{00000000-0005-0000-0000-0000637E0000}"/>
    <cellStyle name="Normal 4 5 6" xfId="5402" xr:uid="{00000000-0005-0000-0000-0000647E0000}"/>
    <cellStyle name="Normal 4 5 6 2" xfId="13548" xr:uid="{00000000-0005-0000-0000-0000657E0000}"/>
    <cellStyle name="Normal 4 5 6 2 2" xfId="29844" xr:uid="{00000000-0005-0000-0000-0000667E0000}"/>
    <cellStyle name="Normal 4 5 6 3" xfId="21698" xr:uid="{00000000-0005-0000-0000-0000677E0000}"/>
    <cellStyle name="Normal 4 5 7" xfId="8249" xr:uid="{00000000-0005-0000-0000-0000687E0000}"/>
    <cellStyle name="Normal 4 5 7 2" xfId="24545" xr:uid="{00000000-0005-0000-0000-0000697E0000}"/>
    <cellStyle name="Normal 4 5 8" xfId="16399" xr:uid="{00000000-0005-0000-0000-00006A7E0000}"/>
    <cellStyle name="Normal 4 6" xfId="191" xr:uid="{00000000-0005-0000-0000-00006B7E0000}"/>
    <cellStyle name="Normal 4 6 2" xfId="535" xr:uid="{00000000-0005-0000-0000-00006C7E0000}"/>
    <cellStyle name="Normal 4 6 2 2" xfId="1241" xr:uid="{00000000-0005-0000-0000-00006D7E0000}"/>
    <cellStyle name="Normal 4 6 2 2 2" xfId="2651" xr:uid="{00000000-0005-0000-0000-00006E7E0000}"/>
    <cellStyle name="Normal 4 6 2 2 2 2" xfId="5125" xr:uid="{00000000-0005-0000-0000-00006F7E0000}"/>
    <cellStyle name="Normal 4 6 2 2 2 2 2" xfId="13271" xr:uid="{00000000-0005-0000-0000-0000707E0000}"/>
    <cellStyle name="Normal 4 6 2 2 2 2 2 2" xfId="29567" xr:uid="{00000000-0005-0000-0000-0000717E0000}"/>
    <cellStyle name="Normal 4 6 2 2 2 2 3" xfId="21421" xr:uid="{00000000-0005-0000-0000-0000727E0000}"/>
    <cellStyle name="Normal 4 6 2 2 2 3" xfId="7950" xr:uid="{00000000-0005-0000-0000-0000737E0000}"/>
    <cellStyle name="Normal 4 6 2 2 2 3 2" xfId="16096" xr:uid="{00000000-0005-0000-0000-0000747E0000}"/>
    <cellStyle name="Normal 4 6 2 2 2 3 2 2" xfId="32392" xr:uid="{00000000-0005-0000-0000-0000757E0000}"/>
    <cellStyle name="Normal 4 6 2 2 2 3 3" xfId="24246" xr:uid="{00000000-0005-0000-0000-0000767E0000}"/>
    <cellStyle name="Normal 4 6 2 2 2 4" xfId="10797" xr:uid="{00000000-0005-0000-0000-0000777E0000}"/>
    <cellStyle name="Normal 4 6 2 2 2 4 2" xfId="27093" xr:uid="{00000000-0005-0000-0000-0000787E0000}"/>
    <cellStyle name="Normal 4 6 2 2 2 5" xfId="18947" xr:uid="{00000000-0005-0000-0000-0000797E0000}"/>
    <cellStyle name="Normal 4 6 2 2 3" xfId="3907" xr:uid="{00000000-0005-0000-0000-00007A7E0000}"/>
    <cellStyle name="Normal 4 6 2 2 3 2" xfId="12053" xr:uid="{00000000-0005-0000-0000-00007B7E0000}"/>
    <cellStyle name="Normal 4 6 2 2 3 2 2" xfId="28349" xr:uid="{00000000-0005-0000-0000-00007C7E0000}"/>
    <cellStyle name="Normal 4 6 2 2 3 3" xfId="20203" xr:uid="{00000000-0005-0000-0000-00007D7E0000}"/>
    <cellStyle name="Normal 4 6 2 2 4" xfId="6540" xr:uid="{00000000-0005-0000-0000-00007E7E0000}"/>
    <cellStyle name="Normal 4 6 2 2 4 2" xfId="14686" xr:uid="{00000000-0005-0000-0000-00007F7E0000}"/>
    <cellStyle name="Normal 4 6 2 2 4 2 2" xfId="30982" xr:uid="{00000000-0005-0000-0000-0000807E0000}"/>
    <cellStyle name="Normal 4 6 2 2 4 3" xfId="22836" xr:uid="{00000000-0005-0000-0000-0000817E0000}"/>
    <cellStyle name="Normal 4 6 2 2 5" xfId="9387" xr:uid="{00000000-0005-0000-0000-0000827E0000}"/>
    <cellStyle name="Normal 4 6 2 2 5 2" xfId="25683" xr:uid="{00000000-0005-0000-0000-0000837E0000}"/>
    <cellStyle name="Normal 4 6 2 2 6" xfId="17537" xr:uid="{00000000-0005-0000-0000-0000847E0000}"/>
    <cellStyle name="Normal 4 6 2 3" xfId="1946" xr:uid="{00000000-0005-0000-0000-0000857E0000}"/>
    <cellStyle name="Normal 4 6 2 3 2" xfId="4516" xr:uid="{00000000-0005-0000-0000-0000867E0000}"/>
    <cellStyle name="Normal 4 6 2 3 2 2" xfId="12662" xr:uid="{00000000-0005-0000-0000-0000877E0000}"/>
    <cellStyle name="Normal 4 6 2 3 2 2 2" xfId="28958" xr:uid="{00000000-0005-0000-0000-0000887E0000}"/>
    <cellStyle name="Normal 4 6 2 3 2 3" xfId="20812" xr:uid="{00000000-0005-0000-0000-0000897E0000}"/>
    <cellStyle name="Normal 4 6 2 3 3" xfId="7245" xr:uid="{00000000-0005-0000-0000-00008A7E0000}"/>
    <cellStyle name="Normal 4 6 2 3 3 2" xfId="15391" xr:uid="{00000000-0005-0000-0000-00008B7E0000}"/>
    <cellStyle name="Normal 4 6 2 3 3 2 2" xfId="31687" xr:uid="{00000000-0005-0000-0000-00008C7E0000}"/>
    <cellStyle name="Normal 4 6 2 3 3 3" xfId="23541" xr:uid="{00000000-0005-0000-0000-00008D7E0000}"/>
    <cellStyle name="Normal 4 6 2 3 4" xfId="10092" xr:uid="{00000000-0005-0000-0000-00008E7E0000}"/>
    <cellStyle name="Normal 4 6 2 3 4 2" xfId="26388" xr:uid="{00000000-0005-0000-0000-00008F7E0000}"/>
    <cellStyle name="Normal 4 6 2 3 5" xfId="18242" xr:uid="{00000000-0005-0000-0000-0000907E0000}"/>
    <cellStyle name="Normal 4 6 2 4" xfId="3298" xr:uid="{00000000-0005-0000-0000-0000917E0000}"/>
    <cellStyle name="Normal 4 6 2 4 2" xfId="11444" xr:uid="{00000000-0005-0000-0000-0000927E0000}"/>
    <cellStyle name="Normal 4 6 2 4 2 2" xfId="27740" xr:uid="{00000000-0005-0000-0000-0000937E0000}"/>
    <cellStyle name="Normal 4 6 2 4 3" xfId="19594" xr:uid="{00000000-0005-0000-0000-0000947E0000}"/>
    <cellStyle name="Normal 4 6 2 5" xfId="5835" xr:uid="{00000000-0005-0000-0000-0000957E0000}"/>
    <cellStyle name="Normal 4 6 2 5 2" xfId="13981" xr:uid="{00000000-0005-0000-0000-0000967E0000}"/>
    <cellStyle name="Normal 4 6 2 5 2 2" xfId="30277" xr:uid="{00000000-0005-0000-0000-0000977E0000}"/>
    <cellStyle name="Normal 4 6 2 5 3" xfId="22131" xr:uid="{00000000-0005-0000-0000-0000987E0000}"/>
    <cellStyle name="Normal 4 6 2 6" xfId="8682" xr:uid="{00000000-0005-0000-0000-0000997E0000}"/>
    <cellStyle name="Normal 4 6 2 6 2" xfId="24978" xr:uid="{00000000-0005-0000-0000-00009A7E0000}"/>
    <cellStyle name="Normal 4 6 2 7" xfId="16832" xr:uid="{00000000-0005-0000-0000-00009B7E0000}"/>
    <cellStyle name="Normal 4 6 3" xfId="897" xr:uid="{00000000-0005-0000-0000-00009C7E0000}"/>
    <cellStyle name="Normal 4 6 3 2" xfId="2307" xr:uid="{00000000-0005-0000-0000-00009D7E0000}"/>
    <cellStyle name="Normal 4 6 3 2 2" xfId="4829" xr:uid="{00000000-0005-0000-0000-00009E7E0000}"/>
    <cellStyle name="Normal 4 6 3 2 2 2" xfId="12975" xr:uid="{00000000-0005-0000-0000-00009F7E0000}"/>
    <cellStyle name="Normal 4 6 3 2 2 2 2" xfId="29271" xr:uid="{00000000-0005-0000-0000-0000A07E0000}"/>
    <cellStyle name="Normal 4 6 3 2 2 3" xfId="21125" xr:uid="{00000000-0005-0000-0000-0000A17E0000}"/>
    <cellStyle name="Normal 4 6 3 2 3" xfId="7606" xr:uid="{00000000-0005-0000-0000-0000A27E0000}"/>
    <cellStyle name="Normal 4 6 3 2 3 2" xfId="15752" xr:uid="{00000000-0005-0000-0000-0000A37E0000}"/>
    <cellStyle name="Normal 4 6 3 2 3 2 2" xfId="32048" xr:uid="{00000000-0005-0000-0000-0000A47E0000}"/>
    <cellStyle name="Normal 4 6 3 2 3 3" xfId="23902" xr:uid="{00000000-0005-0000-0000-0000A57E0000}"/>
    <cellStyle name="Normal 4 6 3 2 4" xfId="10453" xr:uid="{00000000-0005-0000-0000-0000A67E0000}"/>
    <cellStyle name="Normal 4 6 3 2 4 2" xfId="26749" xr:uid="{00000000-0005-0000-0000-0000A77E0000}"/>
    <cellStyle name="Normal 4 6 3 2 5" xfId="18603" xr:uid="{00000000-0005-0000-0000-0000A87E0000}"/>
    <cellStyle name="Normal 4 6 3 3" xfId="3611" xr:uid="{00000000-0005-0000-0000-0000A97E0000}"/>
    <cellStyle name="Normal 4 6 3 3 2" xfId="11757" xr:uid="{00000000-0005-0000-0000-0000AA7E0000}"/>
    <cellStyle name="Normal 4 6 3 3 2 2" xfId="28053" xr:uid="{00000000-0005-0000-0000-0000AB7E0000}"/>
    <cellStyle name="Normal 4 6 3 3 3" xfId="19907" xr:uid="{00000000-0005-0000-0000-0000AC7E0000}"/>
    <cellStyle name="Normal 4 6 3 4" xfId="6196" xr:uid="{00000000-0005-0000-0000-0000AD7E0000}"/>
    <cellStyle name="Normal 4 6 3 4 2" xfId="14342" xr:uid="{00000000-0005-0000-0000-0000AE7E0000}"/>
    <cellStyle name="Normal 4 6 3 4 2 2" xfId="30638" xr:uid="{00000000-0005-0000-0000-0000AF7E0000}"/>
    <cellStyle name="Normal 4 6 3 4 3" xfId="22492" xr:uid="{00000000-0005-0000-0000-0000B07E0000}"/>
    <cellStyle name="Normal 4 6 3 5" xfId="9043" xr:uid="{00000000-0005-0000-0000-0000B17E0000}"/>
    <cellStyle name="Normal 4 6 3 5 2" xfId="25339" xr:uid="{00000000-0005-0000-0000-0000B27E0000}"/>
    <cellStyle name="Normal 4 6 3 6" xfId="17193" xr:uid="{00000000-0005-0000-0000-0000B37E0000}"/>
    <cellStyle name="Normal 4 6 4" xfId="1602" xr:uid="{00000000-0005-0000-0000-0000B47E0000}"/>
    <cellStyle name="Normal 4 6 4 2" xfId="4220" xr:uid="{00000000-0005-0000-0000-0000B57E0000}"/>
    <cellStyle name="Normal 4 6 4 2 2" xfId="12366" xr:uid="{00000000-0005-0000-0000-0000B67E0000}"/>
    <cellStyle name="Normal 4 6 4 2 2 2" xfId="28662" xr:uid="{00000000-0005-0000-0000-0000B77E0000}"/>
    <cellStyle name="Normal 4 6 4 2 3" xfId="20516" xr:uid="{00000000-0005-0000-0000-0000B87E0000}"/>
    <cellStyle name="Normal 4 6 4 3" xfId="6901" xr:uid="{00000000-0005-0000-0000-0000B97E0000}"/>
    <cellStyle name="Normal 4 6 4 3 2" xfId="15047" xr:uid="{00000000-0005-0000-0000-0000BA7E0000}"/>
    <cellStyle name="Normal 4 6 4 3 2 2" xfId="31343" xr:uid="{00000000-0005-0000-0000-0000BB7E0000}"/>
    <cellStyle name="Normal 4 6 4 3 3" xfId="23197" xr:uid="{00000000-0005-0000-0000-0000BC7E0000}"/>
    <cellStyle name="Normal 4 6 4 4" xfId="9748" xr:uid="{00000000-0005-0000-0000-0000BD7E0000}"/>
    <cellStyle name="Normal 4 6 4 4 2" xfId="26044" xr:uid="{00000000-0005-0000-0000-0000BE7E0000}"/>
    <cellStyle name="Normal 4 6 4 5" xfId="17898" xr:uid="{00000000-0005-0000-0000-0000BF7E0000}"/>
    <cellStyle name="Normal 4 6 5" xfId="3002" xr:uid="{00000000-0005-0000-0000-0000C07E0000}"/>
    <cellStyle name="Normal 4 6 5 2" xfId="11148" xr:uid="{00000000-0005-0000-0000-0000C17E0000}"/>
    <cellStyle name="Normal 4 6 5 2 2" xfId="27444" xr:uid="{00000000-0005-0000-0000-0000C27E0000}"/>
    <cellStyle name="Normal 4 6 5 3" xfId="19298" xr:uid="{00000000-0005-0000-0000-0000C37E0000}"/>
    <cellStyle name="Normal 4 6 6" xfId="5491" xr:uid="{00000000-0005-0000-0000-0000C47E0000}"/>
    <cellStyle name="Normal 4 6 6 2" xfId="13637" xr:uid="{00000000-0005-0000-0000-0000C57E0000}"/>
    <cellStyle name="Normal 4 6 6 2 2" xfId="29933" xr:uid="{00000000-0005-0000-0000-0000C67E0000}"/>
    <cellStyle name="Normal 4 6 6 3" xfId="21787" xr:uid="{00000000-0005-0000-0000-0000C77E0000}"/>
    <cellStyle name="Normal 4 6 7" xfId="8338" xr:uid="{00000000-0005-0000-0000-0000C87E0000}"/>
    <cellStyle name="Normal 4 6 7 2" xfId="24634" xr:uid="{00000000-0005-0000-0000-0000C97E0000}"/>
    <cellStyle name="Normal 4 6 8" xfId="16488" xr:uid="{00000000-0005-0000-0000-0000CA7E0000}"/>
    <cellStyle name="Normal 4 7" xfId="266" xr:uid="{00000000-0005-0000-0000-0000CB7E0000}"/>
    <cellStyle name="Normal 4 7 2" xfId="610" xr:uid="{00000000-0005-0000-0000-0000CC7E0000}"/>
    <cellStyle name="Normal 4 7 2 2" xfId="1316" xr:uid="{00000000-0005-0000-0000-0000CD7E0000}"/>
    <cellStyle name="Normal 4 7 2 2 2" xfId="2726" xr:uid="{00000000-0005-0000-0000-0000CE7E0000}"/>
    <cellStyle name="Normal 4 7 2 2 2 2" xfId="5199" xr:uid="{00000000-0005-0000-0000-0000CF7E0000}"/>
    <cellStyle name="Normal 4 7 2 2 2 2 2" xfId="13345" xr:uid="{00000000-0005-0000-0000-0000D07E0000}"/>
    <cellStyle name="Normal 4 7 2 2 2 2 2 2" xfId="29641" xr:uid="{00000000-0005-0000-0000-0000D17E0000}"/>
    <cellStyle name="Normal 4 7 2 2 2 2 3" xfId="21495" xr:uid="{00000000-0005-0000-0000-0000D27E0000}"/>
    <cellStyle name="Normal 4 7 2 2 2 3" xfId="8025" xr:uid="{00000000-0005-0000-0000-0000D37E0000}"/>
    <cellStyle name="Normal 4 7 2 2 2 3 2" xfId="16171" xr:uid="{00000000-0005-0000-0000-0000D47E0000}"/>
    <cellStyle name="Normal 4 7 2 2 2 3 2 2" xfId="32467" xr:uid="{00000000-0005-0000-0000-0000D57E0000}"/>
    <cellStyle name="Normal 4 7 2 2 2 3 3" xfId="24321" xr:uid="{00000000-0005-0000-0000-0000D67E0000}"/>
    <cellStyle name="Normal 4 7 2 2 2 4" xfId="10872" xr:uid="{00000000-0005-0000-0000-0000D77E0000}"/>
    <cellStyle name="Normal 4 7 2 2 2 4 2" xfId="27168" xr:uid="{00000000-0005-0000-0000-0000D87E0000}"/>
    <cellStyle name="Normal 4 7 2 2 2 5" xfId="19022" xr:uid="{00000000-0005-0000-0000-0000D97E0000}"/>
    <cellStyle name="Normal 4 7 2 2 3" xfId="3981" xr:uid="{00000000-0005-0000-0000-0000DA7E0000}"/>
    <cellStyle name="Normal 4 7 2 2 3 2" xfId="12127" xr:uid="{00000000-0005-0000-0000-0000DB7E0000}"/>
    <cellStyle name="Normal 4 7 2 2 3 2 2" xfId="28423" xr:uid="{00000000-0005-0000-0000-0000DC7E0000}"/>
    <cellStyle name="Normal 4 7 2 2 3 3" xfId="20277" xr:uid="{00000000-0005-0000-0000-0000DD7E0000}"/>
    <cellStyle name="Normal 4 7 2 2 4" xfId="6615" xr:uid="{00000000-0005-0000-0000-0000DE7E0000}"/>
    <cellStyle name="Normal 4 7 2 2 4 2" xfId="14761" xr:uid="{00000000-0005-0000-0000-0000DF7E0000}"/>
    <cellStyle name="Normal 4 7 2 2 4 2 2" xfId="31057" xr:uid="{00000000-0005-0000-0000-0000E07E0000}"/>
    <cellStyle name="Normal 4 7 2 2 4 3" xfId="22911" xr:uid="{00000000-0005-0000-0000-0000E17E0000}"/>
    <cellStyle name="Normal 4 7 2 2 5" xfId="9462" xr:uid="{00000000-0005-0000-0000-0000E27E0000}"/>
    <cellStyle name="Normal 4 7 2 2 5 2" xfId="25758" xr:uid="{00000000-0005-0000-0000-0000E37E0000}"/>
    <cellStyle name="Normal 4 7 2 2 6" xfId="17612" xr:uid="{00000000-0005-0000-0000-0000E47E0000}"/>
    <cellStyle name="Normal 4 7 2 3" xfId="2021" xr:uid="{00000000-0005-0000-0000-0000E57E0000}"/>
    <cellStyle name="Normal 4 7 2 3 2" xfId="4590" xr:uid="{00000000-0005-0000-0000-0000E67E0000}"/>
    <cellStyle name="Normal 4 7 2 3 2 2" xfId="12736" xr:uid="{00000000-0005-0000-0000-0000E77E0000}"/>
    <cellStyle name="Normal 4 7 2 3 2 2 2" xfId="29032" xr:uid="{00000000-0005-0000-0000-0000E87E0000}"/>
    <cellStyle name="Normal 4 7 2 3 2 3" xfId="20886" xr:uid="{00000000-0005-0000-0000-0000E97E0000}"/>
    <cellStyle name="Normal 4 7 2 3 3" xfId="7320" xr:uid="{00000000-0005-0000-0000-0000EA7E0000}"/>
    <cellStyle name="Normal 4 7 2 3 3 2" xfId="15466" xr:uid="{00000000-0005-0000-0000-0000EB7E0000}"/>
    <cellStyle name="Normal 4 7 2 3 3 2 2" xfId="31762" xr:uid="{00000000-0005-0000-0000-0000EC7E0000}"/>
    <cellStyle name="Normal 4 7 2 3 3 3" xfId="23616" xr:uid="{00000000-0005-0000-0000-0000ED7E0000}"/>
    <cellStyle name="Normal 4 7 2 3 4" xfId="10167" xr:uid="{00000000-0005-0000-0000-0000EE7E0000}"/>
    <cellStyle name="Normal 4 7 2 3 4 2" xfId="26463" xr:uid="{00000000-0005-0000-0000-0000EF7E0000}"/>
    <cellStyle name="Normal 4 7 2 3 5" xfId="18317" xr:uid="{00000000-0005-0000-0000-0000F07E0000}"/>
    <cellStyle name="Normal 4 7 2 4" xfId="3372" xr:uid="{00000000-0005-0000-0000-0000F17E0000}"/>
    <cellStyle name="Normal 4 7 2 4 2" xfId="11518" xr:uid="{00000000-0005-0000-0000-0000F27E0000}"/>
    <cellStyle name="Normal 4 7 2 4 2 2" xfId="27814" xr:uid="{00000000-0005-0000-0000-0000F37E0000}"/>
    <cellStyle name="Normal 4 7 2 4 3" xfId="19668" xr:uid="{00000000-0005-0000-0000-0000F47E0000}"/>
    <cellStyle name="Normal 4 7 2 5" xfId="5910" xr:uid="{00000000-0005-0000-0000-0000F57E0000}"/>
    <cellStyle name="Normal 4 7 2 5 2" xfId="14056" xr:uid="{00000000-0005-0000-0000-0000F67E0000}"/>
    <cellStyle name="Normal 4 7 2 5 2 2" xfId="30352" xr:uid="{00000000-0005-0000-0000-0000F77E0000}"/>
    <cellStyle name="Normal 4 7 2 5 3" xfId="22206" xr:uid="{00000000-0005-0000-0000-0000F87E0000}"/>
    <cellStyle name="Normal 4 7 2 6" xfId="8757" xr:uid="{00000000-0005-0000-0000-0000F97E0000}"/>
    <cellStyle name="Normal 4 7 2 6 2" xfId="25053" xr:uid="{00000000-0005-0000-0000-0000FA7E0000}"/>
    <cellStyle name="Normal 4 7 2 7" xfId="16907" xr:uid="{00000000-0005-0000-0000-0000FB7E0000}"/>
    <cellStyle name="Normal 4 7 3" xfId="972" xr:uid="{00000000-0005-0000-0000-0000FC7E0000}"/>
    <cellStyle name="Normal 4 7 3 2" xfId="2382" xr:uid="{00000000-0005-0000-0000-0000FD7E0000}"/>
    <cellStyle name="Normal 4 7 3 2 2" xfId="4903" xr:uid="{00000000-0005-0000-0000-0000FE7E0000}"/>
    <cellStyle name="Normal 4 7 3 2 2 2" xfId="13049" xr:uid="{00000000-0005-0000-0000-0000FF7E0000}"/>
    <cellStyle name="Normal 4 7 3 2 2 2 2" xfId="29345" xr:uid="{00000000-0005-0000-0000-0000007F0000}"/>
    <cellStyle name="Normal 4 7 3 2 2 3" xfId="21199" xr:uid="{00000000-0005-0000-0000-0000017F0000}"/>
    <cellStyle name="Normal 4 7 3 2 3" xfId="7681" xr:uid="{00000000-0005-0000-0000-0000027F0000}"/>
    <cellStyle name="Normal 4 7 3 2 3 2" xfId="15827" xr:uid="{00000000-0005-0000-0000-0000037F0000}"/>
    <cellStyle name="Normal 4 7 3 2 3 2 2" xfId="32123" xr:uid="{00000000-0005-0000-0000-0000047F0000}"/>
    <cellStyle name="Normal 4 7 3 2 3 3" xfId="23977" xr:uid="{00000000-0005-0000-0000-0000057F0000}"/>
    <cellStyle name="Normal 4 7 3 2 4" xfId="10528" xr:uid="{00000000-0005-0000-0000-0000067F0000}"/>
    <cellStyle name="Normal 4 7 3 2 4 2" xfId="26824" xr:uid="{00000000-0005-0000-0000-0000077F0000}"/>
    <cellStyle name="Normal 4 7 3 2 5" xfId="18678" xr:uid="{00000000-0005-0000-0000-0000087F0000}"/>
    <cellStyle name="Normal 4 7 3 3" xfId="3685" xr:uid="{00000000-0005-0000-0000-0000097F0000}"/>
    <cellStyle name="Normal 4 7 3 3 2" xfId="11831" xr:uid="{00000000-0005-0000-0000-00000A7F0000}"/>
    <cellStyle name="Normal 4 7 3 3 2 2" xfId="28127" xr:uid="{00000000-0005-0000-0000-00000B7F0000}"/>
    <cellStyle name="Normal 4 7 3 3 3" xfId="19981" xr:uid="{00000000-0005-0000-0000-00000C7F0000}"/>
    <cellStyle name="Normal 4 7 3 4" xfId="6271" xr:uid="{00000000-0005-0000-0000-00000D7F0000}"/>
    <cellStyle name="Normal 4 7 3 4 2" xfId="14417" xr:uid="{00000000-0005-0000-0000-00000E7F0000}"/>
    <cellStyle name="Normal 4 7 3 4 2 2" xfId="30713" xr:uid="{00000000-0005-0000-0000-00000F7F0000}"/>
    <cellStyle name="Normal 4 7 3 4 3" xfId="22567" xr:uid="{00000000-0005-0000-0000-0000107F0000}"/>
    <cellStyle name="Normal 4 7 3 5" xfId="9118" xr:uid="{00000000-0005-0000-0000-0000117F0000}"/>
    <cellStyle name="Normal 4 7 3 5 2" xfId="25414" xr:uid="{00000000-0005-0000-0000-0000127F0000}"/>
    <cellStyle name="Normal 4 7 3 6" xfId="17268" xr:uid="{00000000-0005-0000-0000-0000137F0000}"/>
    <cellStyle name="Normal 4 7 4" xfId="1677" xr:uid="{00000000-0005-0000-0000-0000147F0000}"/>
    <cellStyle name="Normal 4 7 4 2" xfId="4294" xr:uid="{00000000-0005-0000-0000-0000157F0000}"/>
    <cellStyle name="Normal 4 7 4 2 2" xfId="12440" xr:uid="{00000000-0005-0000-0000-0000167F0000}"/>
    <cellStyle name="Normal 4 7 4 2 2 2" xfId="28736" xr:uid="{00000000-0005-0000-0000-0000177F0000}"/>
    <cellStyle name="Normal 4 7 4 2 3" xfId="20590" xr:uid="{00000000-0005-0000-0000-0000187F0000}"/>
    <cellStyle name="Normal 4 7 4 3" xfId="6976" xr:uid="{00000000-0005-0000-0000-0000197F0000}"/>
    <cellStyle name="Normal 4 7 4 3 2" xfId="15122" xr:uid="{00000000-0005-0000-0000-00001A7F0000}"/>
    <cellStyle name="Normal 4 7 4 3 2 2" xfId="31418" xr:uid="{00000000-0005-0000-0000-00001B7F0000}"/>
    <cellStyle name="Normal 4 7 4 3 3" xfId="23272" xr:uid="{00000000-0005-0000-0000-00001C7F0000}"/>
    <cellStyle name="Normal 4 7 4 4" xfId="9823" xr:uid="{00000000-0005-0000-0000-00001D7F0000}"/>
    <cellStyle name="Normal 4 7 4 4 2" xfId="26119" xr:uid="{00000000-0005-0000-0000-00001E7F0000}"/>
    <cellStyle name="Normal 4 7 4 5" xfId="17973" xr:uid="{00000000-0005-0000-0000-00001F7F0000}"/>
    <cellStyle name="Normal 4 7 5" xfId="3076" xr:uid="{00000000-0005-0000-0000-0000207F0000}"/>
    <cellStyle name="Normal 4 7 5 2" xfId="11222" xr:uid="{00000000-0005-0000-0000-0000217F0000}"/>
    <cellStyle name="Normal 4 7 5 2 2" xfId="27518" xr:uid="{00000000-0005-0000-0000-0000227F0000}"/>
    <cellStyle name="Normal 4 7 5 3" xfId="19372" xr:uid="{00000000-0005-0000-0000-0000237F0000}"/>
    <cellStyle name="Normal 4 7 6" xfId="5566" xr:uid="{00000000-0005-0000-0000-0000247F0000}"/>
    <cellStyle name="Normal 4 7 6 2" xfId="13712" xr:uid="{00000000-0005-0000-0000-0000257F0000}"/>
    <cellStyle name="Normal 4 7 6 2 2" xfId="30008" xr:uid="{00000000-0005-0000-0000-0000267F0000}"/>
    <cellStyle name="Normal 4 7 6 3" xfId="21862" xr:uid="{00000000-0005-0000-0000-0000277F0000}"/>
    <cellStyle name="Normal 4 7 7" xfId="8413" xr:uid="{00000000-0005-0000-0000-0000287F0000}"/>
    <cellStyle name="Normal 4 7 7 2" xfId="24709" xr:uid="{00000000-0005-0000-0000-0000297F0000}"/>
    <cellStyle name="Normal 4 7 8" xfId="16563" xr:uid="{00000000-0005-0000-0000-00002A7F0000}"/>
    <cellStyle name="Normal 4 8" xfId="356" xr:uid="{00000000-0005-0000-0000-00002B7F0000}"/>
    <cellStyle name="Normal 4 8 2" xfId="1062" xr:uid="{00000000-0005-0000-0000-00002C7F0000}"/>
    <cellStyle name="Normal 4 8 2 2" xfId="2472" xr:uid="{00000000-0005-0000-0000-00002D7F0000}"/>
    <cellStyle name="Normal 4 8 2 2 2" xfId="4977" xr:uid="{00000000-0005-0000-0000-00002E7F0000}"/>
    <cellStyle name="Normal 4 8 2 2 2 2" xfId="13123" xr:uid="{00000000-0005-0000-0000-00002F7F0000}"/>
    <cellStyle name="Normal 4 8 2 2 2 2 2" xfId="29419" xr:uid="{00000000-0005-0000-0000-0000307F0000}"/>
    <cellStyle name="Normal 4 8 2 2 2 3" xfId="21273" xr:uid="{00000000-0005-0000-0000-0000317F0000}"/>
    <cellStyle name="Normal 4 8 2 2 3" xfId="7771" xr:uid="{00000000-0005-0000-0000-0000327F0000}"/>
    <cellStyle name="Normal 4 8 2 2 3 2" xfId="15917" xr:uid="{00000000-0005-0000-0000-0000337F0000}"/>
    <cellStyle name="Normal 4 8 2 2 3 2 2" xfId="32213" xr:uid="{00000000-0005-0000-0000-0000347F0000}"/>
    <cellStyle name="Normal 4 8 2 2 3 3" xfId="24067" xr:uid="{00000000-0005-0000-0000-0000357F0000}"/>
    <cellStyle name="Normal 4 8 2 2 4" xfId="10618" xr:uid="{00000000-0005-0000-0000-0000367F0000}"/>
    <cellStyle name="Normal 4 8 2 2 4 2" xfId="26914" xr:uid="{00000000-0005-0000-0000-0000377F0000}"/>
    <cellStyle name="Normal 4 8 2 2 5" xfId="18768" xr:uid="{00000000-0005-0000-0000-0000387F0000}"/>
    <cellStyle name="Normal 4 8 2 3" xfId="3759" xr:uid="{00000000-0005-0000-0000-0000397F0000}"/>
    <cellStyle name="Normal 4 8 2 3 2" xfId="11905" xr:uid="{00000000-0005-0000-0000-00003A7F0000}"/>
    <cellStyle name="Normal 4 8 2 3 2 2" xfId="28201" xr:uid="{00000000-0005-0000-0000-00003B7F0000}"/>
    <cellStyle name="Normal 4 8 2 3 3" xfId="20055" xr:uid="{00000000-0005-0000-0000-00003C7F0000}"/>
    <cellStyle name="Normal 4 8 2 4" xfId="6361" xr:uid="{00000000-0005-0000-0000-00003D7F0000}"/>
    <cellStyle name="Normal 4 8 2 4 2" xfId="14507" xr:uid="{00000000-0005-0000-0000-00003E7F0000}"/>
    <cellStyle name="Normal 4 8 2 4 2 2" xfId="30803" xr:uid="{00000000-0005-0000-0000-00003F7F0000}"/>
    <cellStyle name="Normal 4 8 2 4 3" xfId="22657" xr:uid="{00000000-0005-0000-0000-0000407F0000}"/>
    <cellStyle name="Normal 4 8 2 5" xfId="9208" xr:uid="{00000000-0005-0000-0000-0000417F0000}"/>
    <cellStyle name="Normal 4 8 2 5 2" xfId="25504" xr:uid="{00000000-0005-0000-0000-0000427F0000}"/>
    <cellStyle name="Normal 4 8 2 6" xfId="17358" xr:uid="{00000000-0005-0000-0000-0000437F0000}"/>
    <cellStyle name="Normal 4 8 3" xfId="1767" xr:uid="{00000000-0005-0000-0000-0000447F0000}"/>
    <cellStyle name="Normal 4 8 3 2" xfId="4368" xr:uid="{00000000-0005-0000-0000-0000457F0000}"/>
    <cellStyle name="Normal 4 8 3 2 2" xfId="12514" xr:uid="{00000000-0005-0000-0000-0000467F0000}"/>
    <cellStyle name="Normal 4 8 3 2 2 2" xfId="28810" xr:uid="{00000000-0005-0000-0000-0000477F0000}"/>
    <cellStyle name="Normal 4 8 3 2 3" xfId="20664" xr:uid="{00000000-0005-0000-0000-0000487F0000}"/>
    <cellStyle name="Normal 4 8 3 3" xfId="7066" xr:uid="{00000000-0005-0000-0000-0000497F0000}"/>
    <cellStyle name="Normal 4 8 3 3 2" xfId="15212" xr:uid="{00000000-0005-0000-0000-00004A7F0000}"/>
    <cellStyle name="Normal 4 8 3 3 2 2" xfId="31508" xr:uid="{00000000-0005-0000-0000-00004B7F0000}"/>
    <cellStyle name="Normal 4 8 3 3 3" xfId="23362" xr:uid="{00000000-0005-0000-0000-00004C7F0000}"/>
    <cellStyle name="Normal 4 8 3 4" xfId="9913" xr:uid="{00000000-0005-0000-0000-00004D7F0000}"/>
    <cellStyle name="Normal 4 8 3 4 2" xfId="26209" xr:uid="{00000000-0005-0000-0000-00004E7F0000}"/>
    <cellStyle name="Normal 4 8 3 5" xfId="18063" xr:uid="{00000000-0005-0000-0000-00004F7F0000}"/>
    <cellStyle name="Normal 4 8 4" xfId="3150" xr:uid="{00000000-0005-0000-0000-0000507F0000}"/>
    <cellStyle name="Normal 4 8 4 2" xfId="11296" xr:uid="{00000000-0005-0000-0000-0000517F0000}"/>
    <cellStyle name="Normal 4 8 4 2 2" xfId="27592" xr:uid="{00000000-0005-0000-0000-0000527F0000}"/>
    <cellStyle name="Normal 4 8 4 3" xfId="19446" xr:uid="{00000000-0005-0000-0000-0000537F0000}"/>
    <cellStyle name="Normal 4 8 5" xfId="5656" xr:uid="{00000000-0005-0000-0000-0000547F0000}"/>
    <cellStyle name="Normal 4 8 5 2" xfId="13802" xr:uid="{00000000-0005-0000-0000-0000557F0000}"/>
    <cellStyle name="Normal 4 8 5 2 2" xfId="30098" xr:uid="{00000000-0005-0000-0000-0000567F0000}"/>
    <cellStyle name="Normal 4 8 5 3" xfId="21952" xr:uid="{00000000-0005-0000-0000-0000577F0000}"/>
    <cellStyle name="Normal 4 8 6" xfId="8503" xr:uid="{00000000-0005-0000-0000-0000587F0000}"/>
    <cellStyle name="Normal 4 8 6 2" xfId="24799" xr:uid="{00000000-0005-0000-0000-0000597F0000}"/>
    <cellStyle name="Normal 4 8 7" xfId="16653" xr:uid="{00000000-0005-0000-0000-00005A7F0000}"/>
    <cellStyle name="Normal 4 9" xfId="718" xr:uid="{00000000-0005-0000-0000-00005B7F0000}"/>
    <cellStyle name="Normal 4 9 2" xfId="2128" xr:uid="{00000000-0005-0000-0000-00005C7F0000}"/>
    <cellStyle name="Normal 4 9 2 2" xfId="4681" xr:uid="{00000000-0005-0000-0000-00005D7F0000}"/>
    <cellStyle name="Normal 4 9 2 2 2" xfId="12827" xr:uid="{00000000-0005-0000-0000-00005E7F0000}"/>
    <cellStyle name="Normal 4 9 2 2 2 2" xfId="29123" xr:uid="{00000000-0005-0000-0000-00005F7F0000}"/>
    <cellStyle name="Normal 4 9 2 2 3" xfId="20977" xr:uid="{00000000-0005-0000-0000-0000607F0000}"/>
    <cellStyle name="Normal 4 9 2 3" xfId="7427" xr:uid="{00000000-0005-0000-0000-0000617F0000}"/>
    <cellStyle name="Normal 4 9 2 3 2" xfId="15573" xr:uid="{00000000-0005-0000-0000-0000627F0000}"/>
    <cellStyle name="Normal 4 9 2 3 2 2" xfId="31869" xr:uid="{00000000-0005-0000-0000-0000637F0000}"/>
    <cellStyle name="Normal 4 9 2 3 3" xfId="23723" xr:uid="{00000000-0005-0000-0000-0000647F0000}"/>
    <cellStyle name="Normal 4 9 2 4" xfId="10274" xr:uid="{00000000-0005-0000-0000-0000657F0000}"/>
    <cellStyle name="Normal 4 9 2 4 2" xfId="26570" xr:uid="{00000000-0005-0000-0000-0000667F0000}"/>
    <cellStyle name="Normal 4 9 2 5" xfId="18424" xr:uid="{00000000-0005-0000-0000-0000677F0000}"/>
    <cellStyle name="Normal 4 9 3" xfId="3463" xr:uid="{00000000-0005-0000-0000-0000687F0000}"/>
    <cellStyle name="Normal 4 9 3 2" xfId="11609" xr:uid="{00000000-0005-0000-0000-0000697F0000}"/>
    <cellStyle name="Normal 4 9 3 2 2" xfId="27905" xr:uid="{00000000-0005-0000-0000-00006A7F0000}"/>
    <cellStyle name="Normal 4 9 3 3" xfId="19759" xr:uid="{00000000-0005-0000-0000-00006B7F0000}"/>
    <cellStyle name="Normal 4 9 4" xfId="6017" xr:uid="{00000000-0005-0000-0000-00006C7F0000}"/>
    <cellStyle name="Normal 4 9 4 2" xfId="14163" xr:uid="{00000000-0005-0000-0000-00006D7F0000}"/>
    <cellStyle name="Normal 4 9 4 2 2" xfId="30459" xr:uid="{00000000-0005-0000-0000-00006E7F0000}"/>
    <cellStyle name="Normal 4 9 4 3" xfId="22313" xr:uid="{00000000-0005-0000-0000-00006F7F0000}"/>
    <cellStyle name="Normal 4 9 5" xfId="8864" xr:uid="{00000000-0005-0000-0000-0000707F0000}"/>
    <cellStyle name="Normal 4 9 5 2" xfId="25160" xr:uid="{00000000-0005-0000-0000-0000717F0000}"/>
    <cellStyle name="Normal 4 9 6" xfId="17014" xr:uid="{00000000-0005-0000-0000-0000727F0000}"/>
    <cellStyle name="Normal 5" xfId="8153" xr:uid="{00000000-0005-0000-0000-0000737F0000}"/>
    <cellStyle name="Normal 5 2" xfId="16299" xr:uid="{00000000-0005-0000-0000-0000747F0000}"/>
    <cellStyle name="Normal 5 2 2" xfId="32595" xr:uid="{00000000-0005-0000-0000-0000757F0000}"/>
    <cellStyle name="Normal 5 3" xfId="24449" xr:uid="{00000000-0005-0000-0000-0000767F0000}"/>
    <cellStyle name="Normal 5 4" xfId="32628" xr:uid="{00000000-0005-0000-0000-0000777F0000}"/>
    <cellStyle name="Normal 6" xfId="32605" xr:uid="{00000000-0005-0000-0000-0000787F0000}"/>
    <cellStyle name="Normal 7" xfId="32607" xr:uid="{00000000-0005-0000-0000-0000797F0000}"/>
    <cellStyle name="Normal 7 2" xfId="32635" xr:uid="{00000000-0005-0000-0000-00007A7F0000}"/>
    <cellStyle name="Normal 8" xfId="32623" xr:uid="{00000000-0005-0000-0000-00007B7F0000}"/>
    <cellStyle name="Normal 9" xfId="32634" xr:uid="{00000000-0005-0000-0000-00007C7F0000}"/>
    <cellStyle name="Título 3 2" xfId="3" xr:uid="{00000000-0005-0000-0000-00007D7F0000}"/>
    <cellStyle name="Título 3 2 2" xfId="32636" xr:uid="{00000000-0005-0000-0000-00007E7F0000}"/>
    <cellStyle name="Título 3 3" xfId="6" xr:uid="{00000000-0005-0000-0000-00007F7F0000}"/>
    <cellStyle name="Título 3 3 2" xfId="32637" xr:uid="{00000000-0005-0000-0000-0000807F0000}"/>
  </cellStyles>
  <dxfs count="69">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none">
          <fgColor indexed="64"/>
          <bgColor auto="1"/>
        </patternFill>
      </fill>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rgb="FFFFFF00"/>
          <bgColor rgb="FF000000"/>
        </patternFill>
      </fill>
    </dxf>
    <dxf>
      <fill>
        <patternFill patternType="solid">
          <fgColor rgb="FFFFFF00"/>
          <bgColor rgb="FF000000"/>
        </patternFill>
      </fill>
    </dxf>
    <dxf>
      <numFmt numFmtId="164" formatCode="dddd"/>
      <fill>
        <patternFill patternType="none">
          <fgColor indexed="64"/>
          <bgColor auto="1"/>
        </patternFill>
      </fill>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xr9:uid="{00000000-0011-0000-FFFF-FFFF00000000}"/>
  </tableStyles>
  <colors>
    <mruColors>
      <color rgb="FFFF66CC"/>
      <color rgb="FFF20000"/>
      <color rgb="FFFFFF00"/>
      <color rgb="FF0078D2"/>
      <color rgb="FFFFFF66"/>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120</c:v>
                </c:pt>
                <c:pt idx="4">
                  <c:v>1070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910</c:v>
                </c:pt>
                <c:pt idx="1">
                  <c:v>747</c:v>
                </c:pt>
                <c:pt idx="2">
                  <c:v>750</c:v>
                </c:pt>
                <c:pt idx="3">
                  <c:v>220</c:v>
                </c:pt>
                <c:pt idx="4">
                  <c:v>120</c:v>
                </c:pt>
                <c:pt idx="5">
                  <c:v>475</c:v>
                </c:pt>
                <c:pt idx="6">
                  <c:v>1435</c:v>
                </c:pt>
                <c:pt idx="7">
                  <c:v>0</c:v>
                </c:pt>
                <c:pt idx="8">
                  <c:v>1315</c:v>
                </c:pt>
                <c:pt idx="9">
                  <c:v>110</c:v>
                </c:pt>
                <c:pt idx="10">
                  <c:v>511</c:v>
                </c:pt>
                <c:pt idx="11">
                  <c:v>230</c:v>
                </c:pt>
                <c:pt idx="12">
                  <c:v>20</c:v>
                </c:pt>
                <c:pt idx="13">
                  <c:v>525</c:v>
                </c:pt>
                <c:pt idx="14">
                  <c:v>0</c:v>
                </c:pt>
                <c:pt idx="15">
                  <c:v>30</c:v>
                </c:pt>
                <c:pt idx="16">
                  <c:v>263</c:v>
                </c:pt>
                <c:pt idx="17">
                  <c:v>1140</c:v>
                </c:pt>
                <c:pt idx="18">
                  <c:v>1320</c:v>
                </c:pt>
                <c:pt idx="19">
                  <c:v>830</c:v>
                </c:pt>
                <c:pt idx="20">
                  <c:v>290</c:v>
                </c:pt>
                <c:pt idx="21">
                  <c:v>200</c:v>
                </c:pt>
                <c:pt idx="22">
                  <c:v>0</c:v>
                </c:pt>
                <c:pt idx="23">
                  <c:v>805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247007088"/>
        <c:axId val="247007480"/>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Resumen!$P$16:$P$39</c15:sqref>
                        </c15:formulaRef>
                      </c:ext>
                    </c:extLst>
                    <c:numCache>
                      <c:formatCode>0</c:formatCode>
                      <c:ptCount val="24"/>
                      <c:pt idx="0">
                        <c:v>910</c:v>
                      </c:pt>
                      <c:pt idx="1">
                        <c:v>747</c:v>
                      </c:pt>
                      <c:pt idx="2">
                        <c:v>750</c:v>
                      </c:pt>
                      <c:pt idx="3">
                        <c:v>340</c:v>
                      </c:pt>
                      <c:pt idx="4">
                        <c:v>1190</c:v>
                      </c:pt>
                      <c:pt idx="5">
                        <c:v>475</c:v>
                      </c:pt>
                      <c:pt idx="6">
                        <c:v>1435</c:v>
                      </c:pt>
                      <c:pt idx="7">
                        <c:v>0</c:v>
                      </c:pt>
                      <c:pt idx="8">
                        <c:v>1315</c:v>
                      </c:pt>
                      <c:pt idx="9">
                        <c:v>110</c:v>
                      </c:pt>
                      <c:pt idx="10">
                        <c:v>511</c:v>
                      </c:pt>
                      <c:pt idx="11">
                        <c:v>230</c:v>
                      </c:pt>
                      <c:pt idx="12">
                        <c:v>20</c:v>
                      </c:pt>
                      <c:pt idx="13">
                        <c:v>525</c:v>
                      </c:pt>
                      <c:pt idx="14">
                        <c:v>0</c:v>
                      </c:pt>
                      <c:pt idx="15">
                        <c:v>30</c:v>
                      </c:pt>
                      <c:pt idx="16">
                        <c:v>263</c:v>
                      </c:pt>
                      <c:pt idx="17">
                        <c:v>1140</c:v>
                      </c:pt>
                      <c:pt idx="18">
                        <c:v>1320</c:v>
                      </c:pt>
                      <c:pt idx="19">
                        <c:v>830</c:v>
                      </c:pt>
                      <c:pt idx="20">
                        <c:v>290</c:v>
                      </c:pt>
                      <c:pt idx="21">
                        <c:v>200</c:v>
                      </c:pt>
                      <c:pt idx="22">
                        <c:v>0</c:v>
                      </c:pt>
                      <c:pt idx="23">
                        <c:v>805</c:v>
                      </c:pt>
                    </c:numCache>
                  </c:numRef>
                </c:val>
                <c:extLst>
                  <c:ext xmlns:c16="http://schemas.microsoft.com/office/drawing/2014/chart" uri="{C3380CC4-5D6E-409C-BE32-E72D297353CC}">
                    <c16:uniqueId val="{00000002-3BA8-4E2D-93C4-F54FC9B26BCC}"/>
                  </c:ext>
                </c:extLst>
              </c15:ser>
            </c15:filteredBarSeries>
          </c:ext>
        </c:extLst>
      </c:barChart>
      <c:catAx>
        <c:axId val="24700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47007480"/>
        <c:crosses val="autoZero"/>
        <c:auto val="1"/>
        <c:lblAlgn val="ctr"/>
        <c:lblOffset val="100"/>
        <c:noMultiLvlLbl val="0"/>
      </c:catAx>
      <c:valAx>
        <c:axId val="247007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47007088"/>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 Id="rId6" Type="http://schemas.openxmlformats.org/officeDocument/2006/relationships/image" Target="../media/image11.png"/><Relationship Id="rId5" Type="http://schemas.openxmlformats.org/officeDocument/2006/relationships/image" Target="../media/image4.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4</xdr:row>
      <xdr:rowOff>31749</xdr:rowOff>
    </xdr:from>
    <xdr:to>
      <xdr:col>4</xdr:col>
      <xdr:colOff>2730500</xdr:colOff>
      <xdr:row>66</xdr:row>
      <xdr:rowOff>142874</xdr:rowOff>
    </xdr:to>
    <xdr:pic>
      <xdr:nvPicPr>
        <xdr:cNvPr id="40" name="Imagen 39">
          <a:extLst>
            <a:ext uri="{FF2B5EF4-FFF2-40B4-BE49-F238E27FC236}">
              <a16:creationId xmlns:a16="http://schemas.microsoft.com/office/drawing/2014/main" id="{B39F8495-DC70-7E0F-0DAB-974ADE3A1257}"/>
            </a:ext>
          </a:extLst>
        </xdr:cNvPr>
        <xdr:cNvPicPr>
          <a:picLocks noChangeAspect="1"/>
        </xdr:cNvPicPr>
      </xdr:nvPicPr>
      <xdr:blipFill>
        <a:blip xmlns:r="http://schemas.openxmlformats.org/officeDocument/2006/relationships" r:embed="rId1"/>
        <a:stretch>
          <a:fillRect/>
        </a:stretch>
      </xdr:blipFill>
      <xdr:spPr>
        <a:xfrm>
          <a:off x="190500" y="1873249"/>
          <a:ext cx="9048750" cy="13192125"/>
        </a:xfrm>
        <a:prstGeom prst="rect">
          <a:avLst/>
        </a:prstGeom>
        <a:ln>
          <a:solidFill>
            <a:sysClr val="windowText" lastClr="000000"/>
          </a:solidFill>
        </a:ln>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66</xdr:row>
      <xdr:rowOff>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786322</xdr:colOff>
      <xdr:row>51</xdr:row>
      <xdr:rowOff>193084</xdr:rowOff>
    </xdr:from>
    <xdr:to>
      <xdr:col>1</xdr:col>
      <xdr:colOff>1503206</xdr:colOff>
      <xdr:row>63</xdr:row>
      <xdr:rowOff>34771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786322" y="12099334"/>
          <a:ext cx="1968741" cy="2290973"/>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B2849014-5AA3-4190-8DA7-F06AC1B53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8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60A8FA8E-F71B-4EE2-A06E-A6FBE8B80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281116C-DB6D-4661-AE82-36DACD4C3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189F3B7D-4423-4940-B039-A08D55248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id="{D0A17709-9AFD-4A1D-8426-F947F29402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27</xdr:col>
      <xdr:colOff>1507758</xdr:colOff>
      <xdr:row>0</xdr:row>
      <xdr:rowOff>106204</xdr:rowOff>
    </xdr:from>
    <xdr:ext cx="851199" cy="930589"/>
    <xdr:pic>
      <xdr:nvPicPr>
        <xdr:cNvPr id="7" name="Imagen 6">
          <a:extLst>
            <a:ext uri="{FF2B5EF4-FFF2-40B4-BE49-F238E27FC236}">
              <a16:creationId xmlns:a16="http://schemas.microsoft.com/office/drawing/2014/main" id="{91B0B5BD-443A-49F0-8E82-4F48D6865F88}"/>
            </a:ext>
          </a:extLst>
        </xdr:cNvPr>
        <xdr:cNvPicPr>
          <a:picLocks noChangeAspect="1"/>
        </xdr:cNvPicPr>
      </xdr:nvPicPr>
      <xdr:blipFill>
        <a:blip xmlns:r="http://schemas.openxmlformats.org/officeDocument/2006/relationships" r:embed="rId4"/>
        <a:stretch>
          <a:fillRect/>
        </a:stretch>
      </xdr:blipFill>
      <xdr:spPr>
        <a:xfrm>
          <a:off x="17519283" y="106204"/>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179917</xdr:colOff>
      <xdr:row>4</xdr:row>
      <xdr:rowOff>74083</xdr:rowOff>
    </xdr:from>
    <xdr:to>
      <xdr:col>5</xdr:col>
      <xdr:colOff>2053167</xdr:colOff>
      <xdr:row>61</xdr:row>
      <xdr:rowOff>68491</xdr:rowOff>
    </xdr:to>
    <xdr:pic>
      <xdr:nvPicPr>
        <xdr:cNvPr id="15" name="Imagen 14">
          <a:extLst>
            <a:ext uri="{FF2B5EF4-FFF2-40B4-BE49-F238E27FC236}">
              <a16:creationId xmlns:a16="http://schemas.microsoft.com/office/drawing/2014/main" id="{C73DD405-CF51-9208-D71C-F436C24B47E9}"/>
            </a:ext>
          </a:extLst>
        </xdr:cNvPr>
        <xdr:cNvPicPr>
          <a:picLocks noChangeAspect="1"/>
        </xdr:cNvPicPr>
      </xdr:nvPicPr>
      <xdr:blipFill>
        <a:blip xmlns:r="http://schemas.openxmlformats.org/officeDocument/2006/relationships" r:embed="rId1"/>
        <a:stretch>
          <a:fillRect/>
        </a:stretch>
      </xdr:blipFill>
      <xdr:spPr>
        <a:xfrm>
          <a:off x="179917" y="1312333"/>
          <a:ext cx="6836833" cy="10260241"/>
        </a:xfrm>
        <a:prstGeom prst="rect">
          <a:avLst/>
        </a:prstGeom>
        <a:ln>
          <a:solidFill>
            <a:schemeClr val="tx1"/>
          </a:solidFill>
        </a:ln>
      </xdr:spPr>
    </xdr:pic>
    <xdr:clientData/>
  </xdr:twoCellAnchor>
  <xdr:twoCellAnchor editAs="oneCell">
    <xdr:from>
      <xdr:col>1</xdr:col>
      <xdr:colOff>138185</xdr:colOff>
      <xdr:row>50</xdr:row>
      <xdr:rowOff>63654</xdr:rowOff>
    </xdr:from>
    <xdr:to>
      <xdr:col>2</xdr:col>
      <xdr:colOff>895389</xdr:colOff>
      <xdr:row>60</xdr:row>
      <xdr:rowOff>28608</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476852" y="95886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58316</xdr:colOff>
      <xdr:row>3</xdr:row>
      <xdr:rowOff>223545</xdr:rowOff>
    </xdr:from>
    <xdr:to>
      <xdr:col>6</xdr:col>
      <xdr:colOff>467196</xdr:colOff>
      <xdr:row>53</xdr:row>
      <xdr:rowOff>136072</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58316" y="1380152"/>
          <a:ext cx="6852834" cy="9690231"/>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3:U445" totalsRowShown="0" headerRowDxfId="68">
  <tableColumns count="4">
    <tableColumn id="1" xr3:uid="{00000000-0010-0000-0000-000001000000}" name="DPTO" dataDxfId="67">
      <calculatedColumnFormula>TRIM(MID(TRIM(Transportes!D5),1,FIND(CHAR(10),TRIM(Transportes!D5),1)-1))</calculatedColumnFormula>
    </tableColumn>
    <tableColumn id="2" xr3:uid="{00000000-0010-0000-0000-000002000000}" name="ESTADO" dataDxfId="66">
      <calculatedColumnFormula>TRIM(IF(Transportes!F5="TRÁNSITO INTERRUMPIDO","Interrumpido",IF(Transportes!F5="TRÁNSITO RESTRINGIDO","Restringido","Normal")))</calculatedColumnFormula>
    </tableColumn>
    <tableColumn id="3" xr3:uid="{00000000-0010-0000-0000-000003000000}" name="FENOMENO" dataDxfId="65">
      <calculatedColumnFormula>TRIM(IF(MID(TRIM(Transportes!H5),1,FIND("-",TRIM(Transportes!H5),1)-2)="Acción humana","H","F"))</calculatedColumnFormula>
    </tableColumn>
    <tableColumn id="4" xr3:uid="{00000000-0010-0000-0000-000004000000}" name="METRAJE" dataDxfId="64">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90" totalsRowShown="0" headerRowDxfId="63" dataDxfId="3" headerRowBorderDxfId="62" tableBorderDxfId="61" totalsRowBorderDxfId="60" headerRowCellStyle="Millares 11 2">
  <sortState xmlns:xlrd2="http://schemas.microsoft.com/office/spreadsheetml/2017/richdata2" ref="A5:M164">
    <sortCondition sortBy="cellColor" ref="D4:D164" dxfId="0"/>
  </sortState>
  <tableColumns count="13">
    <tableColumn id="1" xr3:uid="{00000000-0010-0000-0100-000001000000}" name="N" dataDxfId="16" dataCellStyle="Millares"/>
    <tableColumn id="2" xr3:uid="{00000000-0010-0000-0100-000002000000}" name="VER MAPA" dataDxfId="15" dataCellStyle="Hipervínculo"/>
    <tableColumn id="3" xr3:uid="{00000000-0010-0000-0100-000003000000}" name="FECHA DEL EVENTO" dataDxfId="14" dataCellStyle="Título 3 2"/>
    <tableColumn id="4" xr3:uid="{00000000-0010-0000-0100-000004000000}" name="DEPARTAMENTO_x000a_PROVINCIA  /  DISTRITO" dataDxfId="13" dataCellStyle="Título 3 2"/>
    <tableColumn id="5" xr3:uid="{00000000-0010-0000-0100-000005000000}" name="AFECTACIÓN" dataDxfId="12" dataCellStyle="Título 3 3"/>
    <tableColumn id="15" xr3:uid="{00000000-0010-0000-0100-00000F000000}" name="ESTADO" dataDxfId="11" dataCellStyle="Título 3 2"/>
    <tableColumn id="6" xr3:uid="{00000000-0010-0000-0100-000006000000}" name="METRAJE" dataDxfId="10" dataCellStyle="Millares"/>
    <tableColumn id="7" xr3:uid="{00000000-0010-0000-0100-000007000000}" name="EVENTO - OCURRENCIA / ACCIONES" dataDxfId="9" dataCellStyle="Título 3 3"/>
    <tableColumn id="8" xr3:uid="{00000000-0010-0000-0100-000008000000}" name="MAQUINARIA_x000a_(Cantidad/tipo)" dataDxfId="8" dataCellStyle="Título 3 3"/>
    <tableColumn id="9" xr3:uid="{00000000-0010-0000-0100-000009000000}" name="ADMINISTRACIÓN / RESPONSABLE" dataDxfId="7" dataCellStyle="Título 3 2"/>
    <tableColumn id="10" xr3:uid="{00000000-0010-0000-0100-00000A000000}" name="VER FOTO / VIDEO" dataDxfId="6" dataCellStyle="Hipervínculo"/>
    <tableColumn id="11" xr3:uid="{00000000-0010-0000-0100-00000B000000}" name="LATITUD" dataDxfId="5" dataCellStyle="Input Custom"/>
    <tableColumn id="12" xr3:uid="{00000000-0010-0000-0100-00000C000000}" name="LONGITUD" dataDxfId="4"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a169" displayName="Tabla169" ref="A50:H51" totalsRowShown="0" headerRowDxfId="59" dataDxfId="57" headerRowBorderDxfId="58" tableBorderDxfId="56" totalsRowBorderDxfId="55" headerRowCellStyle="Título 3 2">
  <tableColumns count="8">
    <tableColumn id="1" xr3:uid="{00000000-0010-0000-0200-000001000000}" name="N°" dataDxfId="54" dataCellStyle="Normal 2 2 2 2 5"/>
    <tableColumn id="9" xr3:uid="{00000000-0010-0000-0200-000009000000}" name="CÓDIGO" dataDxfId="53"/>
    <tableColumn id="2" xr3:uid="{00000000-0010-0000-0200-000002000000}" name="UBICACIÓN" dataDxfId="52" dataCellStyle="Título 3 2"/>
    <tableColumn id="7" xr3:uid="{00000000-0010-0000-0200-000007000000}" name="Fecha" dataDxfId="51" dataCellStyle="Título 3 2"/>
    <tableColumn id="3" xr3:uid="{00000000-0010-0000-0200-000003000000}" name="AFECTACIÓN" dataDxfId="50" dataCellStyle="Título 3 3"/>
    <tableColumn id="4" xr3:uid="{00000000-0010-0000-0200-000004000000}" name="EVENTO - OCURRENCIA" dataDxfId="49" dataCellStyle="Normal 2 2 2 2 5"/>
    <tableColumn id="5" xr3:uid="{00000000-0010-0000-0200-000005000000}" name="ESTADO" dataDxfId="48" dataCellStyle="Título 3 2"/>
    <tableColumn id="6" xr3:uid="{00000000-0010-0000-0200-000006000000}" name="FUENTE" dataDxfId="47"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4F519F3-75FA-4059-BD62-43BE427C624A}" name="Tabla3" displayName="Tabla3" ref="A63:H65" totalsRowShown="0" headerRowDxfId="20" dataDxfId="19" headerRowBorderDxfId="30" tableBorderDxfId="31" totalsRowBorderDxfId="29" headerRowCellStyle="Título 3 2">
  <tableColumns count="8">
    <tableColumn id="1" xr3:uid="{8024486B-F2A9-4E28-BBB2-BDBA51064629}" name="N" dataDxfId="28"/>
    <tableColumn id="2" xr3:uid="{A3CE4CED-0E5C-4A06-A309-E62AF779AA15}" name="CÓDIGO" dataDxfId="27"/>
    <tableColumn id="3" xr3:uid="{D4BAAF0D-B936-49EA-A7A4-0C911A2CA2E8}" name="FECHA DEL EVENTO" dataDxfId="26"/>
    <tableColumn id="4" xr3:uid="{3EF587C6-45DD-4C6B-9F0D-D44C8D3D5258}" name="UBICACIÓN" dataDxfId="25"/>
    <tableColumn id="5" xr3:uid="{6D74E249-898A-4347-889B-92C1D8B4AECA}" name="AFECTACIÓN" dataDxfId="24"/>
    <tableColumn id="6" xr3:uid="{00B45387-AC91-41AE-A873-47E5E1526C31}" name="EVENTO - OCURRENCIA" dataDxfId="23"/>
    <tableColumn id="7" xr3:uid="{0FE7C0D6-359F-42AF-AF46-E05EA678E369}" name="ESTADO" dataDxfId="22"/>
    <tableColumn id="8" xr3:uid="{5E0A6F8F-4CDC-4486-9579-AACB5D37AAFB}" name="FUENTE" dataDxfId="21"/>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a73" displayName="Tabla73" ref="A55:K57" totalsRowShown="0" headerRowDxfId="46" headerRowBorderDxfId="45" tableBorderDxfId="44" totalsRowBorderDxfId="43">
  <tableColumns count="11">
    <tableColumn id="1" xr3:uid="{00000000-0010-0000-0300-000001000000}" name="Nro." dataDxfId="42" dataCellStyle="Título 3 3"/>
    <tableColumn id="2" xr3:uid="{00000000-0010-0000-0300-000002000000}" name="VER MAPA" dataDxfId="41" dataCellStyle="Hipervínculo"/>
    <tableColumn id="3" xr3:uid="{00000000-0010-0000-0300-000003000000}" name="FECHA DEL EVENTO" dataDxfId="40" dataCellStyle="Título 3 3"/>
    <tableColumn id="4" xr3:uid="{00000000-0010-0000-0300-000004000000}" name="DEPARTAMENTO_x000a_PROVINCIA  /  DISTRITO" dataDxfId="39" dataCellStyle="Título 3 3"/>
    <tableColumn id="5" xr3:uid="{00000000-0010-0000-0300-000005000000}" name="AFECTACIÓN" dataDxfId="38" dataCellStyle="Título 3 3"/>
    <tableColumn id="6" xr3:uid="{00000000-0010-0000-0300-000006000000}" name="ESTADO" dataDxfId="37" dataCellStyle="Título 3 3"/>
    <tableColumn id="7" xr3:uid="{00000000-0010-0000-0300-000007000000}" name="EVENTO - OCURRENCIA" dataDxfId="36" dataCellStyle="Título 3 3"/>
    <tableColumn id="8" xr3:uid="{00000000-0010-0000-0300-000008000000}" name="FUENTE" dataDxfId="35" dataCellStyle="Título 3 3"/>
    <tableColumn id="11" xr3:uid="{00000000-0010-0000-0300-00000B000000}" name="VER FOTO / VIDEO" dataDxfId="34" dataCellStyle="Título 3 3"/>
    <tableColumn id="9" xr3:uid="{00000000-0010-0000-0300-000009000000}" name="LATITUD" dataDxfId="33" dataCellStyle="Millares"/>
    <tableColumn id="10" xr3:uid="{00000000-0010-0000-0300-00000A000000}" name="LONGITUD" dataDxfId="32"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7_20260119080118.pdf" TargetMode="External"/><Relationship Id="rId299" Type="http://schemas.openxmlformats.org/officeDocument/2006/relationships/hyperlink" Target="https://arsaecoe.mtc.gob.pe/vial/VIAL_R_VIALES005472_20260217121651.pdf" TargetMode="External"/><Relationship Id="rId21" Type="http://schemas.openxmlformats.org/officeDocument/2006/relationships/hyperlink" Target="https://arsaecoe.mtc.gob.pe/vial/VIAL_R_VIALES004520_20250823011736.pdf" TargetMode="External"/><Relationship Id="rId63" Type="http://schemas.openxmlformats.org/officeDocument/2006/relationships/hyperlink" Target="https://arsaecoe.mtc.gob.pe/vial/VIAL_I_VIALES005022_20251212034423.pdf" TargetMode="External"/><Relationship Id="rId159" Type="http://schemas.openxmlformats.org/officeDocument/2006/relationships/hyperlink" Target="https://arsaecoe.mtc.gob.pe/vial/VIAL_I_VIALES005297_20260128102217.pdf" TargetMode="External"/><Relationship Id="rId324" Type="http://schemas.openxmlformats.org/officeDocument/2006/relationships/hyperlink" Target="https://arsaecoe.mtc.gob.pe/vial/VIAL_I_VIALES005489_20260219102248.pdf" TargetMode="External"/><Relationship Id="rId170" Type="http://schemas.openxmlformats.org/officeDocument/2006/relationships/hyperlink" Target="https://arsaecoe.mtc.gob.pe/vial/VIAL_I_VIALES005313_20260130102506.pdf" TargetMode="External"/><Relationship Id="rId226" Type="http://schemas.openxmlformats.org/officeDocument/2006/relationships/hyperlink" Target="https://arsaecoe.mtc.gob.pe/vial/VIAL_I_VIALES005391_20260206085409.pdf" TargetMode="External"/><Relationship Id="rId268" Type="http://schemas.openxmlformats.org/officeDocument/2006/relationships/hyperlink" Target="https://arsaecoe.mtc.gob.pe/vial/VIAL_R_VIALES005431_20260212074431.pdf" TargetMode="External"/><Relationship Id="rId32" Type="http://schemas.openxmlformats.org/officeDocument/2006/relationships/hyperlink" Target="https://arsaecoe.mtc.gob.pe/vial/VIAL_R_VIALES004786_20251022045002.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R_VIALES005251_20260122091220.pdf" TargetMode="External"/><Relationship Id="rId335" Type="http://schemas.openxmlformats.org/officeDocument/2006/relationships/hyperlink" Target="https://arsaecoe.mtc.gob.pe/vial/VIAL_R_VIALES005488_20260219011718.pdf" TargetMode="External"/><Relationship Id="rId5" Type="http://schemas.openxmlformats.org/officeDocument/2006/relationships/hyperlink" Target="https://arsaecoe.mtc.gob.pe/vial/VIAL_I_VIALES002932_20250117041637.pdf" TargetMode="External"/><Relationship Id="rId181" Type="http://schemas.openxmlformats.org/officeDocument/2006/relationships/hyperlink" Target="https://arsaecoe.mtc.gob.pe/vial/VIAL_I_VIALES005329_20260131101447.pdf" TargetMode="External"/><Relationship Id="rId237" Type="http://schemas.openxmlformats.org/officeDocument/2006/relationships/hyperlink" Target="https://arsaecoe.mtc.gob.pe/vial/VIAL_R_VIALES005410_20260210090352.pdf" TargetMode="External"/><Relationship Id="rId279" Type="http://schemas.openxmlformats.org/officeDocument/2006/relationships/hyperlink" Target="https://arsaecoe.mtc.gob.pe/vial/VIAL_I_VIALES005444_20260213050328.pdf" TargetMode="External"/><Relationship Id="rId43" Type="http://schemas.openxmlformats.org/officeDocument/2006/relationships/hyperlink" Target="https://arsaecoe.mtc.gob.pe/vial/VIAL_I_VIALES004838_20251107084951.pdf" TargetMode="External"/><Relationship Id="rId139" Type="http://schemas.openxmlformats.org/officeDocument/2006/relationships/hyperlink" Target="https://arsaecoe.mtc.gob.pe/vial/VIAL_R_VIALES005278_20260127094949.pdf" TargetMode="External"/><Relationship Id="rId290" Type="http://schemas.openxmlformats.org/officeDocument/2006/relationships/hyperlink" Target="https://arsaecoe.mtc.gob.pe/vial/VIAL_R_VIALES005457_20260216034400.pdf" TargetMode="External"/><Relationship Id="rId304" Type="http://schemas.openxmlformats.org/officeDocument/2006/relationships/hyperlink" Target="https://arsaecoe.mtc.gob.pe/vial/VIAL_R_VIALES005475_20260217054928.pdf" TargetMode="External"/><Relationship Id="rId346" Type="http://schemas.openxmlformats.org/officeDocument/2006/relationships/hyperlink" Target="https://arsaecoe.mtc.gob.pe/vial/VIAL_I_VIALES005499_20260219022130.pdf" TargetMode="External"/><Relationship Id="rId85" Type="http://schemas.openxmlformats.org/officeDocument/2006/relationships/hyperlink" Target="https://arsaecoe.mtc.gob.pe/vial/VIAL_I_VIALES005153_20260114011907.pdf" TargetMode="External"/><Relationship Id="rId150" Type="http://schemas.openxmlformats.org/officeDocument/2006/relationships/hyperlink" Target="https://arsaecoe.mtc.gob.pe/vial/VIAL_R_VIALES005295_20260128045244.pdf" TargetMode="External"/><Relationship Id="rId192" Type="http://schemas.openxmlformats.org/officeDocument/2006/relationships/hyperlink" Target="https://arsaecoe.mtc.gob.pe/vial/VIAL_I_VIALES005357_20260202102855.pdf" TargetMode="External"/><Relationship Id="rId206" Type="http://schemas.openxmlformats.org/officeDocument/2006/relationships/hyperlink" Target="https://arsaecoe.mtc.gob.pe/vial/VIAL_I_VIALES005367_20260203045818.pdf" TargetMode="External"/><Relationship Id="rId248" Type="http://schemas.openxmlformats.org/officeDocument/2006/relationships/hyperlink" Target="https://arsaecoe.mtc.gob.pe/vial/VIAL_R_VIALES005416_20260209064530.pdf" TargetMode="External"/><Relationship Id="rId12" Type="http://schemas.openxmlformats.org/officeDocument/2006/relationships/hyperlink" Target="https://arsaecoe.mtc.gob.pe/vial/VIAL_R_M230465_20230411052549.pdf" TargetMode="External"/><Relationship Id="rId108" Type="http://schemas.openxmlformats.org/officeDocument/2006/relationships/hyperlink" Target="https://arsaecoe.mtc.gob.pe/vial/VIAL_I_VIALES005215_20260118112312.pdf" TargetMode="External"/><Relationship Id="rId315" Type="http://schemas.openxmlformats.org/officeDocument/2006/relationships/hyperlink" Target="https://arsaecoe.mtc.gob.pe/vial/VIAL_R_VIALES005482_20260218055128.pdf" TargetMode="External"/><Relationship Id="rId357" Type="http://schemas.openxmlformats.org/officeDocument/2006/relationships/printerSettings" Target="../printerSettings/printerSettings2.bin"/><Relationship Id="rId54" Type="http://schemas.openxmlformats.org/officeDocument/2006/relationships/hyperlink" Target="https://arsaecoe.mtc.gob.pe/vial/VIAL_R_VIALES005007_20251207072536.pdf" TargetMode="External"/><Relationship Id="rId96" Type="http://schemas.openxmlformats.org/officeDocument/2006/relationships/hyperlink" Target="https://arsaecoe.mtc.gob.pe/vial/VIAL_I_VIALES005193_20260117114345.pdf" TargetMode="External"/><Relationship Id="rId161" Type="http://schemas.openxmlformats.org/officeDocument/2006/relationships/hyperlink" Target="https://arsaecoe.mtc.gob.pe/vial/VIAL_I_VIALES005291_20260131121624.pdf" TargetMode="External"/><Relationship Id="rId217" Type="http://schemas.openxmlformats.org/officeDocument/2006/relationships/hyperlink" Target="https://arsaecoe.mtc.gob.pe/vial/VIAL_I_VIALES005346_20260202103452.pdf" TargetMode="External"/><Relationship Id="rId259" Type="http://schemas.openxmlformats.org/officeDocument/2006/relationships/hyperlink" Target="https://arsaecoe.mtc.gob.pe/vial/VIAL_I_VIALES005425_20260211103958.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30_20260120100714.pdf" TargetMode="External"/><Relationship Id="rId270" Type="http://schemas.openxmlformats.org/officeDocument/2006/relationships/hyperlink" Target="https://arsaecoe.mtc.gob.pe/vial/VIAL_R_VIALES005436_20260212030445.pdf" TargetMode="External"/><Relationship Id="rId326" Type="http://schemas.openxmlformats.org/officeDocument/2006/relationships/hyperlink" Target="https://arsaecoe.mtc.gob.pe/vial/VIAL_R_VIALES005490_20260219104621.pdf" TargetMode="External"/><Relationship Id="rId65" Type="http://schemas.openxmlformats.org/officeDocument/2006/relationships/hyperlink" Target="https://arsaecoe.mtc.gob.pe/vial/VIAL_I_VIALES005023_20251212040059.pdf" TargetMode="External"/><Relationship Id="rId130" Type="http://schemas.openxmlformats.org/officeDocument/2006/relationships/hyperlink" Target="https://arsaecoe.mtc.gob.pe/vial/VIAL_R_VIALES005252_20260122090220.pdf" TargetMode="External"/><Relationship Id="rId172" Type="http://schemas.openxmlformats.org/officeDocument/2006/relationships/hyperlink" Target="https://arsaecoe.mtc.gob.pe/vial/VIAL_I_VIALES005320_20260130121122.pdf" TargetMode="External"/><Relationship Id="rId228" Type="http://schemas.openxmlformats.org/officeDocument/2006/relationships/hyperlink" Target="https://arsaecoe.mtc.gob.pe/vial/VIAL_R_VIALES005396_20260207101116.pdf" TargetMode="External"/><Relationship Id="rId281" Type="http://schemas.openxmlformats.org/officeDocument/2006/relationships/hyperlink" Target="https://arsaecoe.mtc.gob.pe/vial/VIAL_I_VIALES005447_20260214095024.pdf" TargetMode="External"/><Relationship Id="rId337" Type="http://schemas.openxmlformats.org/officeDocument/2006/relationships/hyperlink" Target="https://arsaecoe.mtc.gob.pe/vial/VIAL_R_VIALES005491_20260219011340.pdf" TargetMode="External"/><Relationship Id="rId34" Type="http://schemas.openxmlformats.org/officeDocument/2006/relationships/hyperlink" Target="https://arsaecoe.mtc.gob.pe/vial/VIAL_I_VIALES004785_20251022094446.pdf" TargetMode="External"/><Relationship Id="rId76" Type="http://schemas.openxmlformats.org/officeDocument/2006/relationships/hyperlink" Target="https://arsaecoe.mtc.gob.pe/vial/VIAL_I_VIALES005091_20251231043252.pdf" TargetMode="External"/><Relationship Id="rId141" Type="http://schemas.openxmlformats.org/officeDocument/2006/relationships/hyperlink" Target="https://arsaecoe.mtc.gob.pe/vial/VIAL_I_VIALES005280_20260206112809.pdf" TargetMode="External"/><Relationship Id="rId7" Type="http://schemas.openxmlformats.org/officeDocument/2006/relationships/hyperlink" Target="https://arsaecoe.mtc.gob.pe/vial/VIAL_R_VIALES003538_20250320040427.pdf" TargetMode="External"/><Relationship Id="rId183" Type="http://schemas.openxmlformats.org/officeDocument/2006/relationships/hyperlink" Target="https://arsaecoe.mtc.gob.pe/vial/VIAL_I_VIALES005333_20260131051919.pdf" TargetMode="External"/><Relationship Id="rId239" Type="http://schemas.openxmlformats.org/officeDocument/2006/relationships/hyperlink" Target="https://arsaecoe.mtc.gob.pe/vial/VIAL_R_VIALES005411_20260209105201.pdf" TargetMode="External"/><Relationship Id="rId250" Type="http://schemas.openxmlformats.org/officeDocument/2006/relationships/hyperlink" Target="https://arsaecoe.mtc.gob.pe/vial/VIAL_I_VIALES005416_20260209064702.pdf" TargetMode="External"/><Relationship Id="rId292" Type="http://schemas.openxmlformats.org/officeDocument/2006/relationships/hyperlink" Target="https://arsaecoe.mtc.gob.pe/vial/VIAL_R_VIALES005455_20260216045348.pdf" TargetMode="External"/><Relationship Id="rId306" Type="http://schemas.openxmlformats.org/officeDocument/2006/relationships/hyperlink" Target="https://arsaecoe.mtc.gob.pe/vial/VIAL_R_VIALES005476_20260217113911.pdf" TargetMode="External"/><Relationship Id="rId45" Type="http://schemas.openxmlformats.org/officeDocument/2006/relationships/hyperlink" Target="https://arsaecoe.mtc.gob.pe/vial/VIAL_I_VIALES004844_20251107055041.pdf" TargetMode="External"/><Relationship Id="rId87" Type="http://schemas.openxmlformats.org/officeDocument/2006/relationships/hyperlink" Target="https://arsaecoe.mtc.gob.pe/vial/VIAL_R_VIALES005170_20260114101016.pdf" TargetMode="External"/><Relationship Id="rId110" Type="http://schemas.openxmlformats.org/officeDocument/2006/relationships/hyperlink" Target="https://arsaecoe.mtc.gob.pe/vial/VIAL_R_VIALES005224_20260119072532.pdf" TargetMode="External"/><Relationship Id="rId348" Type="http://schemas.openxmlformats.org/officeDocument/2006/relationships/hyperlink" Target="https://arsaecoe.mtc.gob.pe/vial/VIAL_I_VIALES005501_20260219023515.pdf" TargetMode="External"/><Relationship Id="rId152" Type="http://schemas.openxmlformats.org/officeDocument/2006/relationships/hyperlink" Target="https://arsaecoe.mtc.gob.pe/vial/VIAL_I_VIALES005292_20260128042209.pdf" TargetMode="External"/><Relationship Id="rId194" Type="http://schemas.openxmlformats.org/officeDocument/2006/relationships/hyperlink" Target="https://arsaecoe.mtc.gob.pe/vial/VIAL_R_VIALES005358_20260203111939.pdf" TargetMode="External"/><Relationship Id="rId208" Type="http://schemas.openxmlformats.org/officeDocument/2006/relationships/hyperlink" Target="https://arsaecoe.mtc.gob.pe/vial/VIAL_I_VIALES005370_20260204061926.pdf" TargetMode="External"/><Relationship Id="rId261" Type="http://schemas.openxmlformats.org/officeDocument/2006/relationships/hyperlink" Target="https://arsaecoe.mtc.gob.pe/vial/VIAL_I_VIALES005426_20260211110707.pdf" TargetMode="External"/><Relationship Id="rId14" Type="http://schemas.openxmlformats.org/officeDocument/2006/relationships/hyperlink" Target="https://arsaecoe.mtc.gob.pe/vial/VIAL_R_M210248_20230403102345.pdf" TargetMode="External"/><Relationship Id="rId56" Type="http://schemas.openxmlformats.org/officeDocument/2006/relationships/hyperlink" Target="https://arsaecoe.mtc.gob.pe/vial/VIAL_R_VIALES005017_20251211042650.pdf" TargetMode="External"/><Relationship Id="rId317" Type="http://schemas.openxmlformats.org/officeDocument/2006/relationships/hyperlink" Target="https://arsaecoe.mtc.gob.pe/vial/VIAL_I_VIALES005483_20260218063949.pdf" TargetMode="External"/><Relationship Id="rId359" Type="http://schemas.openxmlformats.org/officeDocument/2006/relationships/table" Target="../tables/table2.xml"/><Relationship Id="rId98" Type="http://schemas.openxmlformats.org/officeDocument/2006/relationships/hyperlink" Target="https://arsaecoe.mtc.gob.pe/vial/VIAL_I_VIALES005197_20260116094835.pdf" TargetMode="External"/><Relationship Id="rId121" Type="http://schemas.openxmlformats.org/officeDocument/2006/relationships/hyperlink" Target="https://arsaecoe.mtc.gob.pe/vial/VIAL_I_VIALES005234_20260120022157.pdf" TargetMode="External"/><Relationship Id="rId163" Type="http://schemas.openxmlformats.org/officeDocument/2006/relationships/hyperlink" Target="https://arsaecoe.mtc.gob.pe/vial/VIAL_I_VIALES005295_20260128104634.pdf" TargetMode="External"/><Relationship Id="rId219" Type="http://schemas.openxmlformats.org/officeDocument/2006/relationships/hyperlink" Target="https://arsaecoe.mtc.gob.pe/vial/VIAL_R_VIALES005389_20260206111013.pdf" TargetMode="External"/><Relationship Id="rId230" Type="http://schemas.openxmlformats.org/officeDocument/2006/relationships/hyperlink" Target="https://arsaecoe.mtc.gob.pe/vial/VIAL_R_VIALES005399_20260207065631.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272" Type="http://schemas.openxmlformats.org/officeDocument/2006/relationships/hyperlink" Target="https://arsaecoe.mtc.gob.pe/vial/VIAL_I_VIALES005438_20260212061635.pdf" TargetMode="External"/><Relationship Id="rId293" Type="http://schemas.openxmlformats.org/officeDocument/2006/relationships/hyperlink" Target="https://arsaecoe.mtc.gob.pe/vial/VIAL_I_VIALES005455_20260216115858.pdf" TargetMode="External"/><Relationship Id="rId307" Type="http://schemas.openxmlformats.org/officeDocument/2006/relationships/hyperlink" Target="https://arsaecoe.mtc.gob.pe/vial/VIAL_I_VIALES005476_20260218054058.pdf" TargetMode="External"/><Relationship Id="rId328" Type="http://schemas.openxmlformats.org/officeDocument/2006/relationships/hyperlink" Target="https://arsaecoe.mtc.gob.pe/vial/VIAL_R_VIALES005492_20260219112725.pdf" TargetMode="External"/><Relationship Id="rId349" Type="http://schemas.openxmlformats.org/officeDocument/2006/relationships/hyperlink" Target="https://arsaecoe.mtc.gob.pe/vial/VIAL_R_VIALES005502_20260219032602.pdf" TargetMode="External"/><Relationship Id="rId88" Type="http://schemas.openxmlformats.org/officeDocument/2006/relationships/hyperlink" Target="https://arsaecoe.mtc.gob.pe/vial/VIAL_I_VIALES005170_20260115065129.pdf" TargetMode="External"/><Relationship Id="rId111" Type="http://schemas.openxmlformats.org/officeDocument/2006/relationships/hyperlink" Target="https://arsaecoe.mtc.gob.pe/vial/VIAL_I_VIALES005224_20260119072532.pdf" TargetMode="External"/><Relationship Id="rId132" Type="http://schemas.openxmlformats.org/officeDocument/2006/relationships/hyperlink" Target="https://arsaecoe.mtc.gob.pe/vial/VIAL_R_VIALES005256_20260123054002.pdf" TargetMode="External"/><Relationship Id="rId153" Type="http://schemas.openxmlformats.org/officeDocument/2006/relationships/hyperlink" Target="https://arsaecoe.mtc.gob.pe/vial/VIAL_R_VIALES005293_20260128043539.pdf" TargetMode="External"/><Relationship Id="rId174" Type="http://schemas.openxmlformats.org/officeDocument/2006/relationships/hyperlink" Target="https://arsaecoe.mtc.gob.pe/vial/VIAL_R_VIALES005324_20260130035719.pdf" TargetMode="External"/><Relationship Id="rId195" Type="http://schemas.openxmlformats.org/officeDocument/2006/relationships/hyperlink" Target="https://arsaecoe.mtc.gob.pe/vial/VIAL_I_VIALES005358_20260203111939.pdf" TargetMode="External"/><Relationship Id="rId209" Type="http://schemas.openxmlformats.org/officeDocument/2006/relationships/hyperlink" Target="https://arsaecoe.mtc.gob.pe/vial/VIAL_I_VIALES005348_20260202120103.pdf" TargetMode="External"/><Relationship Id="rId220" Type="http://schemas.openxmlformats.org/officeDocument/2006/relationships/hyperlink" Target="https://arsaecoe.mtc.gob.pe/vial/VIAL_I_VIALES005389_20260206111013.pdf" TargetMode="External"/><Relationship Id="rId241" Type="http://schemas.openxmlformats.org/officeDocument/2006/relationships/hyperlink" Target="https://arsaecoe.mtc.gob.pe/vial/VIAL_I_VIALES005408_20260209105730.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262" Type="http://schemas.openxmlformats.org/officeDocument/2006/relationships/hyperlink" Target="https://arsaecoe.mtc.gob.pe/vial/VIAL_R_VIALES005427_20260211011119.pdf" TargetMode="External"/><Relationship Id="rId283" Type="http://schemas.openxmlformats.org/officeDocument/2006/relationships/hyperlink" Target="https://arsaecoe.mtc.gob.pe/vial/VIAL_I_VIALES005449_20260215103354.pdf" TargetMode="External"/><Relationship Id="rId318" Type="http://schemas.openxmlformats.org/officeDocument/2006/relationships/hyperlink" Target="https://arsaecoe.mtc.gob.pe/vial/VIAL_I_VIALES005484_20260218092643.pdf" TargetMode="External"/><Relationship Id="rId339" Type="http://schemas.openxmlformats.org/officeDocument/2006/relationships/hyperlink" Target="https://arsaecoe.mtc.gob.pe/vial/VIAL_R_VIALES005480_20260219012415.pdf" TargetMode="External"/><Relationship Id="rId78" Type="http://schemas.openxmlformats.org/officeDocument/2006/relationships/hyperlink" Target="https://arsaecoe.mtc.gob.pe/vial/VIAL_R_VIALES005148_20260112110417.pdf" TargetMode="External"/><Relationship Id="rId99" Type="http://schemas.openxmlformats.org/officeDocument/2006/relationships/hyperlink" Target="https://arsaecoe.mtc.gob.pe/vial/VIAL_R_VIALES005198_20260116100347.pdf" TargetMode="External"/><Relationship Id="rId101" Type="http://schemas.openxmlformats.org/officeDocument/2006/relationships/hyperlink" Target="https://arsaecoe.mtc.gob.pe/vial/VIAL_R_VIALES005199_20260116101811.pdf" TargetMode="External"/><Relationship Id="rId122" Type="http://schemas.openxmlformats.org/officeDocument/2006/relationships/hyperlink" Target="https://arsaecoe.mtc.gob.pe/vial/VIAL_R_VIALES005237_20260120034013.pdf" TargetMode="External"/><Relationship Id="rId143" Type="http://schemas.openxmlformats.org/officeDocument/2006/relationships/hyperlink" Target="https://arsaecoe.mtc.gob.pe/vial/VIAL_I_VIALES005281_20260131083146.pdf" TargetMode="External"/><Relationship Id="rId164" Type="http://schemas.openxmlformats.org/officeDocument/2006/relationships/hyperlink" Target="https://arsaecoe.mtc.gob.pe/vial/VIAL_R_VIALES005300_20260129062956.pdf" TargetMode="External"/><Relationship Id="rId185" Type="http://schemas.openxmlformats.org/officeDocument/2006/relationships/hyperlink" Target="https://arsaecoe.mtc.gob.pe/vial/VIAL_R_VIALES005340_20260201064001.pdf" TargetMode="External"/><Relationship Id="rId350" Type="http://schemas.openxmlformats.org/officeDocument/2006/relationships/hyperlink" Target="https://arsaecoe.mtc.gob.pe/vial/VIAL_I_VIALES005502_20260219032602.pdf" TargetMode="External"/><Relationship Id="rId9" Type="http://schemas.openxmlformats.org/officeDocument/2006/relationships/hyperlink" Target="https://arsaecoe.mtc.gob.pe/vial/VIAL_R_M230433_20230930012822.pdf" TargetMode="External"/><Relationship Id="rId210" Type="http://schemas.openxmlformats.org/officeDocument/2006/relationships/hyperlink" Target="https://arsaecoe.mtc.gob.pe/vial/VIAL_I_VIALES005359_20260204113900.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I_VIALES005396_20260207070029.pdf" TargetMode="External"/><Relationship Id="rId252" Type="http://schemas.openxmlformats.org/officeDocument/2006/relationships/hyperlink" Target="https://arsaecoe.mtc.gob.pe/vial/VIAL_R_VIALES005419_20260210122127.pdf" TargetMode="External"/><Relationship Id="rId273" Type="http://schemas.openxmlformats.org/officeDocument/2006/relationships/hyperlink" Target="https://arsaecoe.mtc.gob.pe/vial/VIAL_I_VIALES005436_20260212061554.pdf" TargetMode="External"/><Relationship Id="rId294" Type="http://schemas.openxmlformats.org/officeDocument/2006/relationships/hyperlink" Target="https://arsaecoe.mtc.gob.pe/vial/VIAL_R_VIALES005465_20260216055239.pdf" TargetMode="External"/><Relationship Id="rId308" Type="http://schemas.openxmlformats.org/officeDocument/2006/relationships/hyperlink" Target="https://arsaecoe.mtc.gob.pe/vial/VIAL_I_VIALES005472_20260218064026.pdf" TargetMode="External"/><Relationship Id="rId329" Type="http://schemas.openxmlformats.org/officeDocument/2006/relationships/hyperlink" Target="https://arsaecoe.mtc.gob.pe/vial/VIAL_R_VIALES005493_20260219112648.pdf" TargetMode="External"/><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65_20260115084618.pdf" TargetMode="External"/><Relationship Id="rId112" Type="http://schemas.openxmlformats.org/officeDocument/2006/relationships/hyperlink" Target="https://arsaecoe.mtc.gob.pe/vial/VIAL_R_VIALES005225_20260119073606.pdf" TargetMode="External"/><Relationship Id="rId133" Type="http://schemas.openxmlformats.org/officeDocument/2006/relationships/hyperlink" Target="https://arsaecoe.mtc.gob.pe/vial/VIAL_I_VIALES005256_20260124012718.pdf" TargetMode="External"/><Relationship Id="rId154" Type="http://schemas.openxmlformats.org/officeDocument/2006/relationships/hyperlink" Target="https://arsaecoe.mtc.gob.pe/vial/VIAL_I_VIALES005293_20260128043539.pdf" TargetMode="External"/><Relationship Id="rId175" Type="http://schemas.openxmlformats.org/officeDocument/2006/relationships/hyperlink" Target="https://arsaecoe.mtc.gob.pe/vial/VIAL_I_VIALES005324_20260131082300.pdf" TargetMode="External"/><Relationship Id="rId340" Type="http://schemas.openxmlformats.org/officeDocument/2006/relationships/hyperlink" Target="https://arsaecoe.mtc.gob.pe/vial/VIAL_I_VIALES005480_20260218045504.pdf" TargetMode="External"/><Relationship Id="rId196" Type="http://schemas.openxmlformats.org/officeDocument/2006/relationships/hyperlink" Target="https://arsaecoe.mtc.gob.pe/vial/VIAL_R_VIALES005359_20260203114148.pdf" TargetMode="External"/><Relationship Id="rId200" Type="http://schemas.openxmlformats.org/officeDocument/2006/relationships/hyperlink" Target="https://arsaecoe.mtc.gob.pe/vial/VIAL_I_VIALES005266_20260210082121.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R_VIALES005391_20260206121606.pdf" TargetMode="External"/><Relationship Id="rId242" Type="http://schemas.openxmlformats.org/officeDocument/2006/relationships/hyperlink" Target="https://arsaecoe.mtc.gob.pe/vial/VIAL_R_VIALES005413_20260209023225.pdf" TargetMode="External"/><Relationship Id="rId263" Type="http://schemas.openxmlformats.org/officeDocument/2006/relationships/hyperlink" Target="https://arsaecoe.mtc.gob.pe/vial/VIAL_I_VIALES005427_20260211045959.pdf" TargetMode="External"/><Relationship Id="rId284" Type="http://schemas.openxmlformats.org/officeDocument/2006/relationships/hyperlink" Target="https://arsaecoe.mtc.gob.pe/vial/VIAL_R_VIALES005451_20260215025344.pdf" TargetMode="External"/><Relationship Id="rId319" Type="http://schemas.openxmlformats.org/officeDocument/2006/relationships/hyperlink" Target="https://arsaecoe.mtc.gob.pe/vial/VIAL_R_VIALES005484_20260218092643.pdf" TargetMode="External"/><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arsaecoe.mtc.gob.pe/vial/VIAL_I_VIALES005148_20260112054329.pdf" TargetMode="External"/><Relationship Id="rId102" Type="http://schemas.openxmlformats.org/officeDocument/2006/relationships/hyperlink" Target="https://arsaecoe.mtc.gob.pe/vial/VIAL_I_VIALES005199_20260116101811.pdf" TargetMode="External"/><Relationship Id="rId123" Type="http://schemas.openxmlformats.org/officeDocument/2006/relationships/hyperlink" Target="https://arsaecoe.mtc.gob.pe/vial/VIAL_I_VIALES005237_20260121114652.pdf" TargetMode="External"/><Relationship Id="rId144" Type="http://schemas.openxmlformats.org/officeDocument/2006/relationships/hyperlink" Target="https://arsaecoe.mtc.gob.pe/vial/VIAL_R_VIALES005287_20260128115536.pdf" TargetMode="External"/><Relationship Id="rId330" Type="http://schemas.openxmlformats.org/officeDocument/2006/relationships/hyperlink" Target="https://arsaecoe.mtc.gob.pe/vial/VIAL_R_VIALES005494_20260219112629.pdf" TargetMode="External"/><Relationship Id="rId90" Type="http://schemas.openxmlformats.org/officeDocument/2006/relationships/hyperlink" Target="https://arsaecoe.mtc.gob.pe/vial/VIAL_I_VIALES005157_20260115093555.pdf" TargetMode="External"/><Relationship Id="rId165" Type="http://schemas.openxmlformats.org/officeDocument/2006/relationships/hyperlink" Target="https://arsaecoe.mtc.gob.pe/vial/VIAL_I_VIALES005300_20260129062757.pdf" TargetMode="External"/><Relationship Id="rId186" Type="http://schemas.openxmlformats.org/officeDocument/2006/relationships/hyperlink" Target="https://arsaecoe.mtc.gob.pe/vial/VIAL_R_VIALES005348_20260202120103.pdf" TargetMode="External"/><Relationship Id="rId351" Type="http://schemas.openxmlformats.org/officeDocument/2006/relationships/hyperlink" Target="https://arsaecoe.mtc.gob.pe/vial/VIAL_I_VIALES005496_20260219043343.pdf" TargetMode="External"/><Relationship Id="rId211" Type="http://schemas.openxmlformats.org/officeDocument/2006/relationships/hyperlink" Target="https://arsaecoe.mtc.gob.pe/vial/VIAL_I_VIALES005360_20260204113606.pdf" TargetMode="External"/><Relationship Id="rId232" Type="http://schemas.openxmlformats.org/officeDocument/2006/relationships/hyperlink" Target="https://arsaecoe.mtc.gob.pe/vial/VIAL_R_VIALES005404_20260208073746.pdf" TargetMode="External"/><Relationship Id="rId253" Type="http://schemas.openxmlformats.org/officeDocument/2006/relationships/hyperlink" Target="https://arsaecoe.mtc.gob.pe/vial/VIAL_I_VIALES005419_20260210122127.pdf" TargetMode="External"/><Relationship Id="rId274" Type="http://schemas.openxmlformats.org/officeDocument/2006/relationships/hyperlink" Target="https://arsaecoe.mtc.gob.pe/vial/VIAL_R_VIALES005442_20260213123518.pdf" TargetMode="External"/><Relationship Id="rId295" Type="http://schemas.openxmlformats.org/officeDocument/2006/relationships/hyperlink" Target="https://arsaecoe.mtc.gob.pe/vial/VIAL_R_VIALES005466_20260216063212.pdf" TargetMode="External"/><Relationship Id="rId309" Type="http://schemas.openxmlformats.org/officeDocument/2006/relationships/hyperlink" Target="https://arsaecoe.mtc.gob.pe/vial/VIAL_I_VIALES005477_20260218112650.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25_20260119073606.pdf" TargetMode="External"/><Relationship Id="rId134" Type="http://schemas.openxmlformats.org/officeDocument/2006/relationships/hyperlink" Target="https://arsaecoe.mtc.gob.pe/vial/VIAL_R_VIALES005265_20260126113140.pdf" TargetMode="External"/><Relationship Id="rId320" Type="http://schemas.openxmlformats.org/officeDocument/2006/relationships/hyperlink" Target="https://arsaecoe.mtc.gob.pe/vial/VIAL_R_VIALES005485_20260219014613.pdf" TargetMode="External"/><Relationship Id="rId80" Type="http://schemas.openxmlformats.org/officeDocument/2006/relationships/hyperlink" Target="https://arsaecoe.mtc.gob.pe/vial/VIAL_R_VIALES005153_20260113024636.pdf" TargetMode="External"/><Relationship Id="rId155" Type="http://schemas.openxmlformats.org/officeDocument/2006/relationships/hyperlink" Target="https://arsaecoe.mtc.gob.pe/vial/VIAL_R_VIALES005297_20260128064228.pdf" TargetMode="External"/><Relationship Id="rId176" Type="http://schemas.openxmlformats.org/officeDocument/2006/relationships/hyperlink" Target="https://arsaecoe.mtc.gob.pe/vial/VIAL_R_VIALES005323_20260130033537.pdf" TargetMode="External"/><Relationship Id="rId197" Type="http://schemas.openxmlformats.org/officeDocument/2006/relationships/hyperlink" Target="https://arsaecoe.mtc.gob.pe/vial/VIAL_R_VIALES005360_20260203115332.pdf" TargetMode="External"/><Relationship Id="rId341" Type="http://schemas.openxmlformats.org/officeDocument/2006/relationships/hyperlink" Target="https://arsaecoe.mtc.gob.pe/vial/VIAL_R_VIALES005481_20260219013042.pdf" TargetMode="External"/><Relationship Id="rId201" Type="http://schemas.openxmlformats.org/officeDocument/2006/relationships/hyperlink" Target="https://arsaecoe.mtc.gob.pe/vial/VIAL_R_VIALES005365_20260203052638.pdf" TargetMode="External"/><Relationship Id="rId222" Type="http://schemas.openxmlformats.org/officeDocument/2006/relationships/hyperlink" Target="https://arsaecoe.mtc.gob.pe/vial/VIAL_R_VIALES005390_20260206114224.pdf" TargetMode="External"/><Relationship Id="rId243" Type="http://schemas.openxmlformats.org/officeDocument/2006/relationships/hyperlink" Target="https://arsaecoe.mtc.gob.pe/vial/VIAL_I_VIALES005325_20260130040631.pdf" TargetMode="External"/><Relationship Id="rId264" Type="http://schemas.openxmlformats.org/officeDocument/2006/relationships/hyperlink" Target="https://arsaecoe.mtc.gob.pe/vial/VIAL_R_VIALES005428_20260211070720.pdf" TargetMode="External"/><Relationship Id="rId285" Type="http://schemas.openxmlformats.org/officeDocument/2006/relationships/hyperlink" Target="https://arsaecoe.mtc.gob.pe/vial/VIAL_I_VIALES005451_20260215025344.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I_VIALES005187_20260116045446.pdf" TargetMode="External"/><Relationship Id="rId124" Type="http://schemas.openxmlformats.org/officeDocument/2006/relationships/hyperlink" Target="https://arsaecoe.mtc.gob.pe/vial/VIAL_R_VIALES005246_20260121063933.pdf" TargetMode="External"/><Relationship Id="rId310" Type="http://schemas.openxmlformats.org/officeDocument/2006/relationships/hyperlink" Target="https://arsaecoe.mtc.gob.pe/vial/VIAL_R_VIALES005477_20260218112649.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I_VIALES005156_20260115094035.pdf" TargetMode="External"/><Relationship Id="rId145" Type="http://schemas.openxmlformats.org/officeDocument/2006/relationships/hyperlink" Target="https://arsaecoe.mtc.gob.pe/vial/VIAL_R_VIALES005288_20260128010320.pdf" TargetMode="External"/><Relationship Id="rId166" Type="http://schemas.openxmlformats.org/officeDocument/2006/relationships/hyperlink" Target="https://arsaecoe.mtc.gob.pe/vial/VIAL_R_VIALES005304_20260129110945.pdf" TargetMode="External"/><Relationship Id="rId187" Type="http://schemas.openxmlformats.org/officeDocument/2006/relationships/hyperlink" Target="https://arsaecoe.mtc.gob.pe/vial/VIAL_R_VIALES005352_20260202043232.pdf" TargetMode="External"/><Relationship Id="rId331" Type="http://schemas.openxmlformats.org/officeDocument/2006/relationships/hyperlink" Target="https://arsaecoe.mtc.gob.pe/vial/VIAL_R_VIALES005497_20260219122411.pdf" TargetMode="External"/><Relationship Id="rId352" Type="http://schemas.openxmlformats.org/officeDocument/2006/relationships/hyperlink" Target="https://arsaecoe.mtc.gob.pe/vial/VIAL_I_VIALES005481_20260219043854.pdf" TargetMode="External"/><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R_VIALES005383_20260205122041.pdf" TargetMode="External"/><Relationship Id="rId233" Type="http://schemas.openxmlformats.org/officeDocument/2006/relationships/hyperlink" Target="https://arsaecoe.mtc.gob.pe/vial/VIAL_I_VIALES005404_20260208080621.pdf" TargetMode="External"/><Relationship Id="rId254" Type="http://schemas.openxmlformats.org/officeDocument/2006/relationships/hyperlink" Target="https://arsaecoe.mtc.gob.pe/vial/VIAL_R_VIALES005423_20260210034312.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R_VIALES005226_20260119074808.pdf" TargetMode="External"/><Relationship Id="rId275" Type="http://schemas.openxmlformats.org/officeDocument/2006/relationships/hyperlink" Target="https://arsaecoe.mtc.gob.pe/vial/VIAL_I_VIALES005442_20260213013312.pdf" TargetMode="External"/><Relationship Id="rId296" Type="http://schemas.openxmlformats.org/officeDocument/2006/relationships/hyperlink" Target="https://arsaecoe.mtc.gob.pe/vial/VIAL_I_VIALES005466_20260216063212.pdf" TargetMode="External"/><Relationship Id="rId300" Type="http://schemas.openxmlformats.org/officeDocument/2006/relationships/hyperlink" Target="https://arsaecoe.mtc.gob.pe/vial/VIAL_R_VIALES005471_20260217112933.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R_VIALES005154_20260113033456.pdf" TargetMode="External"/><Relationship Id="rId135" Type="http://schemas.openxmlformats.org/officeDocument/2006/relationships/hyperlink" Target="https://arsaecoe.mtc.gob.pe/vial/VIAL_I_VIALES005265_20260126113140.pdf" TargetMode="External"/><Relationship Id="rId156" Type="http://schemas.openxmlformats.org/officeDocument/2006/relationships/hyperlink" Target="https://arsaecoe.mtc.gob.pe/vial/VIAL_I_VIALES005290_20260128073319.pdf" TargetMode="External"/><Relationship Id="rId177" Type="http://schemas.openxmlformats.org/officeDocument/2006/relationships/hyperlink" Target="https://arsaecoe.mtc.gob.pe/vial/VIAL_I_VIALES005323_20260130033537.pdf" TargetMode="External"/><Relationship Id="rId198" Type="http://schemas.openxmlformats.org/officeDocument/2006/relationships/hyperlink" Target="https://arsaecoe.mtc.gob.pe/vial/VIAL_I_VIALES005353_20260203113717.pdf" TargetMode="External"/><Relationship Id="rId321" Type="http://schemas.openxmlformats.org/officeDocument/2006/relationships/hyperlink" Target="https://arsaecoe.mtc.gob.pe/vial/VIAL_R_VIALES005484_20260218092643.pdf" TargetMode="External"/><Relationship Id="rId342" Type="http://schemas.openxmlformats.org/officeDocument/2006/relationships/hyperlink" Target="https://arsaecoe.mtc.gob.pe/vial/VIAL_R_VIALES005495_20260219021257.pdf" TargetMode="External"/><Relationship Id="rId202" Type="http://schemas.openxmlformats.org/officeDocument/2006/relationships/hyperlink" Target="https://arsaecoe.mtc.gob.pe/vial/VIAL_I_VIALES005365_20260206052558.pdf" TargetMode="External"/><Relationship Id="rId223" Type="http://schemas.openxmlformats.org/officeDocument/2006/relationships/hyperlink" Target="https://arsaecoe.mtc.gob.pe/vial/VIAL_I_VIALES005390_20260206114603.pdf" TargetMode="External"/><Relationship Id="rId244" Type="http://schemas.openxmlformats.org/officeDocument/2006/relationships/hyperlink" Target="https://arsaecoe.mtc.gob.pe/vial/VIAL_R_VIALES005414_20260209025404.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I_VIALES005428_20260211070720.pdf" TargetMode="External"/><Relationship Id="rId286" Type="http://schemas.openxmlformats.org/officeDocument/2006/relationships/hyperlink" Target="https://arsaecoe.mtc.gob.pe/vial/VIAL_R_VIALES005453_20260217071132.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R_VIALES005207_20260116072123.pdf" TargetMode="External"/><Relationship Id="rId125" Type="http://schemas.openxmlformats.org/officeDocument/2006/relationships/hyperlink" Target="https://arsaecoe.mtc.gob.pe/vial/VIAL_I_VIALES005246_20260121063933.pdf" TargetMode="External"/><Relationship Id="rId146" Type="http://schemas.openxmlformats.org/officeDocument/2006/relationships/hyperlink" Target="https://arsaecoe.mtc.gob.pe/vial/VIAL_R_VIALES005290_20260128035730.pdf" TargetMode="External"/><Relationship Id="rId167" Type="http://schemas.openxmlformats.org/officeDocument/2006/relationships/hyperlink" Target="https://arsaecoe.mtc.gob.pe/vial/VIAL_R_VIALES005316_20260130104916.pdf" TargetMode="External"/><Relationship Id="rId188" Type="http://schemas.openxmlformats.org/officeDocument/2006/relationships/hyperlink" Target="https://arsaecoe.mtc.gob.pe/vial/VIAL_R_VIALES005353_20260202050342.pdf" TargetMode="External"/><Relationship Id="rId311" Type="http://schemas.openxmlformats.org/officeDocument/2006/relationships/hyperlink" Target="https://arsaecoe.mtc.gob.pe/vial/VIAL_I_VIALES005477_20260218112650.pdf" TargetMode="External"/><Relationship Id="rId332" Type="http://schemas.openxmlformats.org/officeDocument/2006/relationships/hyperlink" Target="https://arsaecoe.mtc.gob.pe/vial/VIAL_R_VIALES005498_20260219125407.pdf" TargetMode="External"/><Relationship Id="rId353" Type="http://schemas.openxmlformats.org/officeDocument/2006/relationships/hyperlink" Target="https://arsaecoe.mtc.gob.pe/vial/VIAL_R_VIALES005503_20260219062710.pdf" TargetMode="Externa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55_20260115094252.pdf" TargetMode="External"/><Relationship Id="rId213" Type="http://schemas.openxmlformats.org/officeDocument/2006/relationships/hyperlink" Target="https://arsaecoe.mtc.gob.pe/vial/VIAL_R_VIALES005384_20260205010834.pdf" TargetMode="External"/><Relationship Id="rId234" Type="http://schemas.openxmlformats.org/officeDocument/2006/relationships/hyperlink" Target="https://arsaecoe.mtc.gob.pe/vial/VIAL_R_VIALES005408_20260209073403.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I_VIALES005423_20260215105901.pdf" TargetMode="External"/><Relationship Id="rId276" Type="http://schemas.openxmlformats.org/officeDocument/2006/relationships/hyperlink" Target="https://arsaecoe.mtc.gob.pe/vial/VIAL_R_VIALES005443_20260213013500.pdf" TargetMode="External"/><Relationship Id="rId297" Type="http://schemas.openxmlformats.org/officeDocument/2006/relationships/hyperlink" Target="https://arsaecoe.mtc.gob.pe/vial/VIAL_I_VIALES005465_20260216083330.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26_20260119074808.pdf" TargetMode="External"/><Relationship Id="rId136" Type="http://schemas.openxmlformats.org/officeDocument/2006/relationships/hyperlink" Target="https://arsaecoe.mtc.gob.pe/vial/VIAL_R_VIALES005276_20260127011901.pdf" TargetMode="External"/><Relationship Id="rId157" Type="http://schemas.openxmlformats.org/officeDocument/2006/relationships/hyperlink" Target="https://arsaecoe.mtc.gob.pe/vial/VIAL_R_VIALES005298_20260128095338.pdf" TargetMode="External"/><Relationship Id="rId178" Type="http://schemas.openxmlformats.org/officeDocument/2006/relationships/hyperlink" Target="https://arsaecoe.mtc.gob.pe/vial/VIAL_R_VIALES005329_20260130065117.pdf" TargetMode="External"/><Relationship Id="rId301" Type="http://schemas.openxmlformats.org/officeDocument/2006/relationships/hyperlink" Target="https://arsaecoe.mtc.gob.pe/vial/VIAL_R_VIALES005473_20260217035130.pdf" TargetMode="External"/><Relationship Id="rId322" Type="http://schemas.openxmlformats.org/officeDocument/2006/relationships/hyperlink" Target="https://arsaecoe.mtc.gob.pe/vial/VIAL_R_VIALES005486_20260219090500.pdf" TargetMode="External"/><Relationship Id="rId343" Type="http://schemas.openxmlformats.org/officeDocument/2006/relationships/hyperlink" Target="https://arsaecoe.mtc.gob.pe/vial/VIAL_R_VIALES005496_20260219115813.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55_20260113041930.pdf" TargetMode="External"/><Relationship Id="rId199" Type="http://schemas.openxmlformats.org/officeDocument/2006/relationships/hyperlink" Target="https://arsaecoe.mtc.gob.pe/vial/VIAL_R_VIALES005266_20260214081800.pdf" TargetMode="External"/><Relationship Id="rId203" Type="http://schemas.openxmlformats.org/officeDocument/2006/relationships/hyperlink" Target="https://arsaecoe.mtc.gob.pe/vial/VIAL_R_VIALES005366_20260203043352.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R_VIALES005393_20260206011450.pdf" TargetMode="External"/><Relationship Id="rId245" Type="http://schemas.openxmlformats.org/officeDocument/2006/relationships/hyperlink" Target="https://arsaecoe.mtc.gob.pe/vial/VIAL_I_VIALES005414_20260209025404.pdf" TargetMode="External"/><Relationship Id="rId266" Type="http://schemas.openxmlformats.org/officeDocument/2006/relationships/hyperlink" Target="https://arsaecoe.mtc.gob.pe/vial/VIAL_R_VIALES005430_20260212071412.pdf" TargetMode="External"/><Relationship Id="rId287" Type="http://schemas.openxmlformats.org/officeDocument/2006/relationships/hyperlink" Target="https://arsaecoe.mtc.gob.pe/vial/VIAL_R_VIALES005433_20260212110435.pdf" TargetMode="External"/><Relationship Id="rId30" Type="http://schemas.openxmlformats.org/officeDocument/2006/relationships/hyperlink" Target="https://arsaecoe.mtc.gob.pe/vial/VIAL_I_VIALES004638_20250923085013.pdf" TargetMode="External"/><Relationship Id="rId105" Type="http://schemas.openxmlformats.org/officeDocument/2006/relationships/hyperlink" Target="https://arsaecoe.mtc.gob.pe/vial/VIAL_I_VIALES005207_20260116072123.pdf" TargetMode="External"/><Relationship Id="rId126" Type="http://schemas.openxmlformats.org/officeDocument/2006/relationships/hyperlink" Target="https://arsaecoe.mtc.gob.pe/vial/VIAL_R_VIALES005249_20260122040937.pdf" TargetMode="External"/><Relationship Id="rId147" Type="http://schemas.openxmlformats.org/officeDocument/2006/relationships/hyperlink" Target="https://arsaecoe.mtc.gob.pe/vial/VIAL_R_VIALES005291_20260131121639.pdf" TargetMode="External"/><Relationship Id="rId168" Type="http://schemas.openxmlformats.org/officeDocument/2006/relationships/hyperlink" Target="https://arsaecoe.mtc.gob.pe/vial/VIAL_I_VIALES005304_20260130103142.pdf" TargetMode="External"/><Relationship Id="rId312" Type="http://schemas.openxmlformats.org/officeDocument/2006/relationships/hyperlink" Target="https://arsaecoe.mtc.gob.pe/vial/VIAL_R_VIALES005477_20260218112649.pdf" TargetMode="External"/><Relationship Id="rId333" Type="http://schemas.openxmlformats.org/officeDocument/2006/relationships/hyperlink" Target="https://arsaecoe.mtc.gob.pe/vial/VIAL_I_VIALES005497_20260219122411.pdf" TargetMode="External"/><Relationship Id="rId354" Type="http://schemas.openxmlformats.org/officeDocument/2006/relationships/hyperlink" Target="https://arsaecoe.mtc.gob.pe/vial/VIAL_I_VIALES005503_20260219062710.pdf" TargetMode="Externa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54_20260115094704.pdf" TargetMode="External"/><Relationship Id="rId189" Type="http://schemas.openxmlformats.org/officeDocument/2006/relationships/hyperlink" Target="https://arsaecoe.mtc.gob.pe/vial/VIAL_R_VIALES005354_20260202062922.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I_VIALES005384_20260205011045.pdf" TargetMode="External"/><Relationship Id="rId235" Type="http://schemas.openxmlformats.org/officeDocument/2006/relationships/hyperlink" Target="https://arsaecoe.mtc.gob.pe/vial/VIAL_R_VIALES005409_20260210085740.pdf" TargetMode="External"/><Relationship Id="rId256" Type="http://schemas.openxmlformats.org/officeDocument/2006/relationships/hyperlink" Target="https://arsaecoe.mtc.gob.pe/vial/VIAL_R_VIALES005424_20260210044617.pdf" TargetMode="External"/><Relationship Id="rId277" Type="http://schemas.openxmlformats.org/officeDocument/2006/relationships/hyperlink" Target="https://arsaecoe.mtc.gob.pe/vial/VIAL_I_VIALES005443_20260213013500.pdf" TargetMode="External"/><Relationship Id="rId298" Type="http://schemas.openxmlformats.org/officeDocument/2006/relationships/hyperlink" Target="https://arsaecoe.mtc.gob.pe/vial/VIAL_R_VIALES005468_20260217072942.pdf" TargetMode="External"/><Relationship Id="rId116" Type="http://schemas.openxmlformats.org/officeDocument/2006/relationships/hyperlink" Target="https://arsaecoe.mtc.gob.pe/vial/VIAL_R_VIALES005227_20260119080118.pdf" TargetMode="External"/><Relationship Id="rId137" Type="http://schemas.openxmlformats.org/officeDocument/2006/relationships/hyperlink" Target="https://arsaecoe.mtc.gob.pe/vial/VIAL_I_VIALES005276_20260127011901.pdf" TargetMode="External"/><Relationship Id="rId158" Type="http://schemas.openxmlformats.org/officeDocument/2006/relationships/hyperlink" Target="https://arsaecoe.mtc.gob.pe/vial/VIAL_I_VIALES005298_20260128095338.pdf" TargetMode="External"/><Relationship Id="rId302" Type="http://schemas.openxmlformats.org/officeDocument/2006/relationships/hyperlink" Target="https://arsaecoe.mtc.gob.pe/vial/VIAL_R_VIALES005474_20260217041408.pdf" TargetMode="External"/><Relationship Id="rId323" Type="http://schemas.openxmlformats.org/officeDocument/2006/relationships/hyperlink" Target="https://arsaecoe.mtc.gob.pe/vial/VIAL_I_VIALES005486_20260219090304.pdf" TargetMode="External"/><Relationship Id="rId344" Type="http://schemas.openxmlformats.org/officeDocument/2006/relationships/hyperlink" Target="https://arsaecoe.mtc.gob.pe/vial/VIAL_I_VIALES005495_20260219021257.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R_VIALES005156_20260113042909.pdf" TargetMode="External"/><Relationship Id="rId179" Type="http://schemas.openxmlformats.org/officeDocument/2006/relationships/hyperlink" Target="https://arsaecoe.mtc.gob.pe/vial/VIAL_R_VIALES005330_20260130065416.pdf" TargetMode="External"/><Relationship Id="rId190" Type="http://schemas.openxmlformats.org/officeDocument/2006/relationships/hyperlink" Target="https://arsaecoe.mtc.gob.pe/vial/VIAL_I_VIALES005352_20260202065523.pdf" TargetMode="External"/><Relationship Id="rId204" Type="http://schemas.openxmlformats.org/officeDocument/2006/relationships/hyperlink" Target="https://arsaecoe.mtc.gob.pe/vial/VIAL_I_VIALES005366_20260203043352.pdf" TargetMode="External"/><Relationship Id="rId225" Type="http://schemas.openxmlformats.org/officeDocument/2006/relationships/hyperlink" Target="https://arsaecoe.mtc.gob.pe/vial/VIAL_I_VIALES005393_20260206011450.pdf" TargetMode="External"/><Relationship Id="rId246" Type="http://schemas.openxmlformats.org/officeDocument/2006/relationships/hyperlink" Target="https://arsaecoe.mtc.gob.pe/vial/VIAL_R_VIALES005415_20260209024640.pdf" TargetMode="External"/><Relationship Id="rId267" Type="http://schemas.openxmlformats.org/officeDocument/2006/relationships/hyperlink" Target="https://arsaecoe.mtc.gob.pe/vial/VIAL_I_VIALES005430_20260212071412.pdf" TargetMode="External"/><Relationship Id="rId288" Type="http://schemas.openxmlformats.org/officeDocument/2006/relationships/hyperlink" Target="https://arsaecoe.mtc.gob.pe/vial/VIAL_I_VIALES005433_20260212111211.pdf" TargetMode="External"/><Relationship Id="rId106" Type="http://schemas.openxmlformats.org/officeDocument/2006/relationships/hyperlink" Target="https://arsaecoe.mtc.gob.pe/vial/VIAL_R_VIALES005209_20260117123425.pdf" TargetMode="External"/><Relationship Id="rId127" Type="http://schemas.openxmlformats.org/officeDocument/2006/relationships/hyperlink" Target="https://arsaecoe.mtc.gob.pe/vial/VIAL_I_VIALES005249_20260122035930.pdf" TargetMode="External"/><Relationship Id="rId313" Type="http://schemas.openxmlformats.org/officeDocument/2006/relationships/hyperlink" Target="https://arsaecoe.mtc.gob.pe/vial/VIAL_I_VIALES005474_20260218032655.pdf" TargetMode="Externa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94" Type="http://schemas.openxmlformats.org/officeDocument/2006/relationships/hyperlink" Target="https://arsaecoe.mtc.gob.pe/vial/VIAL_R_VIALES005187_20260115075015.pdf" TargetMode="External"/><Relationship Id="rId148" Type="http://schemas.openxmlformats.org/officeDocument/2006/relationships/hyperlink" Target="https://arsaecoe.mtc.gob.pe/vial/VIAL_R_VIALES005289_20260219042849.pdf" TargetMode="External"/><Relationship Id="rId169" Type="http://schemas.openxmlformats.org/officeDocument/2006/relationships/hyperlink" Target="https://arsaecoe.mtc.gob.pe/vial/VIAL_R_VIALES005313_20260129125041.pdf" TargetMode="External"/><Relationship Id="rId334" Type="http://schemas.openxmlformats.org/officeDocument/2006/relationships/hyperlink" Target="https://arsaecoe.mtc.gob.pe/vial/VIAL_I_VIALES005498_20260219124152.pdf" TargetMode="External"/><Relationship Id="rId355" Type="http://schemas.openxmlformats.org/officeDocument/2006/relationships/hyperlink" Target="https://arsaecoe.mtc.gob.pe/vial/VIAL_R_VIALES005479_20260218044834.pdf" TargetMode="External"/><Relationship Id="rId4" Type="http://schemas.openxmlformats.org/officeDocument/2006/relationships/hyperlink" Target="https://arsaecoe.mtc.gob.pe/vial/VIAL_R_VIALES002932_20250114094639.pdf" TargetMode="External"/><Relationship Id="rId180" Type="http://schemas.openxmlformats.org/officeDocument/2006/relationships/hyperlink" Target="https://arsaecoe.mtc.gob.pe/vial/VIAL_R_VIALES005333_20260131085945.pdf" TargetMode="External"/><Relationship Id="rId215" Type="http://schemas.openxmlformats.org/officeDocument/2006/relationships/hyperlink" Target="https://arsaecoe.mtc.gob.pe/vial/VIAL_I_VIALES005383_20260205025630.pdf" TargetMode="External"/><Relationship Id="rId236" Type="http://schemas.openxmlformats.org/officeDocument/2006/relationships/hyperlink" Target="https://arsaecoe.mtc.gob.pe/vial/VIAL_I_VIALES005409_20260210085740.pdf" TargetMode="External"/><Relationship Id="rId257" Type="http://schemas.openxmlformats.org/officeDocument/2006/relationships/hyperlink" Target="https://arsaecoe.mtc.gob.pe/vial/VIAL_I_VIALES005424_20260210044617.pdf" TargetMode="External"/><Relationship Id="rId278" Type="http://schemas.openxmlformats.org/officeDocument/2006/relationships/hyperlink" Target="https://arsaecoe.mtc.gob.pe/vial/VIAL_R_VIALES005444_20260213050328.pdf" TargetMode="External"/><Relationship Id="rId303" Type="http://schemas.openxmlformats.org/officeDocument/2006/relationships/hyperlink" Target="https://arsaecoe.mtc.gob.pe/vial/VIAL_I_VIALES005473_20260217061356.pdf" TargetMode="External"/><Relationship Id="rId42" Type="http://schemas.openxmlformats.org/officeDocument/2006/relationships/hyperlink" Target="https://arsaecoe.mtc.gob.pe/vial/VIAL_I_VIALES004837_20251106101525.pdf" TargetMode="External"/><Relationship Id="rId84" Type="http://schemas.openxmlformats.org/officeDocument/2006/relationships/hyperlink" Target="https://arsaecoe.mtc.gob.pe/vial/VIAL_R_VIALES005157_20260113045458.pdf" TargetMode="External"/><Relationship Id="rId138" Type="http://schemas.openxmlformats.org/officeDocument/2006/relationships/hyperlink" Target="https://arsaecoe.mtc.gob.pe/vial/VIAL_I_VIALES005278_20260127094949.pdf" TargetMode="External"/><Relationship Id="rId345" Type="http://schemas.openxmlformats.org/officeDocument/2006/relationships/hyperlink" Target="https://arsaecoe.mtc.gob.pe/vial/VIAL_R_VIALES005499_20260219022130.pdf" TargetMode="External"/><Relationship Id="rId191" Type="http://schemas.openxmlformats.org/officeDocument/2006/relationships/hyperlink" Target="https://arsaecoe.mtc.gob.pe/vial/VIAL_R_VIALES005357_20260202102855.pdf" TargetMode="External"/><Relationship Id="rId205" Type="http://schemas.openxmlformats.org/officeDocument/2006/relationships/hyperlink" Target="https://arsaecoe.mtc.gob.pe/vial/VIAL_R_VIALES005367_20260203045818.pdf" TargetMode="External"/><Relationship Id="rId247" Type="http://schemas.openxmlformats.org/officeDocument/2006/relationships/hyperlink" Target="https://arsaecoe.mtc.gob.pe/vial/VIAL_I_VIALES005415_20260209024640.pdf" TargetMode="External"/><Relationship Id="rId107" Type="http://schemas.openxmlformats.org/officeDocument/2006/relationships/hyperlink" Target="https://arsaecoe.mtc.gob.pe/vial/VIAL_I_VIALES005209_20260117064610.pdf" TargetMode="External"/><Relationship Id="rId289" Type="http://schemas.openxmlformats.org/officeDocument/2006/relationships/hyperlink" Target="https://arsaecoe.mtc.gob.pe/vial/VIAL_I_VIALES005454_20260216121420.pdf" TargetMode="External"/><Relationship Id="rId11" Type="http://schemas.openxmlformats.org/officeDocument/2006/relationships/hyperlink" Target="https://arsaecoe.mtc.gob.pe/vial/VIAL_R_M2303398_20230904111932.pdf" TargetMode="External"/><Relationship Id="rId53" Type="http://schemas.openxmlformats.org/officeDocument/2006/relationships/hyperlink" Target="https://arsaecoe.mtc.gob.pe/vial/VIAL_I_VIALES005001_20251207093426.pdf" TargetMode="External"/><Relationship Id="rId149" Type="http://schemas.openxmlformats.org/officeDocument/2006/relationships/hyperlink" Target="https://arsaecoe.mtc.gob.pe/vial/VIAL_I_VIALES005289_20260128030955.pdf" TargetMode="External"/><Relationship Id="rId314" Type="http://schemas.openxmlformats.org/officeDocument/2006/relationships/hyperlink" Target="https://arsaecoe.mtc.gob.pe/vial/VIAL_I_VIALES005471_20260218031823.pdf" TargetMode="External"/><Relationship Id="rId356" Type="http://schemas.openxmlformats.org/officeDocument/2006/relationships/hyperlink" Target="https://arsaecoe.mtc.gob.pe/vial/VIAL_I_VIALES005479_20260218044834.pdf" TargetMode="External"/><Relationship Id="rId95" Type="http://schemas.openxmlformats.org/officeDocument/2006/relationships/hyperlink" Target="https://arsaecoe.mtc.gob.pe/vial/VIAL_R_VIALES005193_20260116025044.pdf" TargetMode="External"/><Relationship Id="rId160" Type="http://schemas.openxmlformats.org/officeDocument/2006/relationships/hyperlink" Target="https://arsaecoe.mtc.gob.pe/vial/VIAL_I_VIALES005287_20260128102645.pdf" TargetMode="External"/><Relationship Id="rId216" Type="http://schemas.openxmlformats.org/officeDocument/2006/relationships/hyperlink" Target="https://arsaecoe.mtc.gob.pe/vial/VIAL_I_VIALES005382_20260205031220.pdf" TargetMode="External"/><Relationship Id="rId258" Type="http://schemas.openxmlformats.org/officeDocument/2006/relationships/hyperlink" Target="https://arsaecoe.mtc.gob.pe/vial/VIAL_R_VIALES005425_20260211103645.pdf" TargetMode="External"/><Relationship Id="rId22" Type="http://schemas.openxmlformats.org/officeDocument/2006/relationships/hyperlink" Target="https://arsaecoe.mtc.gob.pe/vial/VIAL_R_VIALES004521_20250823012849.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30_20260120100714.pdf" TargetMode="External"/><Relationship Id="rId325" Type="http://schemas.openxmlformats.org/officeDocument/2006/relationships/hyperlink" Target="https://arsaecoe.mtc.gob.pe/vial/VIAL_R_VIALES005489_20260219102248.pdf" TargetMode="External"/><Relationship Id="rId171" Type="http://schemas.openxmlformats.org/officeDocument/2006/relationships/hyperlink" Target="https://arsaecoe.mtc.gob.pe/vial/VIAL_R_VIALES005320_20260130121122.pdf" TargetMode="External"/><Relationship Id="rId227" Type="http://schemas.openxmlformats.org/officeDocument/2006/relationships/hyperlink" Target="https://arsaecoe.mtc.gob.pe/vial/VIAL_R_VIALES005382_20260205122152.pdf" TargetMode="External"/><Relationship Id="rId269" Type="http://schemas.openxmlformats.org/officeDocument/2006/relationships/hyperlink" Target="https://arsaecoe.mtc.gob.pe/vial/VIAL_I_VIALES005431_20260212074431.pdf" TargetMode="External"/><Relationship Id="rId33" Type="http://schemas.openxmlformats.org/officeDocument/2006/relationships/hyperlink" Target="https://arsaecoe.mtc.gob.pe/vial/VIAL_I_VIALES004786_20251022094157.pdf" TargetMode="External"/><Relationship Id="rId129" Type="http://schemas.openxmlformats.org/officeDocument/2006/relationships/hyperlink" Target="https://arsaecoe.mtc.gob.pe/vial/VIAL_I_VIALES005251_20260122081756.pdf" TargetMode="External"/><Relationship Id="rId280" Type="http://schemas.openxmlformats.org/officeDocument/2006/relationships/hyperlink" Target="https://arsaecoe.mtc.gob.pe/vial/VIAL_R_VIALES005447_20260214095024.pdf" TargetMode="External"/><Relationship Id="rId336" Type="http://schemas.openxmlformats.org/officeDocument/2006/relationships/hyperlink" Target="https://arsaecoe.mtc.gob.pe/vial/VIAL_I_VIALES005488_20260219095841.pdf" TargetMode="External"/><Relationship Id="rId75" Type="http://schemas.openxmlformats.org/officeDocument/2006/relationships/hyperlink" Target="https://arsaecoe.mtc.gob.pe/vial/VIAL_I_VIALES005093_20251231124415.pdf" TargetMode="External"/><Relationship Id="rId140" Type="http://schemas.openxmlformats.org/officeDocument/2006/relationships/hyperlink" Target="https://arsaecoe.mtc.gob.pe/vial/VIAL_R_VIALES005280_20260127064919.pdf" TargetMode="External"/><Relationship Id="rId182" Type="http://schemas.openxmlformats.org/officeDocument/2006/relationships/hyperlink" Target="https://arsaecoe.mtc.gob.pe/vial/VIAL_I_VIALES005330_20260208063310.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I_VIALES005410_20260210090352.pdf" TargetMode="External"/><Relationship Id="rId291" Type="http://schemas.openxmlformats.org/officeDocument/2006/relationships/hyperlink" Target="https://arsaecoe.mtc.gob.pe/vial/VIAL_I_VIALES005457_20260216034400.pdf" TargetMode="External"/><Relationship Id="rId305" Type="http://schemas.openxmlformats.org/officeDocument/2006/relationships/hyperlink" Target="https://arsaecoe.mtc.gob.pe/vial/VIAL_I_VIALES005475_20260217055254.pdf" TargetMode="External"/><Relationship Id="rId347" Type="http://schemas.openxmlformats.org/officeDocument/2006/relationships/hyperlink" Target="https://arsaecoe.mtc.gob.pe/vial/VIAL_R_VIALES005501_20260219023515.pdf" TargetMode="External"/><Relationship Id="rId44" Type="http://schemas.openxmlformats.org/officeDocument/2006/relationships/hyperlink" Target="https://arsaecoe.mtc.gob.pe/vial/VIAL_R_VIALES004844_20251107055041.pdf" TargetMode="External"/><Relationship Id="rId86" Type="http://schemas.openxmlformats.org/officeDocument/2006/relationships/hyperlink" Target="https://arsaecoe.mtc.gob.pe/vial/VIAL_R_VIALES005165_20260114052922.pdf" TargetMode="External"/><Relationship Id="rId151" Type="http://schemas.openxmlformats.org/officeDocument/2006/relationships/hyperlink" Target="https://arsaecoe.mtc.gob.pe/vial/VIAL_R_VIALES005292_20260128042209.pdf" TargetMode="External"/><Relationship Id="rId193" Type="http://schemas.openxmlformats.org/officeDocument/2006/relationships/hyperlink" Target="https://arsaecoe.mtc.gob.pe/vial/VIAL_I_VIALES005354_20260202104604.pdf" TargetMode="External"/><Relationship Id="rId207" Type="http://schemas.openxmlformats.org/officeDocument/2006/relationships/hyperlink" Target="https://arsaecoe.mtc.gob.pe/vial/VIAL_R_VIALES005370_20260204061525.pdf" TargetMode="External"/><Relationship Id="rId249" Type="http://schemas.openxmlformats.org/officeDocument/2006/relationships/hyperlink" Target="https://arsaecoe.mtc.gob.pe/vial/VIAL_R_VIALES005417_20260209064600.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215_20260121035838.pdf" TargetMode="External"/><Relationship Id="rId260" Type="http://schemas.openxmlformats.org/officeDocument/2006/relationships/hyperlink" Target="https://arsaecoe.mtc.gob.pe/vial/VIAL_R_VIALES005426_20260211110101.pdf" TargetMode="External"/><Relationship Id="rId316" Type="http://schemas.openxmlformats.org/officeDocument/2006/relationships/hyperlink" Target="https://arsaecoe.mtc.gob.pe/vial/VIAL_R_VIALES005483_20260218063949.pdf" TargetMode="External"/><Relationship Id="rId55" Type="http://schemas.openxmlformats.org/officeDocument/2006/relationships/hyperlink" Target="https://arsaecoe.mtc.gob.pe/vial/VIAL_I_VIALES005007_20251211125922.pdf" TargetMode="External"/><Relationship Id="rId97" Type="http://schemas.openxmlformats.org/officeDocument/2006/relationships/hyperlink" Target="https://arsaecoe.mtc.gob.pe/vial/VIAL_R_VIALES005197_20260116095219.pdf" TargetMode="External"/><Relationship Id="rId120" Type="http://schemas.openxmlformats.org/officeDocument/2006/relationships/hyperlink" Target="https://arsaecoe.mtc.gob.pe/vial/VIAL_R_VIALES005234_20260120022156.pdf" TargetMode="External"/><Relationship Id="rId358" Type="http://schemas.openxmlformats.org/officeDocument/2006/relationships/drawing" Target="../drawings/drawing2.xml"/><Relationship Id="rId162" Type="http://schemas.openxmlformats.org/officeDocument/2006/relationships/hyperlink" Target="https://arsaecoe.mtc.gob.pe/vial/VIAL_I_VIALES005288_20260128103612.pdf" TargetMode="External"/><Relationship Id="rId218" Type="http://schemas.openxmlformats.org/officeDocument/2006/relationships/hyperlink" Target="https://arsaecoe.mtc.gob.pe/vial/VIAL_R_VIALES005346_20260202101608.pdf" TargetMode="External"/><Relationship Id="rId271" Type="http://schemas.openxmlformats.org/officeDocument/2006/relationships/hyperlink" Target="https://arsaecoe.mtc.gob.pe/vial/VIAL_R_VIALES005438_20260212042750.pdf" TargetMode="External"/><Relationship Id="rId24" Type="http://schemas.openxmlformats.org/officeDocument/2006/relationships/hyperlink" Target="https://arsaecoe.mtc.gob.pe/vial/VIAL_R_VIALES004523_20250823013903.pdf" TargetMode="External"/><Relationship Id="rId66" Type="http://schemas.openxmlformats.org/officeDocument/2006/relationships/hyperlink" Target="https://arsaecoe.mtc.gob.pe/vial/VIAL_R_VIALES005031_20251215012133.pdf" TargetMode="External"/><Relationship Id="rId131" Type="http://schemas.openxmlformats.org/officeDocument/2006/relationships/hyperlink" Target="https://arsaecoe.mtc.gob.pe/vial/VIAL_I_VIALES005252_20260122090220.pdf" TargetMode="External"/><Relationship Id="rId327" Type="http://schemas.openxmlformats.org/officeDocument/2006/relationships/hyperlink" Target="https://arsaecoe.mtc.gob.pe/vial/VIAL_I_VIALES005490_20260219104621.pdf" TargetMode="External"/><Relationship Id="rId173" Type="http://schemas.openxmlformats.org/officeDocument/2006/relationships/hyperlink" Target="https://arsaecoe.mtc.gob.pe/vial/VIAL_I_VIALES005316_20260131124007.pdf" TargetMode="External"/><Relationship Id="rId229" Type="http://schemas.openxmlformats.org/officeDocument/2006/relationships/hyperlink" Target="https://arsaecoe.mtc.gob.pe/vial/VIAL_R_VIALES005398_20260207055619.pdf" TargetMode="External"/><Relationship Id="rId240" Type="http://schemas.openxmlformats.org/officeDocument/2006/relationships/hyperlink" Target="https://arsaecoe.mtc.gob.pe/vial/VIAL_I_VIALES005411_20260209105201.pdf" TargetMode="External"/><Relationship Id="rId35" Type="http://schemas.openxmlformats.org/officeDocument/2006/relationships/hyperlink" Target="https://arsaecoe.mtc.gob.pe/vial/VIAL_R_VIALES004790_20251023115554.pdf" TargetMode="External"/><Relationship Id="rId77" Type="http://schemas.openxmlformats.org/officeDocument/2006/relationships/hyperlink" Target="https://saecoe.mtc.gob.pe/visor" TargetMode="External"/><Relationship Id="rId100" Type="http://schemas.openxmlformats.org/officeDocument/2006/relationships/hyperlink" Target="https://arsaecoe.mtc.gob.pe/vial/VIAL_I_VIALES005198_20260116100347.pdf" TargetMode="External"/><Relationship Id="rId282" Type="http://schemas.openxmlformats.org/officeDocument/2006/relationships/hyperlink" Target="https://arsaecoe.mtc.gob.pe/vial/VIAL_R_VIALES005449_20260215084237.pdf" TargetMode="External"/><Relationship Id="rId338" Type="http://schemas.openxmlformats.org/officeDocument/2006/relationships/hyperlink" Target="https://arsaecoe.mtc.gob.pe/vial/VIAL_I_VIALES005491_20260219105847.pdf" TargetMode="External"/><Relationship Id="rId8" Type="http://schemas.openxmlformats.org/officeDocument/2006/relationships/hyperlink" Target="https://arsaecoe.mtc.gob.pe/vial/VIAL_I_VIALES003538_20250323042351.pdf" TargetMode="External"/><Relationship Id="rId142" Type="http://schemas.openxmlformats.org/officeDocument/2006/relationships/hyperlink" Target="https://arsaecoe.mtc.gob.pe/vial/VIAL_R_VIALES005281_20260127105451.pdf" TargetMode="External"/><Relationship Id="rId184" Type="http://schemas.openxmlformats.org/officeDocument/2006/relationships/hyperlink" Target="https://arsaecoe.mtc.gob.pe/vial/VIAL_I_VIALES005340_20260201083425.pdf" TargetMode="External"/><Relationship Id="rId251" Type="http://schemas.openxmlformats.org/officeDocument/2006/relationships/hyperlink" Target="https://arsaecoe.mtc.gob.pe/vial/VIAL_I_VIALES005417_20260209064736.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5" Type="http://schemas.openxmlformats.org/officeDocument/2006/relationships/table" Target="../tables/table5.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45"/>
  <sheetViews>
    <sheetView showGridLines="0" tabSelected="1" zoomScale="60" zoomScaleNormal="60" workbookViewId="0">
      <selection activeCell="AC30" sqref="AC30"/>
    </sheetView>
  </sheetViews>
  <sheetFormatPr baseColWidth="10" defaultColWidth="11" defaultRowHeight="14.25"/>
  <cols>
    <col min="1" max="1" width="16.5" customWidth="1"/>
    <col min="2" max="2" width="23.125" customWidth="1"/>
    <col min="3" max="3" width="25" customWidth="1"/>
    <col min="4" max="4" width="20.75" customWidth="1"/>
    <col min="5" max="5" width="38.12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15.625" customWidth="1"/>
    <col min="14" max="14" width="14.375" customWidth="1"/>
    <col min="15" max="15" width="11.625" customWidth="1"/>
    <col min="16" max="16" width="10.875" customWidth="1"/>
    <col min="17" max="17" width="15.625" customWidth="1"/>
    <col min="18" max="18" width="12.75" hidden="1" customWidth="1"/>
    <col min="19" max="19" width="11.375" hidden="1" customWidth="1"/>
    <col min="20" max="20" width="13" hidden="1" customWidth="1"/>
    <col min="21" max="21" width="10.875" hidden="1" customWidth="1"/>
    <col min="22" max="22" width="10.875" customWidth="1"/>
    <col min="23" max="23" width="10.25" customWidth="1"/>
    <col min="24" max="24" width="13.5" customWidth="1"/>
  </cols>
  <sheetData>
    <row r="1" spans="1:29" ht="77.25" customHeight="1">
      <c r="A1" s="234" t="s">
        <v>115</v>
      </c>
      <c r="B1" s="235"/>
      <c r="C1" s="235"/>
      <c r="D1" s="235"/>
      <c r="E1" s="235"/>
      <c r="F1" s="235"/>
      <c r="H1" s="3"/>
      <c r="I1" s="3"/>
      <c r="J1" s="3"/>
      <c r="K1" s="3"/>
      <c r="L1" s="3"/>
    </row>
    <row r="2" spans="1:29" ht="27" customHeight="1">
      <c r="A2" s="236" t="s">
        <v>73</v>
      </c>
      <c r="B2" s="236"/>
      <c r="C2" s="236"/>
      <c r="D2" s="236"/>
      <c r="E2" s="236"/>
      <c r="F2" s="236"/>
      <c r="H2" s="3"/>
      <c r="I2" s="3"/>
      <c r="J2" s="3"/>
      <c r="K2" s="3"/>
      <c r="L2" s="3"/>
    </row>
    <row r="3" spans="1:29" ht="24" customHeight="1">
      <c r="B3" s="44" t="s">
        <v>14</v>
      </c>
      <c r="C3" s="43" t="s">
        <v>757</v>
      </c>
      <c r="D3" s="8" t="s">
        <v>106</v>
      </c>
      <c r="E3" s="59"/>
      <c r="F3" s="59"/>
      <c r="H3" s="3"/>
      <c r="I3" s="3"/>
      <c r="J3" s="3"/>
      <c r="K3" s="3"/>
      <c r="L3" s="3"/>
      <c r="R3" s="40" t="s">
        <v>37</v>
      </c>
      <c r="S3" s="40" t="s">
        <v>7</v>
      </c>
      <c r="T3" s="40" t="s">
        <v>38</v>
      </c>
      <c r="U3" s="49" t="s">
        <v>78</v>
      </c>
    </row>
    <row r="4" spans="1:29" ht="15.75" customHeight="1">
      <c r="A4" s="3"/>
      <c r="B4" s="3"/>
      <c r="C4" s="3"/>
      <c r="D4" s="3"/>
      <c r="E4" s="3"/>
      <c r="F4" s="237" t="s">
        <v>39</v>
      </c>
      <c r="G4" s="238"/>
      <c r="H4" s="238"/>
      <c r="I4" s="239"/>
      <c r="J4" s="3"/>
      <c r="K4" s="3"/>
      <c r="L4" s="3"/>
      <c r="R4" t="str">
        <f>TRIM(MID(TRIM(Transportes!D5),1,FIND(CHAR(10),TRIM(Transportes!D5),1)-1))</f>
        <v>Arequipa</v>
      </c>
      <c r="S4" t="str">
        <f>TRIM(IF(Transportes!F5="TRÁNSITO INTERRUMPIDO","Interrumpido",IF(Transportes!F5="TRÁNSITO RESTRINGIDO","Restringido","Normal")))</f>
        <v>Interrumpido</v>
      </c>
      <c r="T4" t="str">
        <f>TRIM(IF(MID(TRIM(Transportes!H5),1,FIND("-",TRIM(Transportes!H5),1)-2)="Acción humana","H","F"))</f>
        <v>F</v>
      </c>
      <c r="U4" s="38">
        <f>Transportes!G5</f>
        <v>120</v>
      </c>
    </row>
    <row r="5" spans="1:29" ht="39" customHeight="1">
      <c r="D5" t="s">
        <v>0</v>
      </c>
      <c r="E5" s="3"/>
      <c r="F5" s="133" t="s">
        <v>40</v>
      </c>
      <c r="G5" s="60" t="s">
        <v>41</v>
      </c>
      <c r="H5" s="61" t="s">
        <v>42</v>
      </c>
      <c r="I5" s="62" t="s">
        <v>43</v>
      </c>
      <c r="J5" s="3"/>
      <c r="K5" s="3"/>
      <c r="L5" s="3"/>
      <c r="R5" t="str">
        <f>TRIM(MID(TRIM(Transportes!D6),1,FIND(CHAR(10),TRIM(Transportes!D6),1)-1))</f>
        <v>Ayacucho</v>
      </c>
      <c r="S5" t="str">
        <f>TRIM(IF(Transportes!F6="TRÁNSITO INTERRUMPIDO","Interrumpido",IF(Transportes!F6="TRÁNSITO RESTRINGIDO","Restringido","Normal")))</f>
        <v>Interrumpido</v>
      </c>
      <c r="T5" t="str">
        <f>TRIM(IF(MID(TRIM(Transportes!H6),1,FIND("-",TRIM(Transportes!H6),1)-2)="Acción humana","H","F"))</f>
        <v>F</v>
      </c>
      <c r="U5" s="38">
        <f>Transportes!G6</f>
        <v>40</v>
      </c>
      <c r="AC5" s="75"/>
    </row>
    <row r="6" spans="1:29" ht="15.75" customHeight="1">
      <c r="E6" s="3"/>
      <c r="F6" s="202" t="s">
        <v>44</v>
      </c>
      <c r="G6" s="64">
        <f>G40+I40</f>
        <v>12</v>
      </c>
      <c r="H6" s="65">
        <f>+H40+J40</f>
        <v>167</v>
      </c>
      <c r="I6" s="66">
        <f>SUM(G6:H6)</f>
        <v>179</v>
      </c>
      <c r="R6" t="str">
        <f>TRIM(MID(TRIM(Transportes!D7),1,FIND(CHAR(10),TRIM(Transportes!D7),1)-1))</f>
        <v>Ayacucho</v>
      </c>
      <c r="S6" t="str">
        <f>TRIM(IF(Transportes!F7="TRÁNSITO INTERRUMPIDO","Interrumpido",IF(Transportes!F7="TRÁNSITO RESTRINGIDO","Restringido","Normal")))</f>
        <v>Interrumpido</v>
      </c>
      <c r="T6" t="str">
        <f>TRIM(IF(MID(TRIM(Transportes!H7),1,FIND("-",TRIM(Transportes!H7),1)-2)="Acción humana","H","F"))</f>
        <v>F</v>
      </c>
      <c r="U6" s="38">
        <f>Transportes!G7</f>
        <v>40</v>
      </c>
      <c r="AC6" s="75"/>
    </row>
    <row r="7" spans="1:29" ht="15.75" customHeight="1">
      <c r="C7" s="30"/>
      <c r="E7" s="3"/>
      <c r="F7" s="63" t="s">
        <v>45</v>
      </c>
      <c r="G7" s="64">
        <v>1</v>
      </c>
      <c r="H7" s="65">
        <v>1</v>
      </c>
      <c r="I7" s="65">
        <f>SUM(G7:H7)</f>
        <v>2</v>
      </c>
      <c r="R7" t="str">
        <f>TRIM(MID(TRIM(Transportes!D8),1,FIND(CHAR(10),TRIM(Transportes!D8),1)-1))</f>
        <v>Ayacucho</v>
      </c>
      <c r="S7" t="str">
        <f>TRIM(IF(Transportes!F8="TRÁNSITO INTERRUMPIDO","Interrumpido",IF(Transportes!F8="TRÁNSITO RESTRINGIDO","Restringido","Normal")))</f>
        <v>Interrumpido</v>
      </c>
      <c r="T7" t="str">
        <f>TRIM(IF(MID(TRIM(Transportes!H8),1,FIND("-",TRIM(Transportes!H8),1)-2)="Acción humana","H","F"))</f>
        <v>F</v>
      </c>
      <c r="U7" s="38">
        <f>Transportes!G8</f>
        <v>40</v>
      </c>
      <c r="AC7" s="75"/>
    </row>
    <row r="8" spans="1:29" ht="15.75" customHeight="1">
      <c r="E8" s="3"/>
      <c r="F8" s="63" t="s">
        <v>46</v>
      </c>
      <c r="G8" s="64">
        <v>2</v>
      </c>
      <c r="H8" s="65">
        <v>0</v>
      </c>
      <c r="I8" s="65">
        <f>SUM(G8:H8)</f>
        <v>2</v>
      </c>
      <c r="R8" t="str">
        <f>TRIM(MID(TRIM(Transportes!D9),1,FIND(CHAR(10),TRIM(Transportes!D9),1)-1))</f>
        <v>Ayacucho</v>
      </c>
      <c r="S8" t="str">
        <f>TRIM(IF(Transportes!F9="TRÁNSITO INTERRUMPIDO","Interrumpido",IF(Transportes!F9="TRÁNSITO RESTRINGIDO","Restringido","Normal")))</f>
        <v>Interrumpido</v>
      </c>
      <c r="T8" t="str">
        <f>TRIM(IF(MID(TRIM(Transportes!H9),1,FIND("-",TRIM(Transportes!H9),1)-2)="Acción humana","H","F"))</f>
        <v>F</v>
      </c>
      <c r="U8" s="38">
        <f>Transportes!G9</f>
        <v>40</v>
      </c>
      <c r="AC8" s="75"/>
    </row>
    <row r="9" spans="1:29" ht="15.75" customHeight="1">
      <c r="E9" s="3"/>
      <c r="F9" s="63" t="s">
        <v>47</v>
      </c>
      <c r="G9" s="64">
        <v>1</v>
      </c>
      <c r="H9" s="65">
        <v>0</v>
      </c>
      <c r="I9" s="65">
        <f>SUM(G9:H9)</f>
        <v>1</v>
      </c>
      <c r="Q9" s="3"/>
      <c r="R9" t="str">
        <f>TRIM(MID(TRIM(Transportes!D10),1,FIND(CHAR(10),TRIM(Transportes!D10),1)-1))</f>
        <v>Piura</v>
      </c>
      <c r="S9" t="str">
        <f>TRIM(IF(Transportes!F10="TRÁNSITO INTERRUMPIDO","Interrumpido",IF(Transportes!F10="TRÁNSITO RESTRINGIDO","Restringido","Normal")))</f>
        <v>Interrumpido</v>
      </c>
      <c r="T9" t="str">
        <f>TRIM(IF(MID(TRIM(Transportes!H10),1,FIND("-",TRIM(Transportes!H10),1)-2)="Acción humana","H","F"))</f>
        <v>F</v>
      </c>
      <c r="U9" s="38" t="str">
        <f>Transportes!G10</f>
        <v>-</v>
      </c>
      <c r="V9" s="3"/>
      <c r="W9" s="3"/>
      <c r="AC9" s="75"/>
    </row>
    <row r="10" spans="1:29" ht="15.75" customHeight="1">
      <c r="E10" s="3"/>
      <c r="F10" s="63" t="s">
        <v>48</v>
      </c>
      <c r="G10" s="64">
        <v>4</v>
      </c>
      <c r="H10" s="65">
        <v>0</v>
      </c>
      <c r="I10" s="65">
        <f>SUM(G10:H10)</f>
        <v>4</v>
      </c>
      <c r="Q10" s="3"/>
      <c r="R10" t="str">
        <f>TRIM(MID(TRIM(Transportes!D11),1,FIND(CHAR(10),TRIM(Transportes!D11),1)-1))</f>
        <v>Piura</v>
      </c>
      <c r="S10" t="str">
        <f>TRIM(IF(Transportes!F11="TRÁNSITO INTERRUMPIDO","Interrumpido",IF(Transportes!F11="TRÁNSITO RESTRINGIDO","Restringido","Normal")))</f>
        <v>Interrumpido</v>
      </c>
      <c r="T10" t="str">
        <f>TRIM(IF(MID(TRIM(Transportes!H11),1,FIND("-",TRIM(Transportes!H11),1)-2)="Acción humana","H","F"))</f>
        <v>F</v>
      </c>
      <c r="U10" s="38" t="str">
        <f>Transportes!G11</f>
        <v>-</v>
      </c>
      <c r="V10" s="3"/>
      <c r="W10" s="3"/>
      <c r="AC10" s="75"/>
    </row>
    <row r="11" spans="1:29" ht="15.75" customHeight="1">
      <c r="E11" s="3"/>
      <c r="F11" s="67" t="s">
        <v>43</v>
      </c>
      <c r="G11" s="68">
        <f>SUM(G6:G10)</f>
        <v>20</v>
      </c>
      <c r="H11" s="68">
        <f>SUM(H6:H10)</f>
        <v>168</v>
      </c>
      <c r="I11" s="69">
        <f>SUM(I6:I10)</f>
        <v>188</v>
      </c>
      <c r="Q11" s="3"/>
      <c r="R11" t="str">
        <f>TRIM(MID(TRIM(Transportes!D12),1,FIND(CHAR(10),TRIM(Transportes!D12),1)-1))</f>
        <v>Piura</v>
      </c>
      <c r="S11" t="str">
        <f>TRIM(IF(Transportes!F12="TRÁNSITO INTERRUMPIDO","Interrumpido",IF(Transportes!F12="TRÁNSITO RESTRINGIDO","Restringido","Normal")))</f>
        <v>Interrumpido</v>
      </c>
      <c r="T11" t="str">
        <f>TRIM(IF(MID(TRIM(Transportes!H12),1,FIND("-",TRIM(Transportes!H12),1)-2)="Acción humana","H","F"))</f>
        <v>F</v>
      </c>
      <c r="U11" s="38" t="str">
        <f>Transportes!G12</f>
        <v>-</v>
      </c>
      <c r="V11" s="3"/>
      <c r="W11" s="3"/>
      <c r="AC11" s="75"/>
    </row>
    <row r="12" spans="1:29" ht="15.75" customHeight="1">
      <c r="E12" s="3"/>
      <c r="Q12" s="3"/>
      <c r="R12" t="str">
        <f>TRIM(MID(TRIM(Transportes!D13),1,FIND(CHAR(10),TRIM(Transportes!D13),1)-1))</f>
        <v>Ayacucho</v>
      </c>
      <c r="S12" t="str">
        <f>TRIM(IF(Transportes!F13="TRÁNSITO INTERRUMPIDO","Interrumpido",IF(Transportes!F13="TRÁNSITO RESTRINGIDO","Restringido","Normal")))</f>
        <v>Interrumpido</v>
      </c>
      <c r="T12" t="str">
        <f>TRIM(IF(MID(TRIM(Transportes!H13),1,FIND("-",TRIM(Transportes!H13),1)-2)="Acción humana","H","F"))</f>
        <v>F</v>
      </c>
      <c r="U12" s="38">
        <f>Transportes!G13</f>
        <v>30</v>
      </c>
      <c r="V12" s="3"/>
      <c r="W12" s="3"/>
      <c r="AC12" s="75"/>
    </row>
    <row r="13" spans="1:29" ht="15.75" customHeight="1">
      <c r="E13" s="3"/>
      <c r="F13" s="237" t="s">
        <v>72</v>
      </c>
      <c r="G13" s="238"/>
      <c r="H13" s="238"/>
      <c r="I13" s="238"/>
      <c r="J13" s="238"/>
      <c r="K13" s="239"/>
      <c r="M13" s="237" t="s">
        <v>79</v>
      </c>
      <c r="N13" s="238"/>
      <c r="O13" s="238"/>
      <c r="P13" s="239"/>
      <c r="Q13" s="3"/>
      <c r="R13" t="str">
        <f>TRIM(MID(TRIM(Transportes!D14),1,FIND(CHAR(10),TRIM(Transportes!D14),1)-1))</f>
        <v>Ayacucho</v>
      </c>
      <c r="S13" t="str">
        <f>TRIM(IF(Transportes!F14="TRÁNSITO INTERRUMPIDO","Interrumpido",IF(Transportes!F14="TRÁNSITO RESTRINGIDO","Restringido","Normal")))</f>
        <v>Interrumpido</v>
      </c>
      <c r="T13" t="str">
        <f>TRIM(IF(MID(TRIM(Transportes!H14),1,FIND("-",TRIM(Transportes!H14),1)-2)="Acción humana","H","F"))</f>
        <v>F</v>
      </c>
      <c r="U13" s="38">
        <f>Transportes!G14</f>
        <v>760</v>
      </c>
      <c r="V13" s="3"/>
      <c r="W13" s="3"/>
      <c r="AC13" s="75"/>
    </row>
    <row r="14" spans="1:29" ht="15.75" customHeight="1">
      <c r="E14" s="3"/>
      <c r="F14" s="240" t="s">
        <v>108</v>
      </c>
      <c r="G14" s="242" t="s">
        <v>49</v>
      </c>
      <c r="H14" s="243"/>
      <c r="I14" s="244" t="s">
        <v>50</v>
      </c>
      <c r="J14" s="245"/>
      <c r="K14" s="246" t="s">
        <v>43</v>
      </c>
      <c r="M14" s="247" t="s">
        <v>49</v>
      </c>
      <c r="N14" s="248"/>
      <c r="O14" s="249"/>
      <c r="P14" s="231" t="s">
        <v>43</v>
      </c>
      <c r="Q14" s="3"/>
      <c r="R14" t="str">
        <f>TRIM(MID(TRIM(Transportes!D15),1,FIND(CHAR(10),TRIM(Transportes!D15),1)-1))</f>
        <v>Lima</v>
      </c>
      <c r="S14" t="str">
        <f>TRIM(IF(Transportes!F15="TRÁNSITO INTERRUMPIDO","Interrumpido",IF(Transportes!F15="TRÁNSITO RESTRINGIDO","Restringido","Normal")))</f>
        <v>Interrumpido</v>
      </c>
      <c r="T14" t="str">
        <f>TRIM(IF(MID(TRIM(Transportes!H15),1,FIND("-",TRIM(Transportes!H15),1)-2)="Acción humana","H","F"))</f>
        <v>F</v>
      </c>
      <c r="U14" s="38" t="str">
        <f>Transportes!G15</f>
        <v>-</v>
      </c>
      <c r="V14" s="3"/>
      <c r="W14" s="3"/>
      <c r="AC14" s="75"/>
    </row>
    <row r="15" spans="1:29" ht="15.75" customHeight="1">
      <c r="E15" s="3"/>
      <c r="F15" s="241"/>
      <c r="G15" s="70" t="s">
        <v>51</v>
      </c>
      <c r="H15" s="71" t="s">
        <v>52</v>
      </c>
      <c r="I15" s="70" t="s">
        <v>51</v>
      </c>
      <c r="J15" s="71" t="s">
        <v>52</v>
      </c>
      <c r="K15" s="232"/>
      <c r="M15" s="29" t="s">
        <v>108</v>
      </c>
      <c r="N15" s="70" t="s">
        <v>51</v>
      </c>
      <c r="O15" s="71" t="s">
        <v>52</v>
      </c>
      <c r="P15" s="232"/>
      <c r="Q15" s="3"/>
      <c r="R15" t="str">
        <f>TRIM(MID(TRIM(Transportes!D16),1,FIND(CHAR(10),TRIM(Transportes!D16),1)-1))</f>
        <v>Ayacucho</v>
      </c>
      <c r="S15" t="str">
        <f>TRIM(IF(Transportes!F16="TRÁNSITO INTERRUMPIDO","Interrumpido",IF(Transportes!F16="TRÁNSITO RESTRINGIDO","Restringido","Normal")))</f>
        <v>Interrumpido</v>
      </c>
      <c r="T15" t="str">
        <f>TRIM(IF(MID(TRIM(Transportes!H16),1,FIND("-",TRIM(Transportes!H16),1)-2)="Acción humana","H","F"))</f>
        <v>F</v>
      </c>
      <c r="U15" s="38">
        <f>Transportes!G16</f>
        <v>120</v>
      </c>
      <c r="V15" s="3"/>
      <c r="W15" s="3"/>
      <c r="X15" t="s">
        <v>0</v>
      </c>
      <c r="AC15" s="75"/>
    </row>
    <row r="16" spans="1:29" ht="15.75" customHeight="1">
      <c r="E16" s="3"/>
      <c r="F16" s="63" t="s">
        <v>53</v>
      </c>
      <c r="G16" s="65">
        <f>COUNTIFS(Eventos7[DPTO],"Amazonas",Eventos7[ESTADO],"Interrumpido",Eventos7[FENOMENO],"F")</f>
        <v>0</v>
      </c>
      <c r="H16" s="65">
        <f>COUNTIFS(Eventos7[DPTO],"Amazonas",Eventos7[ESTADO],"Restringido",Eventos7[FENOMENO],"F")</f>
        <v>13</v>
      </c>
      <c r="I16" s="65">
        <f>COUNTIFS(Eventos7[DPTO],"Amazonas",Eventos7[ESTADO],"Interrumpido",Eventos7[FENOMENO],"H")</f>
        <v>0</v>
      </c>
      <c r="J16" s="65">
        <f>COUNTIFS(Eventos7[DPTO],"Amazonas",Eventos7[ESTADO],"Restringido",Eventos7[FENOMENO],"H")</f>
        <v>1</v>
      </c>
      <c r="K16" s="65">
        <f>SUM(G16:J16)</f>
        <v>14</v>
      </c>
      <c r="M16" s="63" t="s">
        <v>53</v>
      </c>
      <c r="N16" s="72">
        <f>SUMIFS(Eventos7[METRAJE],Eventos7[DPTO],"Amazonas",Eventos7[ESTADO],"Interrumpido",Eventos7[FENOMENO],"F")</f>
        <v>0</v>
      </c>
      <c r="O16" s="72">
        <f>SUMIFS(Eventos7[METRAJE],Eventos7[DPTO],"Amazonas",Eventos7[ESTADO],"Restringido",Eventos7[FENOMENO],"F")</f>
        <v>910</v>
      </c>
      <c r="P16" s="72">
        <f t="shared" ref="P16:P39" si="0">SUM(N16:O16)</f>
        <v>910</v>
      </c>
      <c r="Q16" s="3"/>
      <c r="R16" t="str">
        <f>TRIM(MID(TRIM(Transportes!D17),1,FIND(CHAR(10),TRIM(Transportes!D17),1)-1))</f>
        <v>Arequipa</v>
      </c>
      <c r="S16" t="str">
        <f>TRIM(IF(Transportes!F17="TRÁNSITO INTERRUMPIDO","Interrumpido",IF(Transportes!F17="TRÁNSITO RESTRINGIDO","Restringido","Normal")))</f>
        <v>Restringido</v>
      </c>
      <c r="T16" t="str">
        <f>TRIM(IF(MID(TRIM(Transportes!H17),1,FIND("-",TRIM(Transportes!H17),1)-2)="Acción humana","H","F"))</f>
        <v>F</v>
      </c>
      <c r="U16" s="38">
        <f>Transportes!G17</f>
        <v>20</v>
      </c>
      <c r="V16" s="3"/>
      <c r="W16" s="3"/>
      <c r="AC16" s="75"/>
    </row>
    <row r="17" spans="5:29" ht="15.75" customHeight="1">
      <c r="E17" s="3"/>
      <c r="F17" s="63" t="s">
        <v>54</v>
      </c>
      <c r="G17" s="65">
        <f>COUNTIFS(Eventos7[DPTO],"Áncash",Eventos7[ESTADO],"Interrumpido",Eventos7[FENOMENO],"F")</f>
        <v>0</v>
      </c>
      <c r="H17" s="65">
        <f>COUNTIFS(Eventos7[DPTO],"Áncash",Eventos7[ESTADO],"Restringido",Eventos7[FENOMENO],"F")</f>
        <v>7</v>
      </c>
      <c r="I17" s="65">
        <f>COUNTIFS(Eventos7[DPTO],"Áncash",Eventos7[ESTADO],"Interrumpido",Eventos7[FENOMENO],"H")</f>
        <v>0</v>
      </c>
      <c r="J17" s="65">
        <f>COUNTIFS(Eventos7[DPTO],"Áncash",Eventos7[ESTADO],"Restringido",Eventos7[FENOMENO],"H")</f>
        <v>0</v>
      </c>
      <c r="K17" s="65">
        <f t="shared" ref="K17:K39" si="1">SUM(G17:J17)</f>
        <v>7</v>
      </c>
      <c r="M17" s="122" t="s">
        <v>54</v>
      </c>
      <c r="N17" s="72">
        <f>SUMIFS(Eventos7[METRAJE],Eventos7[DPTO],"Áncash",Eventos7[ESTADO],"Interrumpido",Eventos7[FENOMENO],"F")</f>
        <v>0</v>
      </c>
      <c r="O17" s="72">
        <f>SUMIFS(Eventos7[METRAJE],Eventos7[DPTO],"Áncash",Eventos7[ESTADO],"Restringido",Eventos7[FENOMENO],"F")</f>
        <v>747</v>
      </c>
      <c r="P17" s="72">
        <f>SUM(N17:O17)</f>
        <v>747</v>
      </c>
      <c r="Q17" s="3"/>
      <c r="R17" t="str">
        <f>TRIM(MID(TRIM(Transportes!D18),1,FIND(CHAR(10),TRIM(Transportes!D18),1)-1))</f>
        <v>Apurímac</v>
      </c>
      <c r="S17" t="str">
        <f>TRIM(IF(Transportes!F18="TRÁNSITO INTERRUMPIDO","Interrumpido",IF(Transportes!F18="TRÁNSITO RESTRINGIDO","Restringido","Normal")))</f>
        <v>Restringido</v>
      </c>
      <c r="T17" t="str">
        <f>TRIM(IF(MID(TRIM(Transportes!H18),1,FIND("-",TRIM(Transportes!H18),1)-2)="Acción humana","H","F"))</f>
        <v>F</v>
      </c>
      <c r="U17" s="38">
        <f>Transportes!G18</f>
        <v>20</v>
      </c>
      <c r="V17" s="3"/>
      <c r="W17" s="3"/>
      <c r="AC17" s="75"/>
    </row>
    <row r="18" spans="5:29" ht="15.75" customHeight="1">
      <c r="E18" s="3"/>
      <c r="F18" s="76" t="s">
        <v>55</v>
      </c>
      <c r="G18" s="65">
        <f>COUNTIFS(Eventos7[DPTO],"Apurímac",Eventos7[ESTADO],"Interrumpido",Eventos7[FENOMENO],"F")</f>
        <v>0</v>
      </c>
      <c r="H18" s="65">
        <f>COUNTIFS(Eventos7[DPTO],"Apurímac",Eventos7[ESTADO],"Restringido",Eventos7[FENOMENO],"F")</f>
        <v>8</v>
      </c>
      <c r="I18" s="65">
        <f>COUNTIFS(Eventos7[DPTO],"Apurímac",Eventos7[ESTADO],"Interrumpido",Eventos7[FENOMENO],"H")</f>
        <v>0</v>
      </c>
      <c r="J18" s="65">
        <f>COUNTIFS(Eventos7[DPTO],"Apurímac",Eventos7[ESTADO],"Restringido",Eventos7[FENOMENO],"H")</f>
        <v>0</v>
      </c>
      <c r="K18" s="65">
        <f t="shared" si="1"/>
        <v>8</v>
      </c>
      <c r="M18" s="123" t="s">
        <v>55</v>
      </c>
      <c r="N18" s="72">
        <f>SUMIFS(Eventos7[METRAJE],Eventos7[DPTO],"Apurímac",Eventos7[ESTADO],"Interrumpido",Eventos7[FENOMENO],"F")</f>
        <v>0</v>
      </c>
      <c r="O18" s="72">
        <f>SUMIFS(Eventos7[METRAJE],Eventos7[DPTO],"Apurímac",Eventos7[ESTADO],"Restringido",Eventos7[FENOMENO],"F")</f>
        <v>750</v>
      </c>
      <c r="P18" s="72">
        <f t="shared" si="0"/>
        <v>750</v>
      </c>
      <c r="Q18" s="3"/>
      <c r="R18" t="str">
        <f>TRIM(MID(TRIM(Transportes!D19),1,FIND(CHAR(10),TRIM(Transportes!D19),1)-1))</f>
        <v>Amazonas</v>
      </c>
      <c r="S18" t="str">
        <f>TRIM(IF(Transportes!F19="TRÁNSITO INTERRUMPIDO","Interrumpido",IF(Transportes!F19="TRÁNSITO RESTRINGIDO","Restringido","Normal")))</f>
        <v>Restringido</v>
      </c>
      <c r="T18" t="str">
        <f>TRIM(IF(MID(TRIM(Transportes!H19),1,FIND("-",TRIM(Transportes!H19),1)-2)="Acción humana","H","F"))</f>
        <v>F</v>
      </c>
      <c r="U18" s="38">
        <f>Transportes!G19</f>
        <v>30</v>
      </c>
      <c r="V18" s="3"/>
      <c r="W18" s="3"/>
      <c r="AC18" s="75"/>
    </row>
    <row r="19" spans="5:29" ht="15.75" customHeight="1">
      <c r="E19" s="3"/>
      <c r="F19" s="76" t="s">
        <v>34</v>
      </c>
      <c r="G19" s="65">
        <f>COUNTIFS(Eventos7[DPTO],"Arequipa",Eventos7[ESTADO],"Interrumpido",Eventos7[FENOMENO],"F")</f>
        <v>1</v>
      </c>
      <c r="H19" s="65">
        <f>COUNTIFS(Eventos7[DPTO],"Arequipa",Eventos7[ESTADO],"Restringido",Eventos7[FENOMENO],"F")</f>
        <v>3</v>
      </c>
      <c r="I19" s="65">
        <f>COUNTIFS(Eventos7[DPTO],"Arequipa",Eventos7[ESTADO],"Interrumpido",Eventos7[FENOMENO],"H")</f>
        <v>0</v>
      </c>
      <c r="J19" s="65">
        <f>COUNTIFS(Eventos7[DPTO],"Arequipa",Eventos7[ESTADO],"Restringido",Eventos7[FENOMENO],"H")</f>
        <v>2</v>
      </c>
      <c r="K19" s="65">
        <f t="shared" si="1"/>
        <v>6</v>
      </c>
      <c r="M19" s="123" t="s">
        <v>34</v>
      </c>
      <c r="N19" s="72">
        <f>SUMIFS(Eventos7[METRAJE],Eventos7[DPTO],"Arequipa",Eventos7[ESTADO],"Interrumpido",Eventos7[FENOMENO],"F")</f>
        <v>120</v>
      </c>
      <c r="O19" s="72">
        <f>SUMIFS(Eventos7[METRAJE],Eventos7[DPTO],"Arequipa",Eventos7[ESTADO],"Restringido",Eventos7[FENOMENO],"F")</f>
        <v>220</v>
      </c>
      <c r="P19" s="72">
        <f t="shared" si="0"/>
        <v>340</v>
      </c>
      <c r="Q19" s="3"/>
      <c r="R19" t="str">
        <f>TRIM(MID(TRIM(Transportes!D20),1,FIND(CHAR(10),TRIM(Transportes!D20),1)-1))</f>
        <v>Ica</v>
      </c>
      <c r="S19" t="str">
        <f>TRIM(IF(Transportes!F20="TRÁNSITO INTERRUMPIDO","Interrumpido",IF(Transportes!F20="TRÁNSITO RESTRINGIDO","Restringido","Normal")))</f>
        <v>Restringido</v>
      </c>
      <c r="T19" t="str">
        <f>TRIM(IF(MID(TRIM(Transportes!H20),1,FIND("-",TRIM(Transportes!H20),1)-2)="Acción humana","H","F"))</f>
        <v>F</v>
      </c>
      <c r="U19" s="38">
        <f>Transportes!G20</f>
        <v>100</v>
      </c>
      <c r="V19" s="3"/>
      <c r="W19" s="3"/>
      <c r="AC19" s="75"/>
    </row>
    <row r="20" spans="5:29" ht="15.75" customHeight="1">
      <c r="E20" s="3"/>
      <c r="F20" s="63" t="s">
        <v>56</v>
      </c>
      <c r="G20" s="65">
        <f>COUNTIFS(Eventos7[DPTO],"Ayacucho",Eventos7[ESTADO],"Interrumpido",Eventos7[FENOMENO],"F")</f>
        <v>7</v>
      </c>
      <c r="H20" s="65">
        <f>COUNTIFS(Eventos7[DPTO],"Ayacucho",Eventos7[ESTADO],"Restringido",Eventos7[FENOMENO],"F")</f>
        <v>6</v>
      </c>
      <c r="I20" s="65">
        <f>COUNTIFS(Eventos7[DPTO],"Ayacucho",Eventos7[ESTADO],"Interrumpido",Eventos7[FENOMENO],"H")</f>
        <v>0</v>
      </c>
      <c r="J20" s="65">
        <f>COUNTIFS(Eventos7[DPTO],"Ayacucho",Eventos7[ESTADO],"Restringido",Eventos7[FENOMENO],"H")</f>
        <v>0</v>
      </c>
      <c r="K20" s="65">
        <f t="shared" si="1"/>
        <v>13</v>
      </c>
      <c r="M20" s="63" t="s">
        <v>56</v>
      </c>
      <c r="N20" s="72">
        <f>SUMIFS(Eventos7[METRAJE],Eventos7[DPTO],"Ayacucho",Eventos7[ESTADO],"Interrumpido",Eventos7[FENOMENO],"F")</f>
        <v>1070</v>
      </c>
      <c r="O20" s="72">
        <f>SUMIFS(Eventos7[METRAJE],Eventos7[DPTO],"Ayacucho",Eventos7[ESTADO],"Restringido",Eventos7[FENOMENO],"F")</f>
        <v>120</v>
      </c>
      <c r="P20" s="72">
        <f t="shared" si="0"/>
        <v>1190</v>
      </c>
      <c r="Q20" s="3"/>
      <c r="R20" t="str">
        <f>TRIM(MID(TRIM(Transportes!D21),1,FIND(CHAR(10),TRIM(Transportes!D21),1)-1))</f>
        <v>Cusco</v>
      </c>
      <c r="S20" t="str">
        <f>TRIM(IF(Transportes!F21="TRÁNSITO INTERRUMPIDO","Interrumpido",IF(Transportes!F21="TRÁNSITO RESTRINGIDO","Restringido","Normal")))</f>
        <v>Restringido</v>
      </c>
      <c r="T20" t="str">
        <f>TRIM(IF(MID(TRIM(Transportes!H21),1,FIND("-",TRIM(Transportes!H21),1)-2)="Acción humana","H","F"))</f>
        <v>F</v>
      </c>
      <c r="U20" s="38">
        <f>Transportes!G21</f>
        <v>180</v>
      </c>
      <c r="V20" s="3"/>
      <c r="W20" s="3"/>
      <c r="AC20" s="75"/>
    </row>
    <row r="21" spans="5:29" ht="15.75" customHeight="1">
      <c r="E21" s="3"/>
      <c r="F21" s="63" t="s">
        <v>57</v>
      </c>
      <c r="G21" s="65">
        <f>COUNTIFS(Eventos7[DPTO],"Cajamarca",Eventos7[ESTADO],"Interrumpido",Eventos7[FENOMENO],"F")</f>
        <v>0</v>
      </c>
      <c r="H21" s="65">
        <f>COUNTIFS(Eventos7[DPTO],"Cajamarca",Eventos7[ESTADO],"Restringido",Eventos7[FENOMENO],"F")</f>
        <v>16</v>
      </c>
      <c r="I21" s="65">
        <f>COUNTIFS(Eventos7[DPTO],"Cajamarca",Eventos7[ESTADO],"Interrumpido",Eventos7[FENOMENO],"H")</f>
        <v>0</v>
      </c>
      <c r="J21" s="65">
        <f>COUNTIFS(Eventos7[DPTO],"Cajamarca",Eventos7[ESTADO],"Restringido",Eventos7[FENOMENO],"H")</f>
        <v>0</v>
      </c>
      <c r="K21" s="65">
        <f t="shared" si="1"/>
        <v>16</v>
      </c>
      <c r="M21" s="63" t="s">
        <v>57</v>
      </c>
      <c r="N21" s="72">
        <f>SUMIFS(Eventos7[METRAJE],Eventos7[DPTO],"Cajamarca",Eventos7[ESTADO],"Interrumpido",Eventos7[FENOMENO],"F")</f>
        <v>0</v>
      </c>
      <c r="O21" s="72">
        <f>SUMIFS(Eventos7[METRAJE],Eventos7[DPTO],"Cajamarca",Eventos7[ESTADO],"Restringido",Eventos7[FENOMENO],"F")</f>
        <v>475</v>
      </c>
      <c r="P21" s="72">
        <f t="shared" si="0"/>
        <v>475</v>
      </c>
      <c r="Q21" s="3"/>
      <c r="R21" t="str">
        <f>TRIM(MID(TRIM(Transportes!D22),1,FIND(CHAR(10),TRIM(Transportes!D22),1)-1))</f>
        <v>Lima</v>
      </c>
      <c r="S21" t="str">
        <f>TRIM(IF(Transportes!F22="TRÁNSITO INTERRUMPIDO","Interrumpido",IF(Transportes!F22="TRÁNSITO RESTRINGIDO","Restringido","Normal")))</f>
        <v>Restringido</v>
      </c>
      <c r="T21" t="str">
        <f>TRIM(IF(MID(TRIM(Transportes!H22),1,FIND("-",TRIM(Transportes!H22),1)-2)="Acción humana","H","F"))</f>
        <v>F</v>
      </c>
      <c r="U21" s="38">
        <f>Transportes!G22</f>
        <v>300</v>
      </c>
      <c r="V21" s="3"/>
      <c r="W21" s="3"/>
      <c r="AC21" s="75"/>
    </row>
    <row r="22" spans="5:29" ht="15.75" customHeight="1">
      <c r="F22" s="63" t="s">
        <v>58</v>
      </c>
      <c r="G22" s="65">
        <f>COUNTIFS(Eventos7[DPTO],"Cusco",Eventos7[ESTADO],"Interrumpido",Eventos7[FENOMENO],"F")</f>
        <v>0</v>
      </c>
      <c r="H22" s="65">
        <f>COUNTIFS(Eventos7[DPTO],"Cusco",Eventos7[ESTADO],"Restringido",Eventos7[FENOMENO],"F")</f>
        <v>12</v>
      </c>
      <c r="I22" s="65">
        <f>COUNTIFS(Eventos7[DPTO],"Cusco",Eventos7[ESTADO],"Interrumpido",Eventos7[FENOMENO],"H")</f>
        <v>0</v>
      </c>
      <c r="J22" s="65">
        <f>COUNTIFS(Eventos7[DPTO],"Cusco",Eventos7[ESTADO],"Restringido",Eventos7[FENOMENO],"H")</f>
        <v>0</v>
      </c>
      <c r="K22" s="65">
        <f t="shared" si="1"/>
        <v>12</v>
      </c>
      <c r="M22" s="63" t="s">
        <v>58</v>
      </c>
      <c r="N22" s="72">
        <f>SUMIFS(Eventos7[METRAJE],Eventos7[DPTO],"Cusco",Eventos7[ESTADO],"Interrumpido",Eventos7[FENOMENO],"F")</f>
        <v>0</v>
      </c>
      <c r="O22" s="72">
        <f>SUMIFS(Eventos7[METRAJE],Eventos7[DPTO],"Cusco",Eventos7[ESTADO],"Restringido",Eventos7[FENOMENO],"F")</f>
        <v>1435</v>
      </c>
      <c r="P22" s="72">
        <f t="shared" si="0"/>
        <v>1435</v>
      </c>
      <c r="Q22" s="3"/>
      <c r="R22" t="str">
        <f>TRIM(MID(TRIM(Transportes!D23),1,FIND(CHAR(10),TRIM(Transportes!D23),1)-1))</f>
        <v>Huánuco</v>
      </c>
      <c r="S22" t="str">
        <f>TRIM(IF(Transportes!F23="TRÁNSITO INTERRUMPIDO","Interrumpido",IF(Transportes!F23="TRÁNSITO RESTRINGIDO","Restringido","Normal")))</f>
        <v>Restringido</v>
      </c>
      <c r="T22" t="str">
        <f>TRIM(IF(MID(TRIM(Transportes!H23),1,FIND("-",TRIM(Transportes!H23),1)-2)="Acción humana","H","F"))</f>
        <v>F</v>
      </c>
      <c r="U22" s="38">
        <f>Transportes!G23</f>
        <v>50</v>
      </c>
      <c r="V22" s="3"/>
      <c r="AC22" s="75"/>
    </row>
    <row r="23" spans="5:29" ht="15.75" customHeight="1">
      <c r="F23" s="63" t="s">
        <v>59</v>
      </c>
      <c r="G23" s="65">
        <f>COUNTIFS(Eventos7[DPTO],"Huancavelica",Eventos7[ESTADO],"Interrumpido",Eventos7[FENOMENO],"F")</f>
        <v>0</v>
      </c>
      <c r="H23" s="65">
        <f>COUNTIFS(Eventos7[DPTO],"Huancavelica",Eventos7[ESTADO],"Restringido",Eventos7[FENOMENO],"F")</f>
        <v>1</v>
      </c>
      <c r="I23" s="65">
        <f>COUNTIFS(Eventos7[DPTO],"Huancavelica",Eventos7[ESTADO],"Interrumpido",Eventos7[FENOMENO],"H")</f>
        <v>0</v>
      </c>
      <c r="J23" s="65">
        <f>COUNTIFS(Eventos7[DPTO],"Huancavelica",Eventos7[ESTADO],"Restringido",Eventos7[FENOMENO],"H")</f>
        <v>0</v>
      </c>
      <c r="K23" s="65">
        <f t="shared" si="1"/>
        <v>1</v>
      </c>
      <c r="M23" s="98" t="s">
        <v>59</v>
      </c>
      <c r="N23" s="72">
        <f>SUMIFS(Eventos7[METRAJE],Eventos7[DPTO],"Huancavelica",Eventos7[ESTADO],"Interrumpido",Eventos7[FENOMENO],"F")</f>
        <v>0</v>
      </c>
      <c r="O23" s="72">
        <f>SUMIFS(Eventos7[METRAJE],Eventos7[DPTO],"Huancavelica",Eventos7[ESTADO],"Restringido",Eventos7[FENOMENO],"F")</f>
        <v>0</v>
      </c>
      <c r="P23" s="72">
        <f t="shared" si="0"/>
        <v>0</v>
      </c>
      <c r="Q23" s="3"/>
      <c r="R23" t="str">
        <f>TRIM(MID(TRIM(Transportes!D24),1,FIND(CHAR(10),TRIM(Transportes!D24),1)-1))</f>
        <v>Apurímac</v>
      </c>
      <c r="S23" t="str">
        <f>TRIM(IF(Transportes!F24="TRÁNSITO INTERRUMPIDO","Interrumpido",IF(Transportes!F24="TRÁNSITO RESTRINGIDO","Restringido","Normal")))</f>
        <v>Restringido</v>
      </c>
      <c r="T23" t="str">
        <f>TRIM(IF(MID(TRIM(Transportes!H24),1,FIND("-",TRIM(Transportes!H24),1)-2)="Acción humana","H","F"))</f>
        <v>F</v>
      </c>
      <c r="U23" s="38">
        <f>Transportes!G24</f>
        <v>160</v>
      </c>
      <c r="V23" s="3"/>
      <c r="AC23" s="75"/>
    </row>
    <row r="24" spans="5:29" ht="15.75" customHeight="1">
      <c r="F24" s="63" t="s">
        <v>60</v>
      </c>
      <c r="G24" s="65">
        <f>COUNTIFS(Eventos7[DPTO],"Huánuco",Eventos7[ESTADO],"Interrumpido",Eventos7[FENOMENO],"F")</f>
        <v>0</v>
      </c>
      <c r="H24" s="65">
        <f>COUNTIFS(Eventos7[DPTO],"Huánuco",Eventos7[ESTADO],"Restringido",Eventos7[FENOMENO],"F")</f>
        <v>15</v>
      </c>
      <c r="I24" s="65">
        <f>COUNTIFS(Eventos7[DPTO],"Huánuco",Eventos7[ESTADO],"Interrumpido",Eventos7[FENOMENO],"H")</f>
        <v>0</v>
      </c>
      <c r="J24" s="65">
        <f>COUNTIFS(Eventos7[DPTO],"Huánuco",Eventos7[ESTADO],"Restringido",Eventos7[FENOMENO],"H")</f>
        <v>0</v>
      </c>
      <c r="K24" s="65">
        <f t="shared" si="1"/>
        <v>15</v>
      </c>
      <c r="M24" s="63" t="s">
        <v>60</v>
      </c>
      <c r="N24" s="72">
        <f>SUMIFS(Eventos7[METRAJE],Eventos7[DPTO],"Huánuco",Eventos7[ESTADO],"Interrumpido",Eventos7[FENOMENO],"F")</f>
        <v>0</v>
      </c>
      <c r="O24" s="72">
        <f>SUMIFS(Eventos7[METRAJE],Eventos7[DPTO],"Huánuco",Eventos7[ESTADO],"Restringido",Eventos7[FENOMENO],"F")</f>
        <v>1315</v>
      </c>
      <c r="P24" s="72">
        <f t="shared" si="0"/>
        <v>1315</v>
      </c>
      <c r="Q24" s="3"/>
      <c r="R24" t="str">
        <f>TRIM(MID(TRIM(Transportes!D25),1,FIND(CHAR(10),TRIM(Transportes!D25),1)-1))</f>
        <v>Cusco</v>
      </c>
      <c r="S24" t="str">
        <f>TRIM(IF(Transportes!F25="TRÁNSITO INTERRUMPIDO","Interrumpido",IF(Transportes!F25="TRÁNSITO RESTRINGIDO","Restringido","Normal")))</f>
        <v>Restringido</v>
      </c>
      <c r="T24" t="str">
        <f>TRIM(IF(MID(TRIM(Transportes!H25),1,FIND("-",TRIM(Transportes!H25),1)-2)="Acción humana","H","F"))</f>
        <v>F</v>
      </c>
      <c r="U24" s="38">
        <f>Transportes!G25</f>
        <v>20</v>
      </c>
      <c r="V24" s="3"/>
      <c r="AC24" s="75"/>
    </row>
    <row r="25" spans="5:29" ht="15.75" customHeight="1">
      <c r="F25" s="63" t="s">
        <v>33</v>
      </c>
      <c r="G25" s="65">
        <f>COUNTIFS(Eventos7[DPTO],"Ica",Eventos7[ESTADO],"Interrumpido",Eventos7[FENOMENO],"F")</f>
        <v>0</v>
      </c>
      <c r="H25" s="65">
        <f>COUNTIFS(Eventos7[DPTO],"Ica",Eventos7[ESTADO],"Restringido",Eventos7[FENOMENO],"F")</f>
        <v>3</v>
      </c>
      <c r="I25" s="65">
        <f>COUNTIFS(Eventos7[DPTO],"Ica",Eventos7[ESTADO],"Interrumpido",Eventos7[FENOMENO],"H")</f>
        <v>0</v>
      </c>
      <c r="J25" s="65">
        <f>COUNTIFS(Eventos7[DPTO],"Ica",Eventos7[ESTADO],"Restringido",Eventos7[FENOMENO],"H")</f>
        <v>0</v>
      </c>
      <c r="K25" s="65">
        <f t="shared" si="1"/>
        <v>3</v>
      </c>
      <c r="M25" s="63" t="s">
        <v>33</v>
      </c>
      <c r="N25" s="72">
        <f>SUMIFS(Eventos7[METRAJE],Eventos7[DPTO],"Ica",Eventos7[ESTADO],"Interrumpido",Eventos7[FENOMENO],"F")</f>
        <v>0</v>
      </c>
      <c r="O25" s="72">
        <f>SUMIFS(Eventos7[METRAJE],Eventos7[DPTO],"Ica",Eventos7[ESTADO],"Restringido",Eventos7[FENOMENO],"F")</f>
        <v>110</v>
      </c>
      <c r="P25" s="72">
        <f t="shared" si="0"/>
        <v>110</v>
      </c>
      <c r="Q25" s="3"/>
      <c r="R25" t="str">
        <f>TRIM(MID(TRIM(Transportes!D26),1,FIND(CHAR(10),TRIM(Transportes!D26),1)-1))</f>
        <v>Ayacucho</v>
      </c>
      <c r="S25" t="str">
        <f>TRIM(IF(Transportes!F26="TRÁNSITO INTERRUMPIDO","Interrumpido",IF(Transportes!F26="TRÁNSITO RESTRINGIDO","Restringido","Normal")))</f>
        <v>Restringido</v>
      </c>
      <c r="T25" t="str">
        <f>TRIM(IF(MID(TRIM(Transportes!H26),1,FIND("-",TRIM(Transportes!H26),1)-2)="Acción humana","H","F"))</f>
        <v>F</v>
      </c>
      <c r="U25" s="38">
        <f>Transportes!G26</f>
        <v>30</v>
      </c>
      <c r="V25" s="3"/>
      <c r="AC25" s="75"/>
    </row>
    <row r="26" spans="5:29" ht="15.75" customHeight="1">
      <c r="F26" s="63" t="s">
        <v>61</v>
      </c>
      <c r="G26" s="65">
        <f>COUNTIFS(Eventos7[DPTO],"Junín",Eventos7[ESTADO],"Interrumpido",Eventos7[FENOMENO],"F")</f>
        <v>0</v>
      </c>
      <c r="H26" s="65">
        <f>COUNTIFS(Eventos7[DPTO],"Junín",Eventos7[ESTADO],"Restringido",Eventos7[FENOMENO],"F")</f>
        <v>17</v>
      </c>
      <c r="I26" s="65">
        <f>COUNTIFS(Eventos7[DPTO],"Junín",Eventos7[ESTADO],"Interrumpido",Eventos7[FENOMENO],"H")</f>
        <v>0</v>
      </c>
      <c r="J26" s="65">
        <f>COUNTIFS(Eventos7[DPTO],"Junín",Eventos7[ESTADO],"Restringido",Eventos7[FENOMENO],"H")</f>
        <v>0</v>
      </c>
      <c r="K26" s="65">
        <f>SUM(G26:J26)</f>
        <v>17</v>
      </c>
      <c r="M26" s="63" t="s">
        <v>61</v>
      </c>
      <c r="N26" s="72">
        <f>SUMIFS(Eventos7[METRAJE],Eventos7[DPTO],"Junín",Eventos7[ESTADO],"Interrumpido",Eventos7[FENOMENO],"F")</f>
        <v>0</v>
      </c>
      <c r="O26" s="72">
        <f>SUMIFS(Eventos7[METRAJE],Eventos7[DPTO],"Junín",Eventos7[ESTADO],"Restringido",Eventos7[FENOMENO],"F")</f>
        <v>511</v>
      </c>
      <c r="P26" s="72">
        <f t="shared" si="0"/>
        <v>511</v>
      </c>
      <c r="Q26" s="3"/>
      <c r="R26" t="str">
        <f>TRIM(MID(TRIM(Transportes!D27),1,FIND(CHAR(10),TRIM(Transportes!D27),1)-1))</f>
        <v>Amazonas</v>
      </c>
      <c r="S26" t="str">
        <f>TRIM(IF(Transportes!F27="TRÁNSITO INTERRUMPIDO","Interrumpido",IF(Transportes!F27="TRÁNSITO RESTRINGIDO","Restringido","Normal")))</f>
        <v>Restringido</v>
      </c>
      <c r="T26" t="str">
        <f>TRIM(IF(MID(TRIM(Transportes!H27),1,FIND("-",TRIM(Transportes!H27),1)-2)="Acción humana","H","F"))</f>
        <v>F</v>
      </c>
      <c r="U26" s="38">
        <f>Transportes!G27</f>
        <v>0</v>
      </c>
      <c r="V26" s="3"/>
      <c r="AC26" s="75"/>
    </row>
    <row r="27" spans="5:29" ht="15.75" customHeight="1">
      <c r="F27" s="63" t="s">
        <v>35</v>
      </c>
      <c r="G27" s="65">
        <f>COUNTIFS(Eventos7[DPTO],"La Libertad",Eventos7[ESTADO],"Interrumpido",Eventos7[FENOMENO],"F")</f>
        <v>0</v>
      </c>
      <c r="H27" s="65">
        <f>COUNTIFS(Eventos7[DPTO],"La Libertad",Eventos7[ESTADO],"Restringido",Eventos7[FENOMENO],"F")</f>
        <v>7</v>
      </c>
      <c r="I27" s="65">
        <f>COUNTIFS(Eventos7[DPTO],"La Libertad",Eventos7[ESTADO],"Interrumpido",Eventos7[FENOMENO],"H")</f>
        <v>0</v>
      </c>
      <c r="J27" s="65">
        <f>COUNTIFS(Eventos7[DPTO],"La Libertad",Eventos7[ESTADO],"Restringido",Eventos7[FENOMENO],"H")</f>
        <v>1</v>
      </c>
      <c r="K27" s="65">
        <f t="shared" si="1"/>
        <v>8</v>
      </c>
      <c r="M27" s="63" t="s">
        <v>35</v>
      </c>
      <c r="N27" s="72">
        <f>SUMIFS(Eventos7[METRAJE],Eventos7[DPTO],"La Libertad",Eventos7[ESTADO],"Interrumpido",Eventos7[FENOMENO],"F")</f>
        <v>0</v>
      </c>
      <c r="O27" s="72">
        <f>SUMIFS(Eventos7[METRAJE],Eventos7[DPTO],"La Libertad",Eventos7[ESTADO],"Restringido",Eventos7[FENOMENO],"F")</f>
        <v>230</v>
      </c>
      <c r="P27" s="72">
        <f t="shared" si="0"/>
        <v>230</v>
      </c>
      <c r="Q27" s="3"/>
      <c r="R27" t="str">
        <f>TRIM(MID(TRIM(Transportes!D28),1,FIND(CHAR(10),TRIM(Transportes!D28),1)-1))</f>
        <v>Junín</v>
      </c>
      <c r="S27" t="str">
        <f>TRIM(IF(Transportes!F28="TRÁNSITO INTERRUMPIDO","Interrumpido",IF(Transportes!F28="TRÁNSITO RESTRINGIDO","Restringido","Normal")))</f>
        <v>Restringido</v>
      </c>
      <c r="T27" t="str">
        <f>TRIM(IF(MID(TRIM(Transportes!H28),1,FIND("-",TRIM(Transportes!H28),1)-2)="Acción humana","H","F"))</f>
        <v>F</v>
      </c>
      <c r="U27" s="38">
        <f>Transportes!G28</f>
        <v>20</v>
      </c>
      <c r="V27" s="3"/>
      <c r="AC27" s="75"/>
    </row>
    <row r="28" spans="5:29" ht="15.75" customHeight="1">
      <c r="F28" s="63" t="s">
        <v>62</v>
      </c>
      <c r="G28" s="65">
        <f>COUNTIFS(Eventos7[DPTO],"Lambayeque",Eventos7[ESTADO],"Interrumpido",Eventos7[FENOMENO],"F")</f>
        <v>0</v>
      </c>
      <c r="H28" s="65">
        <f>COUNTIFS(Eventos7[DPTO],"Lambayeque",Eventos7[ESTADO],"Restringido",Eventos7[FENOMENO],"F")</f>
        <v>1</v>
      </c>
      <c r="I28" s="65">
        <f>COUNTIFS(Eventos7[DPTO],"Lambayeque",Eventos7[ESTADO],"Interrumpido",Eventos7[FENOMENO],"H")</f>
        <v>0</v>
      </c>
      <c r="J28" s="65">
        <f>COUNTIFS(Eventos7[DPTO],"Lambayeque",Eventos7[ESTADO],"Restringido",Eventos7[FENOMENO],"H")</f>
        <v>0</v>
      </c>
      <c r="K28" s="65">
        <f t="shared" si="1"/>
        <v>1</v>
      </c>
      <c r="M28" s="63" t="s">
        <v>62</v>
      </c>
      <c r="N28" s="72">
        <f>SUMIFS(Eventos7[METRAJE],Eventos7[DPTO],"Lambayeque",Eventos7[ESTADO],"Interrumpido",Eventos7[FENOMENO],"F")</f>
        <v>0</v>
      </c>
      <c r="O28" s="72">
        <f>SUMIFS(Eventos7[METRAJE],Eventos7[DPTO],"Lambayeque",Eventos7[ESTADO],"Restringido",Eventos7[FENOMENO],"F")</f>
        <v>20</v>
      </c>
      <c r="P28" s="72">
        <f t="shared" si="0"/>
        <v>20</v>
      </c>
      <c r="Q28" s="3"/>
      <c r="R28" t="str">
        <f>TRIM(MID(TRIM(Transportes!D29),1,FIND(CHAR(10),TRIM(Transportes!D29),1)-1))</f>
        <v>Ayacucho</v>
      </c>
      <c r="S28" t="str">
        <f>TRIM(IF(Transportes!F29="TRÁNSITO INTERRUMPIDO","Interrumpido",IF(Transportes!F29="TRÁNSITO RESTRINGIDO","Restringido","Normal")))</f>
        <v>Restringido</v>
      </c>
      <c r="T28" t="str">
        <f>TRIM(IF(MID(TRIM(Transportes!H29),1,FIND("-",TRIM(Transportes!H29),1)-2)="Acción humana","H","F"))</f>
        <v>F</v>
      </c>
      <c r="U28" s="38">
        <f>Transportes!G29</f>
        <v>40</v>
      </c>
      <c r="V28" s="3"/>
      <c r="AC28" s="75"/>
    </row>
    <row r="29" spans="5:29" ht="15.75" customHeight="1">
      <c r="F29" s="63" t="s">
        <v>63</v>
      </c>
      <c r="G29" s="65">
        <f>COUNTIFS(Eventos7[DPTO],"Lima",Eventos7[ESTADO],"Interrumpido",Eventos7[FENOMENO],"F")</f>
        <v>1</v>
      </c>
      <c r="H29" s="65">
        <f>COUNTIFS(Eventos7[DPTO],"Lima",Eventos7[ESTADO],"Restringido",Eventos7[FENOMENO],"F")</f>
        <v>5</v>
      </c>
      <c r="I29" s="65">
        <f>COUNTIFS(Eventos7[DPTO],"Lima",Eventos7[ESTADO],"Interrumpido",Eventos7[FENOMENO],"H")</f>
        <v>0</v>
      </c>
      <c r="J29" s="65">
        <f>COUNTIFS(Eventos7[DPTO],"Lima",Eventos7[ESTADO],"Restringido",Eventos7[FENOMENO],"H")</f>
        <v>0</v>
      </c>
      <c r="K29" s="65">
        <f t="shared" si="1"/>
        <v>6</v>
      </c>
      <c r="M29" s="63" t="s">
        <v>63</v>
      </c>
      <c r="N29" s="72">
        <f>SUMIFS(Eventos7[METRAJE],Eventos7[DPTO],"Lima",Eventos7[ESTADO],"Interrumpido",Eventos7[FENOMENO],"F")</f>
        <v>0</v>
      </c>
      <c r="O29" s="72">
        <f>SUMIFS(Eventos7[METRAJE],Eventos7[DPTO],"Lima",Eventos7[ESTADO],"Restringido",Eventos7[FENOMENO],"F")</f>
        <v>525</v>
      </c>
      <c r="P29" s="72">
        <f t="shared" si="0"/>
        <v>525</v>
      </c>
      <c r="Q29" s="3"/>
      <c r="R29" t="str">
        <f>TRIM(MID(TRIM(Transportes!D30),1,FIND(CHAR(10),TRIM(Transportes!D30),1)-1))</f>
        <v>Lima</v>
      </c>
      <c r="S29" t="str">
        <f>TRIM(IF(Transportes!F30="TRÁNSITO INTERRUMPIDO","Interrumpido",IF(Transportes!F30="TRÁNSITO RESTRINGIDO","Restringido","Normal")))</f>
        <v>Restringido</v>
      </c>
      <c r="T29" t="str">
        <f>TRIM(IF(MID(TRIM(Transportes!H30),1,FIND("-",TRIM(Transportes!H30),1)-2)="Acción humana","H","F"))</f>
        <v>F</v>
      </c>
      <c r="U29" s="38">
        <f>Transportes!G30</f>
        <v>25</v>
      </c>
      <c r="V29" s="3"/>
      <c r="AC29" s="75"/>
    </row>
    <row r="30" spans="5:29" ht="15.75" customHeight="1">
      <c r="F30" s="63" t="s">
        <v>64</v>
      </c>
      <c r="G30" s="65">
        <f>COUNTIFS(Eventos7[DPTO],"Loreto",Eventos7[ESTADO],"Interrumpido",Eventos7[FENOMENO],"F")</f>
        <v>0</v>
      </c>
      <c r="H30" s="65">
        <f>COUNTIFS(Eventos7[DPTO],"Loreto",Eventos7[ESTADO],"Restringido",Eventos7[FENOMENO],"F")</f>
        <v>0</v>
      </c>
      <c r="I30" s="65">
        <f>COUNTIFS(Eventos7[DPTO],"Loreto",Eventos7[ESTADO],"Interrumpido",Eventos7[FENOMENO],"H")</f>
        <v>0</v>
      </c>
      <c r="J30" s="65">
        <f>COUNTIFS(Eventos7[DPTO],"Loreto",Eventos7[ESTADO],"Restringido",Eventos7[FENOMENO],"H")</f>
        <v>1</v>
      </c>
      <c r="K30" s="65">
        <f t="shared" si="1"/>
        <v>1</v>
      </c>
      <c r="M30" s="63" t="s">
        <v>64</v>
      </c>
      <c r="N30" s="72">
        <f>SUMIFS(Eventos7[METRAJE],Eventos7[DPTO],"Loreto",Eventos7[ESTADO],"Interrumpido",Eventos7[FENOMENO],"F")</f>
        <v>0</v>
      </c>
      <c r="O30" s="72">
        <f>SUMIFS(Eventos7[METRAJE],Eventos7[DPTO],"Loreto",Eventos7[ESTADO],"Restringido",Eventos7[FENOMENO],"F")</f>
        <v>0</v>
      </c>
      <c r="P30" s="72">
        <f t="shared" si="0"/>
        <v>0</v>
      </c>
      <c r="Q30" s="3"/>
      <c r="R30" t="str">
        <f>TRIM(MID(TRIM(Transportes!D31),1,FIND(CHAR(10),TRIM(Transportes!D31),1)-1))</f>
        <v>Cusco</v>
      </c>
      <c r="S30" t="str">
        <f>TRIM(IF(Transportes!F31="TRÁNSITO INTERRUMPIDO","Interrumpido",IF(Transportes!F31="TRÁNSITO RESTRINGIDO","Restringido","Normal")))</f>
        <v>Restringido</v>
      </c>
      <c r="T30" t="str">
        <f>TRIM(IF(MID(TRIM(Transportes!H31),1,FIND("-",TRIM(Transportes!H31),1)-2)="Acción humana","H","F"))</f>
        <v>F</v>
      </c>
      <c r="U30" s="38">
        <f>Transportes!G31</f>
        <v>35</v>
      </c>
      <c r="V30" s="3"/>
      <c r="AC30" s="75"/>
    </row>
    <row r="31" spans="5:29" ht="15.75" customHeight="1">
      <c r="F31" s="63" t="s">
        <v>65</v>
      </c>
      <c r="G31" s="65">
        <f>COUNTIFS(Eventos7[DPTO],"Madre de Dios",Eventos7[ESTADO],"Interrumpido",Eventos7[FENOMENO],"F")</f>
        <v>0</v>
      </c>
      <c r="H31" s="65">
        <f>COUNTIFS(Eventos7[DPTO],"Madre de Dios",Eventos7[ESTADO],"Restringido",Eventos7[FENOMENO],"F")</f>
        <v>1</v>
      </c>
      <c r="I31" s="65">
        <f>COUNTIFS(Eventos7[DPTO],"Madre de Dios",Eventos7[ESTADO],"Interrumpido",Eventos7[FENOMENO],"H")</f>
        <v>0</v>
      </c>
      <c r="J31" s="65">
        <f>COUNTIFS(Eventos7[DPTO],"Madre de Dios",Eventos7[ESTADO],"Restringido",Eventos7[FENOMENO],"H")</f>
        <v>0</v>
      </c>
      <c r="K31" s="65">
        <f t="shared" si="1"/>
        <v>1</v>
      </c>
      <c r="M31" s="63" t="s">
        <v>65</v>
      </c>
      <c r="N31" s="72">
        <f>SUMIFS(Eventos7[METRAJE],Eventos7[DPTO],"Madre de Dios",Eventos7[ESTADO],"Interrumpido",Eventos7[FENOMENO],"F")</f>
        <v>0</v>
      </c>
      <c r="O31" s="72">
        <f>SUMIFS(Eventos7[METRAJE],Eventos7[DPTO],"Madre de Dios",Eventos7[ESTADO],"Restringido",Eventos7[FENOMENO],"F")</f>
        <v>30</v>
      </c>
      <c r="P31" s="72">
        <f t="shared" si="0"/>
        <v>30</v>
      </c>
      <c r="Q31" s="3"/>
      <c r="R31" t="str">
        <f>TRIM(MID(TRIM(Transportes!D32),1,FIND(CHAR(10),TRIM(Transportes!D32),1)-1))</f>
        <v>Ayacucho</v>
      </c>
      <c r="S31" t="str">
        <f>TRIM(IF(Transportes!F32="TRÁNSITO INTERRUMPIDO","Interrumpido",IF(Transportes!F32="TRÁNSITO RESTRINGIDO","Restringido","Normal")))</f>
        <v>Restringido</v>
      </c>
      <c r="T31" t="str">
        <f>TRIM(IF(MID(TRIM(Transportes!H32),1,FIND("-",TRIM(Transportes!H32),1)-2)="Acción humana","H","F"))</f>
        <v>F</v>
      </c>
      <c r="U31" s="38">
        <f>Transportes!G32</f>
        <v>0</v>
      </c>
      <c r="V31" s="3"/>
      <c r="AC31" s="75"/>
    </row>
    <row r="32" spans="5:29" ht="15.75" customHeight="1">
      <c r="F32" s="63" t="s">
        <v>36</v>
      </c>
      <c r="G32" s="65">
        <f>COUNTIFS(Eventos7[DPTO],"Moquegua",Eventos7[ESTADO],"Interrumpido",Eventos7[FENOMENO],"F")</f>
        <v>0</v>
      </c>
      <c r="H32" s="65">
        <f>COUNTIFS(Eventos7[DPTO],"Moquegua",Eventos7[ESTADO],"Restringido",Eventos7[FENOMENO],"F")</f>
        <v>8</v>
      </c>
      <c r="I32" s="65">
        <f>COUNTIFS(Eventos7[DPTO],"Moquegua",Eventos7[ESTADO],"Interrumpido",Eventos7[FENOMENO],"H")</f>
        <v>0</v>
      </c>
      <c r="J32" s="65">
        <f>COUNTIFS(Eventos7[DPTO],"Moquegua",Eventos7[ESTADO],"Restringido",Eventos7[FENOMENO],"H")</f>
        <v>0</v>
      </c>
      <c r="K32" s="65">
        <f t="shared" si="1"/>
        <v>8</v>
      </c>
      <c r="M32" s="63" t="s">
        <v>36</v>
      </c>
      <c r="N32" s="72">
        <f>SUMIFS(Eventos7[METRAJE],Eventos7[DPTO],"Moquegua",Eventos7[ESTADO],"Interrumpido",Eventos7[FENOMENO],"F")</f>
        <v>0</v>
      </c>
      <c r="O32" s="72">
        <f>SUMIFS(Eventos7[METRAJE],Eventos7[DPTO],"Moquegua",Eventos7[ESTADO],"Restringido",Eventos7[FENOMENO],"F")</f>
        <v>263</v>
      </c>
      <c r="P32" s="72">
        <f t="shared" si="0"/>
        <v>263</v>
      </c>
      <c r="Q32" s="3"/>
      <c r="R32" t="str">
        <f>TRIM(MID(TRIM(Transportes!D33),1,FIND(CHAR(10),TRIM(Transportes!D33),1)-1))</f>
        <v>Arequipa</v>
      </c>
      <c r="S32" t="str">
        <f>TRIM(IF(Transportes!F33="TRÁNSITO INTERRUMPIDO","Interrumpido",IF(Transportes!F33="TRÁNSITO RESTRINGIDO","Restringido","Normal")))</f>
        <v>Restringido</v>
      </c>
      <c r="T32" t="str">
        <f>TRIM(IF(MID(TRIM(Transportes!H33),1,FIND("-",TRIM(Transportes!H33),1)-2)="Acción humana","H","F"))</f>
        <v>F</v>
      </c>
      <c r="U32" s="38">
        <f>Transportes!G33</f>
        <v>200</v>
      </c>
      <c r="V32" s="3"/>
      <c r="AC32" s="75"/>
    </row>
    <row r="33" spans="4:30" ht="15.75" customHeight="1">
      <c r="F33" s="63" t="s">
        <v>66</v>
      </c>
      <c r="G33" s="65">
        <f>COUNTIFS(Eventos7[DPTO],"Pasco",Eventos7[ESTADO],"Interrumpido",Eventos7[FENOMENO],"F")</f>
        <v>0</v>
      </c>
      <c r="H33" s="65">
        <f>COUNTIFS(Eventos7[DPTO],"Pasco",Eventos7[ESTADO],"Restringido",Eventos7[FENOMENO],"F")</f>
        <v>6</v>
      </c>
      <c r="I33" s="65">
        <f>COUNTIFS(Eventos7[DPTO],"Pasco",Eventos7[ESTADO],"Interrumpido",Eventos7[FENOMENO],"H")</f>
        <v>0</v>
      </c>
      <c r="J33" s="65">
        <f>COUNTIFS(Eventos7[DPTO],"Pasco",Eventos7[ESTADO],"Restringido",Eventos7[FENOMENO],"H")</f>
        <v>0</v>
      </c>
      <c r="K33" s="65">
        <f t="shared" si="1"/>
        <v>6</v>
      </c>
      <c r="M33" s="63" t="s">
        <v>66</v>
      </c>
      <c r="N33" s="72">
        <f>SUMIFS(Eventos7[METRAJE],Eventos7[DPTO],"Pasco",Eventos7[ESTADO],"Interrumpido",Eventos7[FENOMENO],"F")</f>
        <v>0</v>
      </c>
      <c r="O33" s="72">
        <f>SUMIFS(Eventos7[METRAJE],Eventos7[DPTO],"Pasco",Eventos7[ESTADO],"Restringido",Eventos7[FENOMENO],"F")</f>
        <v>1140</v>
      </c>
      <c r="P33" s="72">
        <f t="shared" si="0"/>
        <v>1140</v>
      </c>
      <c r="Q33" s="3"/>
      <c r="R33" t="str">
        <f>TRIM(MID(TRIM(Transportes!D34),1,FIND(CHAR(10),TRIM(Transportes!D34),1)-1))</f>
        <v>Amazonas</v>
      </c>
      <c r="S33" t="str">
        <f>TRIM(IF(Transportes!F34="TRÁNSITO INTERRUMPIDO","Interrumpido",IF(Transportes!F34="TRÁNSITO RESTRINGIDO","Restringido","Normal")))</f>
        <v>Restringido</v>
      </c>
      <c r="T33" t="str">
        <f>TRIM(IF(MID(TRIM(Transportes!H34),1,FIND("-",TRIM(Transportes!H34),1)-2)="Acción humana","H","F"))</f>
        <v>F</v>
      </c>
      <c r="U33" s="38">
        <f>Transportes!G34</f>
        <v>500</v>
      </c>
      <c r="V33" s="3"/>
      <c r="AC33" s="75"/>
    </row>
    <row r="34" spans="4:30" ht="15.75" customHeight="1">
      <c r="F34" s="63" t="s">
        <v>32</v>
      </c>
      <c r="G34" s="65">
        <f>COUNTIFS(Eventos7[DPTO],"Piura",Eventos7[ESTADO],"Interrumpido",Eventos7[FENOMENO],"F")</f>
        <v>3</v>
      </c>
      <c r="H34" s="65">
        <f>COUNTIFS(Eventos7[DPTO],"Piura",Eventos7[ESTADO],"Restringido",Eventos7[FENOMENO],"F")</f>
        <v>15</v>
      </c>
      <c r="I34" s="65">
        <f>COUNTIFS(Eventos7[DPTO],"Piura",Eventos7[ESTADO],"Interrumpido",Eventos7[FENOMENO],"H")</f>
        <v>0</v>
      </c>
      <c r="J34" s="65">
        <f>COUNTIFS(Eventos7[DPTO],"Piura",Eventos7[ESTADO],"Restringido",Eventos7[FENOMENO],"H")</f>
        <v>2</v>
      </c>
      <c r="K34" s="65">
        <f t="shared" si="1"/>
        <v>20</v>
      </c>
      <c r="M34" s="63" t="s">
        <v>32</v>
      </c>
      <c r="N34" s="72">
        <f>SUMIFS(Eventos7[METRAJE],Eventos7[DPTO],"Piura",Eventos7[ESTADO],"Interrumpido",Eventos7[FENOMENO],"F")</f>
        <v>0</v>
      </c>
      <c r="O34" s="72">
        <f>SUMIFS(Eventos7[METRAJE],Eventos7[DPTO],"Piura",Eventos7[ESTADO],"Restringido",Eventos7[FENOMENO],"F")</f>
        <v>1320</v>
      </c>
      <c r="P34" s="72">
        <f t="shared" si="0"/>
        <v>1320</v>
      </c>
      <c r="Q34" s="3"/>
      <c r="R34" t="str">
        <f>TRIM(MID(TRIM(Transportes!D35),1,FIND(CHAR(10),TRIM(Transportes!D35),1)-1))</f>
        <v>Amazonas</v>
      </c>
      <c r="S34" t="str">
        <f>TRIM(IF(Transportes!F35="TRÁNSITO INTERRUMPIDO","Interrumpido",IF(Transportes!F35="TRÁNSITO RESTRINGIDO","Restringido","Normal")))</f>
        <v>Restringido</v>
      </c>
      <c r="T34" t="str">
        <f>TRIM(IF(MID(TRIM(Transportes!H35),1,FIND("-",TRIM(Transportes!H35),1)-2)="Acción humana","H","F"))</f>
        <v>F</v>
      </c>
      <c r="U34" s="38">
        <f>Transportes!G35</f>
        <v>25</v>
      </c>
      <c r="V34" s="3"/>
      <c r="AC34" s="75"/>
    </row>
    <row r="35" spans="4:30" ht="15.75" customHeight="1">
      <c r="F35" s="88" t="s">
        <v>67</v>
      </c>
      <c r="G35" s="65">
        <f>COUNTIFS(Eventos7[DPTO],"Puno",Eventos7[ESTADO],"Interrumpido",Eventos7[FENOMENO],"F")</f>
        <v>0</v>
      </c>
      <c r="H35" s="65">
        <f>COUNTIFS(Eventos7[DPTO],"Puno",Eventos7[ESTADO],"Restringido",Eventos7[FENOMENO],"F")</f>
        <v>6</v>
      </c>
      <c r="I35" s="65">
        <f>COUNTIFS(Eventos7[DPTO],"Puno",Eventos7[ESTADO],"Interrumpido",Eventos7[FENOMENO],"H")</f>
        <v>0</v>
      </c>
      <c r="J35" s="65">
        <f>COUNTIFS(Eventos7[DPTO],"Puno",Eventos7[ESTADO],"Restringido",Eventos7[FENOMENO],"H")</f>
        <v>0</v>
      </c>
      <c r="K35" s="65">
        <f t="shared" si="1"/>
        <v>6</v>
      </c>
      <c r="M35" s="63" t="s">
        <v>67</v>
      </c>
      <c r="N35" s="72">
        <f>SUMIFS(Eventos7[METRAJE],Eventos7[DPTO],"Puno",Eventos7[ESTADO],"Interrumpido",Eventos7[FENOMENO],"F")</f>
        <v>0</v>
      </c>
      <c r="O35" s="72">
        <f>SUMIFS(Eventos7[METRAJE],Eventos7[DPTO],"Puno",Eventos7[ESTADO],"Restringido",Eventos7[FENOMENO],"F")</f>
        <v>830</v>
      </c>
      <c r="P35" s="72">
        <f t="shared" si="0"/>
        <v>830</v>
      </c>
      <c r="Q35" s="3"/>
      <c r="R35" t="str">
        <f>TRIM(MID(TRIM(Transportes!D36),1,FIND(CHAR(10),TRIM(Transportes!D36),1)-1))</f>
        <v>Piura</v>
      </c>
      <c r="S35" t="str">
        <f>TRIM(IF(Transportes!F36="TRÁNSITO INTERRUMPIDO","Interrumpido",IF(Transportes!F36="TRÁNSITO RESTRINGIDO","Restringido","Normal")))</f>
        <v>Restringido</v>
      </c>
      <c r="T35" t="str">
        <f>TRIM(IF(MID(TRIM(Transportes!H36),1,FIND("-",TRIM(Transportes!H36),1)-2)="Acción humana","H","F"))</f>
        <v>F</v>
      </c>
      <c r="U35" s="38">
        <f>Transportes!G36</f>
        <v>20</v>
      </c>
      <c r="V35" s="3"/>
    </row>
    <row r="36" spans="4:30" ht="15.75" customHeight="1">
      <c r="F36" s="63" t="s">
        <v>68</v>
      </c>
      <c r="G36" s="65">
        <f>COUNTIFS(Eventos7[DPTO],"San Martín",Eventos7[ESTADO],"Interrumpido",Eventos7[FENOMENO],"F")</f>
        <v>0</v>
      </c>
      <c r="H36" s="65">
        <f>COUNTIFS(Eventos7[DPTO],"San Martín",Eventos7[ESTADO],"Restringido",Eventos7[FENOMENO],"F")</f>
        <v>2</v>
      </c>
      <c r="I36" s="65">
        <f>COUNTIFS(Eventos7[DPTO],"San Martín",Eventos7[ESTADO],"Interrumpido",Eventos7[FENOMENO],"H")</f>
        <v>0</v>
      </c>
      <c r="J36" s="65">
        <f>COUNTIFS(Eventos7[DPTO],"San Martín",Eventos7[ESTADO],"Restringido",Eventos7[FENOMENO],"H")</f>
        <v>0</v>
      </c>
      <c r="K36" s="65">
        <f t="shared" si="1"/>
        <v>2</v>
      </c>
      <c r="M36" s="63" t="s">
        <v>68</v>
      </c>
      <c r="N36" s="72">
        <f>SUMIFS(Eventos7[METRAJE],Eventos7[DPTO],"San Martín",Eventos7[ESTADO],"Interrumpido",Eventos7[FENOMENO],"F")</f>
        <v>0</v>
      </c>
      <c r="O36" s="72">
        <f>SUMIFS(Eventos7[METRAJE],Eventos7[DPTO],"San Martín",Eventos7[ESTADO],"Restringido",Eventos7[FENOMENO],"F")</f>
        <v>290</v>
      </c>
      <c r="P36" s="72">
        <f t="shared" si="0"/>
        <v>290</v>
      </c>
      <c r="Q36" s="3"/>
      <c r="R36" t="str">
        <f>TRIM(MID(TRIM(Transportes!D37),1,FIND(CHAR(10),TRIM(Transportes!D37),1)-1))</f>
        <v>Cajamarca</v>
      </c>
      <c r="S36" t="str">
        <f>TRIM(IF(Transportes!F37="TRÁNSITO INTERRUMPIDO","Interrumpido",IF(Transportes!F37="TRÁNSITO RESTRINGIDO","Restringido","Normal")))</f>
        <v>Restringido</v>
      </c>
      <c r="T36" t="str">
        <f>TRIM(IF(MID(TRIM(Transportes!H37),1,FIND("-",TRIM(Transportes!H37),1)-2)="Acción humana","H","F"))</f>
        <v>F</v>
      </c>
      <c r="U36" s="38">
        <f>Transportes!G37</f>
        <v>50</v>
      </c>
      <c r="V36" s="3"/>
    </row>
    <row r="37" spans="4:30" ht="15.75" customHeight="1">
      <c r="F37" s="63" t="s">
        <v>69</v>
      </c>
      <c r="G37" s="65">
        <f>COUNTIFS(Eventos7[DPTO],"Tacna",Eventos7[ESTADO],"Interrumpido",Eventos7[FENOMENO],"F")</f>
        <v>0</v>
      </c>
      <c r="H37" s="65">
        <f>COUNTIFS(Eventos7[DPTO],"Tacna",Eventos7[ESTADO],"Restringido",Eventos7[FENOMENO],"F")</f>
        <v>2</v>
      </c>
      <c r="I37" s="65">
        <f>COUNTIFS(Eventos7[DPTO],"Tacna",Eventos7[ESTADO],"Interrumpido",Eventos7[FENOMENO],"H")</f>
        <v>0</v>
      </c>
      <c r="J37" s="65">
        <f>COUNTIFS(Eventos7[DPTO],"Tacna",Eventos7[ESTADO],"Restringido",Eventos7[FENOMENO],"H")</f>
        <v>0</v>
      </c>
      <c r="K37" s="65">
        <f t="shared" si="1"/>
        <v>2</v>
      </c>
      <c r="M37" s="63" t="s">
        <v>69</v>
      </c>
      <c r="N37" s="72">
        <f>SUMIFS(Eventos7[METRAJE],Eventos7[DPTO],"Tacna",Eventos7[ESTADO],"Interrumpido",Eventos7[FENOMENO],"F")</f>
        <v>0</v>
      </c>
      <c r="O37" s="72">
        <f>SUMIFS(Eventos7[METRAJE],Eventos7[DPTO],"Tacna",Eventos7[ESTADO],"Restringido",Eventos7[FENOMENO],"F")</f>
        <v>200</v>
      </c>
      <c r="P37" s="72">
        <f t="shared" si="0"/>
        <v>200</v>
      </c>
      <c r="Q37" s="3"/>
      <c r="R37" t="str">
        <f>TRIM(MID(TRIM(Transportes!D38),1,FIND(CHAR(10),TRIM(Transportes!D38),1)-1))</f>
        <v>Ayacucho</v>
      </c>
      <c r="S37" t="str">
        <f>TRIM(IF(Transportes!F38="TRÁNSITO INTERRUMPIDO","Interrumpido",IF(Transportes!F38="TRÁNSITO RESTRINGIDO","Restringido","Normal")))</f>
        <v>Restringido</v>
      </c>
      <c r="T37" t="str">
        <f>TRIM(IF(MID(TRIM(Transportes!H38),1,FIND("-",TRIM(Transportes!H38),1)-2)="Acción humana","H","F"))</f>
        <v>F</v>
      </c>
      <c r="U37" s="38" t="str">
        <f>Transportes!G38</f>
        <v>-</v>
      </c>
      <c r="V37" s="3"/>
    </row>
    <row r="38" spans="4:30" ht="15.75" customHeight="1">
      <c r="F38" s="63" t="s">
        <v>70</v>
      </c>
      <c r="G38" s="65">
        <f>COUNTIFS(Eventos7[DPTO],"Tumbes",Eventos7[ESTADO],"Interrumpido",Eventos7[FENOMENO],"F")</f>
        <v>0</v>
      </c>
      <c r="H38" s="65">
        <f>COUNTIFS(Eventos7[DPTO],"Tumbes",Eventos7[ESTADO],"Restringido",Eventos7[FENOMENO],"F")</f>
        <v>1</v>
      </c>
      <c r="I38" s="65">
        <f>COUNTIFS(Eventos7[DPTO],"Tumbes",Eventos7[ESTADO],"Interrumpido",Eventos7[FENOMENO],"H")</f>
        <v>0</v>
      </c>
      <c r="J38" s="65">
        <f>COUNTIFS(Eventos7[DPTO],"Tumbes",Eventos7[ESTADO],"Restringido",Eventos7[FENOMENO],"H")</f>
        <v>0</v>
      </c>
      <c r="K38" s="65">
        <f t="shared" si="1"/>
        <v>1</v>
      </c>
      <c r="M38" s="63" t="s">
        <v>70</v>
      </c>
      <c r="N38" s="72">
        <f>SUMIFS(Eventos7[METRAJE],Eventos7[DPTO],"Tumbes",Eventos7[ESTADO],"Interrumpido",Eventos7[FENOMENO],"F")</f>
        <v>0</v>
      </c>
      <c r="O38" s="72">
        <f>SUMIFS(Eventos7[METRAJE],Eventos7[DPTO],"Tumbes",Eventos7[ESTADO],"Restringido",Eventos7[FENOMENO],"F")</f>
        <v>0</v>
      </c>
      <c r="P38" s="72">
        <f t="shared" si="0"/>
        <v>0</v>
      </c>
      <c r="Q38" s="3"/>
      <c r="R38" t="str">
        <f>TRIM(MID(TRIM(Transportes!D39),1,FIND(CHAR(10),TRIM(Transportes!D39),1)-1))</f>
        <v>Piura</v>
      </c>
      <c r="S38" t="str">
        <f>TRIM(IF(Transportes!F39="TRÁNSITO INTERRUMPIDO","Interrumpido",IF(Transportes!F39="TRÁNSITO RESTRINGIDO","Restringido","Normal")))</f>
        <v>Restringido</v>
      </c>
      <c r="T38" t="str">
        <f>TRIM(IF(MID(TRIM(Transportes!H39),1,FIND("-",TRIM(Transportes!H39),1)-2)="Acción humana","H","F"))</f>
        <v>F</v>
      </c>
      <c r="U38" s="38" t="str">
        <f>Transportes!G39</f>
        <v>-</v>
      </c>
      <c r="V38" s="3"/>
    </row>
    <row r="39" spans="4:30" ht="15.75" customHeight="1">
      <c r="F39" s="63" t="s">
        <v>71</v>
      </c>
      <c r="G39" s="65">
        <f>COUNTIFS(Eventos7[DPTO],"Ucayali",Eventos7[ESTADO],"Interrumpido",Eventos7[FENOMENO],"F")</f>
        <v>0</v>
      </c>
      <c r="H39" s="65">
        <f>COUNTIFS(Eventos7[DPTO],"Ucayali",Eventos7[ESTADO],"Restringido",Eventos7[FENOMENO],"F")</f>
        <v>5</v>
      </c>
      <c r="I39" s="65">
        <f>COUNTIFS(Eventos7[DPTO],"Ucayali",Eventos7[ESTADO],"Interrumpido",Eventos7[FENOMENO],"H")</f>
        <v>0</v>
      </c>
      <c r="J39" s="65">
        <f>COUNTIFS(Eventos7[DPTO],"Ucayali",Eventos7[ESTADO],"Restringido",Eventos7[FENOMENO],"H")</f>
        <v>0</v>
      </c>
      <c r="K39" s="65">
        <f t="shared" si="1"/>
        <v>5</v>
      </c>
      <c r="M39" s="63" t="s">
        <v>71</v>
      </c>
      <c r="N39" s="72">
        <f>SUMIFS(Eventos7[METRAJE],Eventos7[DPTO],"Ucayali",Eventos7[ESTADO],"Interrumpido",Eventos7[FENOMENO],"F")</f>
        <v>0</v>
      </c>
      <c r="O39" s="72">
        <f>SUMIFS(Eventos7[METRAJE],Eventos7[DPTO],"Ucayali",Eventos7[ESTADO],"Restringido",Eventos7[FENOMENO],"F")</f>
        <v>805</v>
      </c>
      <c r="P39" s="72">
        <f t="shared" si="0"/>
        <v>805</v>
      </c>
      <c r="Q39" s="3"/>
      <c r="R39" t="str">
        <f>TRIM(MID(TRIM(Transportes!D40),1,FIND(CHAR(10),TRIM(Transportes!D40),1)-1))</f>
        <v>Ica</v>
      </c>
      <c r="S39" t="str">
        <f>TRIM(IF(Transportes!F40="TRÁNSITO INTERRUMPIDO","Interrumpido",IF(Transportes!F40="TRÁNSITO RESTRINGIDO","Restringido","Normal")))</f>
        <v>Restringido</v>
      </c>
      <c r="T39" t="str">
        <f>TRIM(IF(MID(TRIM(Transportes!H40),1,FIND("-",TRIM(Transportes!H40),1)-2)="Acción humana","H","F"))</f>
        <v>F</v>
      </c>
      <c r="U39" s="38">
        <f>Transportes!G40</f>
        <v>10</v>
      </c>
      <c r="V39" s="3"/>
    </row>
    <row r="40" spans="4:30" ht="15.75" customHeight="1">
      <c r="F40" s="67" t="s">
        <v>43</v>
      </c>
      <c r="G40" s="68">
        <f>SUM(G16:G39)</f>
        <v>12</v>
      </c>
      <c r="H40" s="68">
        <f>SUM(H16:H39)</f>
        <v>160</v>
      </c>
      <c r="I40" s="68">
        <f>SUM(I16:I39)</f>
        <v>0</v>
      </c>
      <c r="J40" s="68">
        <f>SUM(J16:J39)</f>
        <v>7</v>
      </c>
      <c r="K40" s="66">
        <f>SUM(K16:K39)</f>
        <v>179</v>
      </c>
      <c r="M40" s="67" t="s">
        <v>43</v>
      </c>
      <c r="N40" s="73">
        <f>SUM(N16:N39)</f>
        <v>1190</v>
      </c>
      <c r="O40" s="73">
        <f>SUM(O16:O39)</f>
        <v>12246</v>
      </c>
      <c r="P40" s="74">
        <f>SUM(P16:P39)</f>
        <v>13436</v>
      </c>
      <c r="Q40" s="3"/>
      <c r="R40" t="str">
        <f>TRIM(MID(TRIM(Transportes!D41),1,FIND(CHAR(10),TRIM(Transportes!D41),1)-1))</f>
        <v>Puno</v>
      </c>
      <c r="S40" t="str">
        <f>TRIM(IF(Transportes!F41="TRÁNSITO INTERRUMPIDO","Interrumpido",IF(Transportes!F41="TRÁNSITO RESTRINGIDO","Restringido","Normal")))</f>
        <v>Restringido</v>
      </c>
      <c r="T40" t="str">
        <f>TRIM(IF(MID(TRIM(Transportes!H41),1,FIND("-",TRIM(Transportes!H41),1)-2)="Acción humana","H","F"))</f>
        <v>F</v>
      </c>
      <c r="U40" s="38" t="str">
        <f>Transportes!G41</f>
        <v>-</v>
      </c>
      <c r="V40" s="3"/>
    </row>
    <row r="41" spans="4:30" ht="15.75" customHeight="1">
      <c r="Q41" s="3"/>
      <c r="R41" t="str">
        <f>TRIM(MID(TRIM(Transportes!D42),1,FIND(CHAR(10),TRIM(Transportes!D42),1)-1))</f>
        <v>Apurímac</v>
      </c>
      <c r="S41" t="str">
        <f>TRIM(IF(Transportes!F42="TRÁNSITO INTERRUMPIDO","Interrumpido",IF(Transportes!F42="TRÁNSITO RESTRINGIDO","Restringido","Normal")))</f>
        <v>Restringido</v>
      </c>
      <c r="T41" t="str">
        <f>TRIM(IF(MID(TRIM(Transportes!H42),1,FIND("-",TRIM(Transportes!H42),1)-2)="Acción humana","H","F"))</f>
        <v>F</v>
      </c>
      <c r="U41" s="38">
        <f>Transportes!G42</f>
        <v>25</v>
      </c>
      <c r="V41" s="3"/>
    </row>
    <row r="42" spans="4:30" ht="15.75" customHeight="1">
      <c r="D42" t="s">
        <v>0</v>
      </c>
      <c r="M42" s="233" t="s">
        <v>83</v>
      </c>
      <c r="N42" s="233"/>
      <c r="O42" s="233"/>
      <c r="P42" s="233"/>
      <c r="Q42" s="3"/>
      <c r="R42" t="str">
        <f>TRIM(MID(TRIM(Transportes!D43),1,FIND(CHAR(10),TRIM(Transportes!D43),1)-1))</f>
        <v>Áncash</v>
      </c>
      <c r="S42" t="str">
        <f>TRIM(IF(Transportes!F43="TRÁNSITO INTERRUMPIDO","Interrumpido",IF(Transportes!F43="TRÁNSITO RESTRINGIDO","Restringido","Normal")))</f>
        <v>Restringido</v>
      </c>
      <c r="T42" t="str">
        <f>TRIM(IF(MID(TRIM(Transportes!H43),1,FIND("-",TRIM(Transportes!H43),1)-2)="Acción humana","H","F"))</f>
        <v>F</v>
      </c>
      <c r="U42" s="38">
        <f>Transportes!G43</f>
        <v>10</v>
      </c>
      <c r="V42" s="3"/>
      <c r="AD42" t="s">
        <v>0</v>
      </c>
    </row>
    <row r="43" spans="4:30" ht="15.75" customHeight="1">
      <c r="M43" s="134" t="s">
        <v>80</v>
      </c>
      <c r="N43" s="134" t="s">
        <v>81</v>
      </c>
      <c r="O43" s="134" t="s">
        <v>82</v>
      </c>
      <c r="P43" s="134" t="s">
        <v>14</v>
      </c>
      <c r="Q43" s="3"/>
      <c r="R43" t="str">
        <f>TRIM(MID(TRIM(Transportes!D44),1,FIND(CHAR(10),TRIM(Transportes!D44),1)-1))</f>
        <v>Cajamarca</v>
      </c>
      <c r="S43" t="str">
        <f>TRIM(IF(Transportes!F44="TRÁNSITO INTERRUMPIDO","Interrumpido",IF(Transportes!F44="TRÁNSITO RESTRINGIDO","Restringido","Normal")))</f>
        <v>Restringido</v>
      </c>
      <c r="T43" t="str">
        <f>TRIM(IF(MID(TRIM(Transportes!H44),1,FIND("-",TRIM(Transportes!H44),1)-2)="Acción humana","H","F"))</f>
        <v>F</v>
      </c>
      <c r="U43" s="38">
        <f>Transportes!G44</f>
        <v>25</v>
      </c>
      <c r="V43" s="3"/>
    </row>
    <row r="44" spans="4:30" ht="15.75" customHeight="1">
      <c r="M44" s="206" t="s">
        <v>629</v>
      </c>
      <c r="N44" s="206" t="s">
        <v>708</v>
      </c>
      <c r="O44" s="207" t="s">
        <v>116</v>
      </c>
      <c r="P44" s="138" t="s">
        <v>630</v>
      </c>
      <c r="Q44" s="3"/>
      <c r="R44" t="str">
        <f>TRIM(MID(TRIM(Transportes!D45),1,FIND(CHAR(10),TRIM(Transportes!D45),1)-1))</f>
        <v>Cajamarca</v>
      </c>
      <c r="S44" t="str">
        <f>TRIM(IF(Transportes!F45="TRÁNSITO INTERRUMPIDO","Interrumpido",IF(Transportes!F45="TRÁNSITO RESTRINGIDO","Restringido","Normal")))</f>
        <v>Restringido</v>
      </c>
      <c r="T44" t="str">
        <f>TRIM(IF(MID(TRIM(Transportes!H45),1,FIND("-",TRIM(Transportes!H45),1)-2)="Acción humana","H","F"))</f>
        <v>F</v>
      </c>
      <c r="U44" s="38">
        <f>Transportes!G45</f>
        <v>40</v>
      </c>
      <c r="V44" s="3"/>
    </row>
    <row r="45" spans="4:30" ht="15.75" customHeight="1">
      <c r="M45" s="139" t="s">
        <v>71</v>
      </c>
      <c r="N45" s="139" t="s">
        <v>85</v>
      </c>
      <c r="O45" s="138" t="s">
        <v>84</v>
      </c>
      <c r="P45" s="138" t="s">
        <v>545</v>
      </c>
      <c r="Q45" s="3"/>
      <c r="R45" t="str">
        <f>TRIM(MID(TRIM(Transportes!D46),1,FIND(CHAR(10),TRIM(Transportes!D46),1)-1))</f>
        <v>Cajamarca</v>
      </c>
      <c r="S45" t="str">
        <f>TRIM(IF(Transportes!F46="TRÁNSITO INTERRUMPIDO","Interrumpido",IF(Transportes!F46="TRÁNSITO RESTRINGIDO","Restringido","Normal")))</f>
        <v>Restringido</v>
      </c>
      <c r="T45" t="str">
        <f>TRIM(IF(MID(TRIM(Transportes!H46),1,FIND("-",TRIM(Transportes!H46),1)-2)="Acción humana","H","F"))</f>
        <v>F</v>
      </c>
      <c r="U45" s="38">
        <f>Transportes!G46</f>
        <v>20</v>
      </c>
      <c r="V45" s="3"/>
    </row>
    <row r="46" spans="4:30" ht="15.75" customHeight="1">
      <c r="M46" s="139" t="s">
        <v>71</v>
      </c>
      <c r="N46" s="139" t="s">
        <v>110</v>
      </c>
      <c r="O46" s="138" t="s">
        <v>84</v>
      </c>
      <c r="P46" s="138" t="s">
        <v>545</v>
      </c>
      <c r="Q46" s="3"/>
      <c r="R46" t="str">
        <f>TRIM(MID(TRIM(Transportes!D47),1,FIND(CHAR(10),TRIM(Transportes!D47),1)-1))</f>
        <v>Cajamarca</v>
      </c>
      <c r="S46" t="str">
        <f>TRIM(IF(Transportes!F47="TRÁNSITO INTERRUMPIDO","Interrumpido",IF(Transportes!F47="TRÁNSITO RESTRINGIDO","Restringido","Normal")))</f>
        <v>Restringido</v>
      </c>
      <c r="T46" t="str">
        <f>TRIM(IF(MID(TRIM(Transportes!H47),1,FIND("-",TRIM(Transportes!H47),1)-2)="Acción humana","H","F"))</f>
        <v>F</v>
      </c>
      <c r="U46" s="38" t="str">
        <f>Transportes!G47</f>
        <v>-</v>
      </c>
      <c r="V46" s="3"/>
    </row>
    <row r="47" spans="4:30" ht="15.75" customHeight="1">
      <c r="M47" s="139" t="s">
        <v>71</v>
      </c>
      <c r="N47" s="139" t="s">
        <v>86</v>
      </c>
      <c r="O47" s="138" t="s">
        <v>84</v>
      </c>
      <c r="P47" s="138" t="s">
        <v>547</v>
      </c>
      <c r="Q47" s="3"/>
      <c r="R47" t="str">
        <f>TRIM(MID(TRIM(Transportes!D48),1,FIND(CHAR(10),TRIM(Transportes!D48),1)-1))</f>
        <v>Cajamarca</v>
      </c>
      <c r="S47" t="str">
        <f>TRIM(IF(Transportes!F48="TRÁNSITO INTERRUMPIDO","Interrumpido",IF(Transportes!F48="TRÁNSITO RESTRINGIDO","Restringido","Normal")))</f>
        <v>Restringido</v>
      </c>
      <c r="T47" t="str">
        <f>TRIM(IF(MID(TRIM(Transportes!H48),1,FIND("-",TRIM(Transportes!H48),1)-2)="Acción humana","H","F"))</f>
        <v>F</v>
      </c>
      <c r="U47" s="38">
        <f>Transportes!G48</f>
        <v>60</v>
      </c>
      <c r="V47" s="3"/>
    </row>
    <row r="48" spans="4:30" ht="15.75" customHeight="1">
      <c r="M48" s="142" t="s">
        <v>242</v>
      </c>
      <c r="N48" s="142" t="s">
        <v>505</v>
      </c>
      <c r="O48" s="138" t="s">
        <v>84</v>
      </c>
      <c r="P48" s="138" t="s">
        <v>504</v>
      </c>
      <c r="Q48" s="3"/>
      <c r="R48" t="str">
        <f>TRIM(MID(TRIM(Transportes!D49),1,FIND(CHAR(10),TRIM(Transportes!D49),1)-1))</f>
        <v>Moquegua</v>
      </c>
      <c r="S48" t="str">
        <f>TRIM(IF(Transportes!F49="TRÁNSITO INTERRUMPIDO","Interrumpido",IF(Transportes!F49="TRÁNSITO RESTRINGIDO","Restringido","Normal")))</f>
        <v>Restringido</v>
      </c>
      <c r="T48" t="str">
        <f>TRIM(IF(MID(TRIM(Transportes!H49),1,FIND("-",TRIM(Transportes!H49),1)-2)="Acción humana","H","F"))</f>
        <v>F</v>
      </c>
      <c r="U48" s="38" t="str">
        <f>Transportes!G49</f>
        <v>-</v>
      </c>
      <c r="V48" s="3"/>
    </row>
    <row r="49" spans="7:22" ht="15.75" customHeight="1">
      <c r="M49" s="142" t="s">
        <v>57</v>
      </c>
      <c r="N49" s="142" t="s">
        <v>465</v>
      </c>
      <c r="O49" s="138" t="s">
        <v>84</v>
      </c>
      <c r="P49" s="138" t="s">
        <v>494</v>
      </c>
      <c r="Q49" s="3"/>
      <c r="R49" t="str">
        <f>TRIM(MID(TRIM(Transportes!D50),1,FIND(CHAR(10),TRIM(Transportes!D50),1)-1))</f>
        <v>Junín</v>
      </c>
      <c r="S49" t="str">
        <f>TRIM(IF(Transportes!F50="TRÁNSITO INTERRUMPIDO","Interrumpido",IF(Transportes!F50="TRÁNSITO RESTRINGIDO","Restringido","Normal")))</f>
        <v>Restringido</v>
      </c>
      <c r="T49" t="str">
        <f>TRIM(IF(MID(TRIM(Transportes!H50),1,FIND("-",TRIM(Transportes!H50),1)-2)="Acción humana","H","F"))</f>
        <v>F</v>
      </c>
      <c r="U49" s="38" t="str">
        <f>Transportes!G50</f>
        <v>-</v>
      </c>
      <c r="V49" s="3"/>
    </row>
    <row r="50" spans="7:22" ht="15.75" customHeight="1">
      <c r="M50" s="142" t="s">
        <v>138</v>
      </c>
      <c r="N50" s="142" t="s">
        <v>370</v>
      </c>
      <c r="O50" s="138" t="s">
        <v>372</v>
      </c>
      <c r="P50" s="138" t="s">
        <v>371</v>
      </c>
      <c r="Q50" s="3"/>
      <c r="R50" t="str">
        <f>TRIM(MID(TRIM(Transportes!D51),1,FIND(CHAR(10),TRIM(Transportes!D51),1)-1))</f>
        <v>Áncash</v>
      </c>
      <c r="S50" t="str">
        <f>TRIM(IF(Transportes!F51="TRÁNSITO INTERRUMPIDO","Interrumpido",IF(Transportes!F51="TRÁNSITO RESTRINGIDO","Restringido","Normal")))</f>
        <v>Restringido</v>
      </c>
      <c r="T50" t="str">
        <f>TRIM(IF(MID(TRIM(Transportes!H51),1,FIND("-",TRIM(Transportes!H51),1)-2)="Acción humana","H","F"))</f>
        <v>F</v>
      </c>
      <c r="U50" s="38">
        <f>Transportes!G51</f>
        <v>52</v>
      </c>
      <c r="V50" s="3"/>
    </row>
    <row r="51" spans="7:22" ht="15.75" customHeight="1">
      <c r="M51" s="139" t="s">
        <v>138</v>
      </c>
      <c r="N51" s="142" t="s">
        <v>325</v>
      </c>
      <c r="O51" s="138" t="s">
        <v>327</v>
      </c>
      <c r="P51" s="138" t="s">
        <v>326</v>
      </c>
      <c r="Q51" s="3"/>
      <c r="R51" t="str">
        <f>TRIM(MID(TRIM(Transportes!D52),1,FIND(CHAR(10),TRIM(Transportes!D52),1)-1))</f>
        <v>Apurímac</v>
      </c>
      <c r="S51" t="str">
        <f>TRIM(IF(Transportes!F52="TRÁNSITO INTERRUMPIDO","Interrumpido",IF(Transportes!F52="TRÁNSITO RESTRINGIDO","Restringido","Normal")))</f>
        <v>Restringido</v>
      </c>
      <c r="T51" t="str">
        <f>TRIM(IF(MID(TRIM(Transportes!H52),1,FIND("-",TRIM(Transportes!H52),1)-2)="Acción humana","H","F"))</f>
        <v>F</v>
      </c>
      <c r="U51" s="38" t="str">
        <f>Transportes!G52</f>
        <v>-</v>
      </c>
      <c r="V51" s="3"/>
    </row>
    <row r="52" spans="7:22" ht="15.75" customHeight="1">
      <c r="M52" s="139" t="s">
        <v>58</v>
      </c>
      <c r="N52" s="142" t="s">
        <v>306</v>
      </c>
      <c r="O52" s="138" t="s">
        <v>304</v>
      </c>
      <c r="P52" s="138" t="s">
        <v>305</v>
      </c>
      <c r="Q52" s="3"/>
      <c r="R52" t="str">
        <f>TRIM(MID(TRIM(Transportes!D53),1,FIND(CHAR(10),TRIM(Transportes!D53),1)-1))</f>
        <v>La Libertad</v>
      </c>
      <c r="S52" t="str">
        <f>TRIM(IF(Transportes!F53="TRÁNSITO INTERRUMPIDO","Interrumpido",IF(Transportes!F53="TRÁNSITO RESTRINGIDO","Restringido","Normal")))</f>
        <v>Restringido</v>
      </c>
      <c r="T52" t="str">
        <f>TRIM(IF(MID(TRIM(Transportes!H53),1,FIND("-",TRIM(Transportes!H53),1)-2)="Acción humana","H","F"))</f>
        <v>F</v>
      </c>
      <c r="U52" s="38">
        <f>Transportes!G53</f>
        <v>100</v>
      </c>
      <c r="V52" s="3"/>
    </row>
    <row r="53" spans="7:22" ht="15.75" customHeight="1">
      <c r="G53"/>
      <c r="M53" s="139" t="s">
        <v>58</v>
      </c>
      <c r="N53" s="142" t="s">
        <v>307</v>
      </c>
      <c r="O53" s="138" t="s">
        <v>304</v>
      </c>
      <c r="P53" s="138" t="s">
        <v>305</v>
      </c>
      <c r="R53" t="str">
        <f>TRIM(MID(TRIM(Transportes!D54),1,FIND(CHAR(10),TRIM(Transportes!D54),1)-1))</f>
        <v>Amazonas</v>
      </c>
      <c r="S53" t="str">
        <f>TRIM(IF(Transportes!F54="TRÁNSITO INTERRUMPIDO","Interrumpido",IF(Transportes!F54="TRÁNSITO RESTRINGIDO","Restringido","Normal")))</f>
        <v>Restringido</v>
      </c>
      <c r="T53" t="str">
        <f>TRIM(IF(MID(TRIM(Transportes!H54),1,FIND("-",TRIM(Transportes!H54),1)-2)="Acción humana","H","F"))</f>
        <v>F</v>
      </c>
      <c r="U53" s="38" t="str">
        <f>Transportes!G54</f>
        <v>-</v>
      </c>
    </row>
    <row r="54" spans="7:22" ht="15.75" customHeight="1">
      <c r="G54"/>
      <c r="M54" s="139" t="s">
        <v>58</v>
      </c>
      <c r="N54" s="142" t="s">
        <v>308</v>
      </c>
      <c r="O54" s="138" t="s">
        <v>304</v>
      </c>
      <c r="P54" s="138" t="s">
        <v>305</v>
      </c>
      <c r="R54" t="str">
        <f>TRIM(MID(TRIM(Transportes!D55),1,FIND(CHAR(10),TRIM(Transportes!D55),1)-1))</f>
        <v>Áncash</v>
      </c>
      <c r="S54" t="str">
        <f>TRIM(IF(Transportes!F55="TRÁNSITO INTERRUMPIDO","Interrumpido",IF(Transportes!F55="TRÁNSITO RESTRINGIDO","Restringido","Normal")))</f>
        <v>Restringido</v>
      </c>
      <c r="T54" t="str">
        <f>TRIM(IF(MID(TRIM(Transportes!H55),1,FIND("-",TRIM(Transportes!H55),1)-2)="Acción humana","H","F"))</f>
        <v>F</v>
      </c>
      <c r="U54" s="38">
        <f>Transportes!G55</f>
        <v>165</v>
      </c>
    </row>
    <row r="55" spans="7:22" ht="15.75" customHeight="1">
      <c r="G55"/>
      <c r="M55" s="139" t="s">
        <v>58</v>
      </c>
      <c r="N55" s="142" t="s">
        <v>309</v>
      </c>
      <c r="O55" s="138" t="s">
        <v>304</v>
      </c>
      <c r="P55" s="138" t="s">
        <v>305</v>
      </c>
      <c r="R55" t="str">
        <f>TRIM(MID(TRIM(Transportes!D56),1,FIND(CHAR(10),TRIM(Transportes!D56),1)-1))</f>
        <v>La Libertad</v>
      </c>
      <c r="S55" t="str">
        <f>TRIM(IF(Transportes!F56="TRÁNSITO INTERRUMPIDO","Interrumpido",IF(Transportes!F56="TRÁNSITO RESTRINGIDO","Restringido","Normal")))</f>
        <v>Restringido</v>
      </c>
      <c r="T55" t="str">
        <f>TRIM(IF(MID(TRIM(Transportes!H56),1,FIND("-",TRIM(Transportes!H56),1)-2)="Acción humana","H","F"))</f>
        <v>F</v>
      </c>
      <c r="U55" s="38">
        <f>Transportes!G56</f>
        <v>20</v>
      </c>
    </row>
    <row r="56" spans="7:22" ht="15.75" customHeight="1">
      <c r="G56"/>
      <c r="M56" s="140" t="s">
        <v>242</v>
      </c>
      <c r="N56" s="140" t="s">
        <v>272</v>
      </c>
      <c r="O56" s="138" t="s">
        <v>273</v>
      </c>
      <c r="P56" s="138" t="s">
        <v>274</v>
      </c>
      <c r="R56" t="str">
        <f>TRIM(MID(TRIM(Transportes!D57),1,FIND(CHAR(10),TRIM(Transportes!D57),1)-1))</f>
        <v>Ayacucho</v>
      </c>
      <c r="S56" t="str">
        <f>TRIM(IF(Transportes!F57="TRÁNSITO INTERRUMPIDO","Interrumpido",IF(Transportes!F57="TRÁNSITO RESTRINGIDO","Restringido","Normal")))</f>
        <v>Restringido</v>
      </c>
      <c r="T56" t="str">
        <f>TRIM(IF(MID(TRIM(Transportes!H57),1,FIND("-",TRIM(Transportes!H57),1)-2)="Acción humana","H","F"))</f>
        <v>F</v>
      </c>
      <c r="U56" s="38" t="str">
        <f>Transportes!G57</f>
        <v>-</v>
      </c>
    </row>
    <row r="57" spans="7:22" ht="15.75" customHeight="1">
      <c r="G57"/>
      <c r="M57" s="140" t="s">
        <v>242</v>
      </c>
      <c r="N57" s="140" t="s">
        <v>261</v>
      </c>
      <c r="O57" s="138" t="s">
        <v>243</v>
      </c>
      <c r="P57" s="138" t="s">
        <v>249</v>
      </c>
      <c r="R57" t="str">
        <f>TRIM(MID(TRIM(Transportes!D58),1,FIND(CHAR(10),TRIM(Transportes!D58),1)-1))</f>
        <v>Huancavelica</v>
      </c>
      <c r="S57" t="str">
        <f>TRIM(IF(Transportes!F58="TRÁNSITO INTERRUMPIDO","Interrumpido",IF(Transportes!F58="TRÁNSITO RESTRINGIDO","Restringido","Normal")))</f>
        <v>Restringido</v>
      </c>
      <c r="T57" t="str">
        <f>TRIM(IF(MID(TRIM(Transportes!H58),1,FIND("-",TRIM(Transportes!H58),1)-2)="Acción humana","H","F"))</f>
        <v>F</v>
      </c>
      <c r="U57" s="38" t="str">
        <f>Transportes!G58</f>
        <v>-</v>
      </c>
    </row>
    <row r="58" spans="7:22" ht="15.75" customHeight="1">
      <c r="G58"/>
      <c r="M58" s="140" t="s">
        <v>242</v>
      </c>
      <c r="N58" s="140" t="s">
        <v>262</v>
      </c>
      <c r="O58" s="138" t="s">
        <v>243</v>
      </c>
      <c r="P58" s="138" t="s">
        <v>249</v>
      </c>
      <c r="R58" t="str">
        <f>TRIM(MID(TRIM(Transportes!D59),1,FIND(CHAR(10),TRIM(Transportes!D59),1)-1))</f>
        <v>Madre de Dios</v>
      </c>
      <c r="S58" t="str">
        <f>TRIM(IF(Transportes!F59="TRÁNSITO INTERRUMPIDO","Interrumpido",IF(Transportes!F59="TRÁNSITO RESTRINGIDO","Restringido","Normal")))</f>
        <v>Restringido</v>
      </c>
      <c r="T58" t="str">
        <f>TRIM(IF(MID(TRIM(Transportes!H59),1,FIND("-",TRIM(Transportes!H59),1)-2)="Acción humana","H","F"))</f>
        <v>F</v>
      </c>
      <c r="U58" s="38">
        <f>Transportes!G59</f>
        <v>30</v>
      </c>
    </row>
    <row r="59" spans="7:22" ht="15.75" customHeight="1">
      <c r="G59"/>
      <c r="M59" s="140" t="s">
        <v>242</v>
      </c>
      <c r="N59" s="140" t="s">
        <v>263</v>
      </c>
      <c r="O59" s="138" t="s">
        <v>243</v>
      </c>
      <c r="P59" s="138" t="s">
        <v>249</v>
      </c>
      <c r="R59" t="str">
        <f>TRIM(MID(TRIM(Transportes!D60),1,FIND(CHAR(10),TRIM(Transportes!D60),1)-1))</f>
        <v>Huánuco</v>
      </c>
      <c r="S59" t="str">
        <f>TRIM(IF(Transportes!F60="TRÁNSITO INTERRUMPIDO","Interrumpido",IF(Transportes!F60="TRÁNSITO RESTRINGIDO","Restringido","Normal")))</f>
        <v>Restringido</v>
      </c>
      <c r="T59" t="str">
        <f>TRIM(IF(MID(TRIM(Transportes!H60),1,FIND("-",TRIM(Transportes!H60),1)-2)="Acción humana","H","F"))</f>
        <v>F</v>
      </c>
      <c r="U59" s="38" t="str">
        <f>Transportes!G60</f>
        <v>-</v>
      </c>
    </row>
    <row r="60" spans="7:22" ht="15.75" customHeight="1">
      <c r="G60"/>
      <c r="M60" s="140" t="s">
        <v>242</v>
      </c>
      <c r="N60" s="140" t="s">
        <v>264</v>
      </c>
      <c r="O60" s="138" t="s">
        <v>243</v>
      </c>
      <c r="P60" s="138" t="s">
        <v>249</v>
      </c>
      <c r="R60" t="str">
        <f>TRIM(MID(TRIM(Transportes!D61),1,FIND(CHAR(10),TRIM(Transportes!D61),1)-1))</f>
        <v>Junín</v>
      </c>
      <c r="S60" t="str">
        <f>TRIM(IF(Transportes!F61="TRÁNSITO INTERRUMPIDO","Interrumpido",IF(Transportes!F61="TRÁNSITO RESTRINGIDO","Restringido","Normal")))</f>
        <v>Restringido</v>
      </c>
      <c r="T60" t="str">
        <f>TRIM(IF(MID(TRIM(Transportes!H61),1,FIND("-",TRIM(Transportes!H61),1)-2)="Acción humana","H","F"))</f>
        <v>F</v>
      </c>
      <c r="U60" s="38">
        <f>Transportes!G61</f>
        <v>20</v>
      </c>
    </row>
    <row r="61" spans="7:22" ht="15.75" customHeight="1">
      <c r="G61"/>
      <c r="M61" s="140" t="s">
        <v>242</v>
      </c>
      <c r="N61" s="140" t="s">
        <v>265</v>
      </c>
      <c r="O61" s="138" t="s">
        <v>243</v>
      </c>
      <c r="P61" s="138" t="s">
        <v>249</v>
      </c>
      <c r="R61" t="str">
        <f>TRIM(MID(TRIM(Transportes!D62),1,FIND(CHAR(10),TRIM(Transportes!D62),1)-1))</f>
        <v>Piura</v>
      </c>
      <c r="S61" t="str">
        <f>TRIM(IF(Transportes!F62="TRÁNSITO INTERRUMPIDO","Interrumpido",IF(Transportes!F62="TRÁNSITO RESTRINGIDO","Restringido","Normal")))</f>
        <v>Restringido</v>
      </c>
      <c r="T61" t="str">
        <f>TRIM(IF(MID(TRIM(Transportes!H62),1,FIND("-",TRIM(Transportes!H62),1)-2)="Acción humana","H","F"))</f>
        <v>F</v>
      </c>
      <c r="U61" s="38">
        <f>Transportes!G62</f>
        <v>10</v>
      </c>
    </row>
    <row r="62" spans="7:22" ht="15.75" customHeight="1">
      <c r="G62"/>
      <c r="M62" s="140" t="s">
        <v>67</v>
      </c>
      <c r="N62" s="140" t="s">
        <v>228</v>
      </c>
      <c r="O62" s="138" t="s">
        <v>227</v>
      </c>
      <c r="P62" s="138" t="s">
        <v>253</v>
      </c>
      <c r="R62" t="str">
        <f>TRIM(MID(TRIM(Transportes!D63),1,FIND(CHAR(10),TRIM(Transportes!D63),1)-1))</f>
        <v>Áncash</v>
      </c>
      <c r="S62" t="str">
        <f>TRIM(IF(Transportes!F63="TRÁNSITO INTERRUMPIDO","Interrumpido",IF(Transportes!F63="TRÁNSITO RESTRINGIDO","Restringido","Normal")))</f>
        <v>Restringido</v>
      </c>
      <c r="T62" t="str">
        <f>TRIM(IF(MID(TRIM(Transportes!H63),1,FIND("-",TRIM(Transportes!H63),1)-2)="Acción humana","H","F"))</f>
        <v>F</v>
      </c>
      <c r="U62" s="38">
        <f>Transportes!G63</f>
        <v>50</v>
      </c>
    </row>
    <row r="63" spans="7:22" ht="15.75" customHeight="1">
      <c r="M63" s="139" t="s">
        <v>32</v>
      </c>
      <c r="N63" s="139" t="s">
        <v>216</v>
      </c>
      <c r="O63" s="138" t="s">
        <v>116</v>
      </c>
      <c r="P63" s="138" t="s">
        <v>217</v>
      </c>
      <c r="Q63" s="3"/>
      <c r="R63" t="str">
        <f>TRIM(MID(TRIM(Transportes!D64),1,FIND(CHAR(10),TRIM(Transportes!D64),1)-1))</f>
        <v>Áncash</v>
      </c>
      <c r="S63" t="str">
        <f>TRIM(IF(Transportes!F64="TRÁNSITO INTERRUMPIDO","Interrumpido",IF(Transportes!F64="TRÁNSITO RESTRINGIDO","Restringido","Normal")))</f>
        <v>Restringido</v>
      </c>
      <c r="T63" t="str">
        <f>TRIM(IF(MID(TRIM(Transportes!H64),1,FIND("-",TRIM(Transportes!H64),1)-2)="Acción humana","H","F"))</f>
        <v>F</v>
      </c>
      <c r="U63" s="38">
        <f>Transportes!G64</f>
        <v>300</v>
      </c>
      <c r="V63" s="3"/>
    </row>
    <row r="64" spans="7:22" ht="15.75" customHeight="1">
      <c r="M64" s="139" t="s">
        <v>64</v>
      </c>
      <c r="N64" s="139" t="s">
        <v>209</v>
      </c>
      <c r="O64" s="138" t="s">
        <v>210</v>
      </c>
      <c r="P64" s="138" t="s">
        <v>201</v>
      </c>
      <c r="Q64" s="3"/>
      <c r="R64" t="str">
        <f>TRIM(MID(TRIM(Transportes!D65),1,FIND(CHAR(10),TRIM(Transportes!D65),1)-1))</f>
        <v>Cajamarca</v>
      </c>
      <c r="S64" t="str">
        <f>TRIM(IF(Transportes!F65="TRÁNSITO INTERRUMPIDO","Interrumpido",IF(Transportes!F65="TRÁNSITO RESTRINGIDO","Restringido","Normal")))</f>
        <v>Restringido</v>
      </c>
      <c r="T64" t="str">
        <f>TRIM(IF(MID(TRIM(Transportes!H65),1,FIND("-",TRIM(Transportes!H65),1)-2)="Acción humana","H","F"))</f>
        <v>F</v>
      </c>
      <c r="U64" s="38">
        <f>Transportes!G65</f>
        <v>35</v>
      </c>
      <c r="V64" s="3"/>
    </row>
    <row r="65" spans="2:30" ht="15.75" customHeight="1">
      <c r="M65" s="139" t="s">
        <v>68</v>
      </c>
      <c r="N65" s="139" t="s">
        <v>200</v>
      </c>
      <c r="O65" s="138" t="s">
        <v>84</v>
      </c>
      <c r="P65" s="138" t="s">
        <v>201</v>
      </c>
      <c r="Q65" s="3"/>
      <c r="R65" t="str">
        <f>TRIM(MID(TRIM(Transportes!D66),1,FIND(CHAR(10),TRIM(Transportes!D66),1)-1))</f>
        <v>Piura</v>
      </c>
      <c r="S65" t="str">
        <f>TRIM(IF(Transportes!F66="TRÁNSITO INTERRUMPIDO","Interrumpido",IF(Transportes!F66="TRÁNSITO RESTRINGIDO","Restringido","Normal")))</f>
        <v>Restringido</v>
      </c>
      <c r="T65" t="str">
        <f>TRIM(IF(MID(TRIM(Transportes!H66),1,FIND("-",TRIM(Transportes!H66),1)-2)="Acción humana","H","F"))</f>
        <v>F</v>
      </c>
      <c r="U65" s="38" t="str">
        <f>Transportes!G66</f>
        <v>-</v>
      </c>
      <c r="V65" s="3"/>
    </row>
    <row r="66" spans="2:30" ht="15.75" customHeight="1">
      <c r="M66" s="139" t="s">
        <v>35</v>
      </c>
      <c r="N66" s="139" t="s">
        <v>180</v>
      </c>
      <c r="O66" s="138" t="s">
        <v>178</v>
      </c>
      <c r="P66" s="138" t="s">
        <v>179</v>
      </c>
      <c r="Q66" s="3"/>
      <c r="R66" t="str">
        <f>TRIM(MID(TRIM(Transportes!D67),1,FIND(CHAR(10),TRIM(Transportes!D67),1)-1))</f>
        <v>Piura</v>
      </c>
      <c r="S66" t="str">
        <f>TRIM(IF(Transportes!F67="TRÁNSITO INTERRUMPIDO","Interrumpido",IF(Transportes!F67="TRÁNSITO RESTRINGIDO","Restringido","Normal")))</f>
        <v>Restringido</v>
      </c>
      <c r="T66" t="str">
        <f>TRIM(IF(MID(TRIM(Transportes!H67),1,FIND("-",TRIM(Transportes!H67),1)-2)="Acción humana","H","F"))</f>
        <v>F</v>
      </c>
      <c r="U66" s="38" t="str">
        <f>Transportes!G67</f>
        <v>-</v>
      </c>
      <c r="V66" s="3"/>
      <c r="AD66" t="s">
        <v>145</v>
      </c>
    </row>
    <row r="67" spans="2:30" ht="15.75" customHeight="1">
      <c r="M67" s="139" t="s">
        <v>35</v>
      </c>
      <c r="N67" s="139" t="s">
        <v>181</v>
      </c>
      <c r="O67" s="138" t="s">
        <v>178</v>
      </c>
      <c r="P67" s="138" t="s">
        <v>179</v>
      </c>
      <c r="Q67" s="3"/>
      <c r="R67" t="str">
        <f>TRIM(MID(TRIM(Transportes!D68),1,FIND(CHAR(10),TRIM(Transportes!D68),1)-1))</f>
        <v>Lima</v>
      </c>
      <c r="S67" t="str">
        <f>TRIM(IF(Transportes!F68="TRÁNSITO INTERRUMPIDO","Interrumpido",IF(Transportes!F68="TRÁNSITO RESTRINGIDO","Restringido","Normal")))</f>
        <v>Restringido</v>
      </c>
      <c r="T67" t="str">
        <f>TRIM(IF(MID(TRIM(Transportes!H68),1,FIND("-",TRIM(Transportes!H68),1)-2)="Acción humana","H","F"))</f>
        <v>F</v>
      </c>
      <c r="U67" s="38" t="str">
        <f>Transportes!G68</f>
        <v>-</v>
      </c>
      <c r="V67" s="3"/>
    </row>
    <row r="68" spans="2:30" ht="15.75" customHeight="1">
      <c r="B68" s="93" t="s">
        <v>102</v>
      </c>
      <c r="G68"/>
      <c r="M68" s="139" t="s">
        <v>138</v>
      </c>
      <c r="N68" s="139" t="s">
        <v>148</v>
      </c>
      <c r="O68" s="138" t="s">
        <v>149</v>
      </c>
      <c r="P68" s="138" t="s">
        <v>151</v>
      </c>
      <c r="R68" t="str">
        <f>TRIM(MID(TRIM(Transportes!D69),1,FIND(CHAR(10),TRIM(Transportes!D69),1)-1))</f>
        <v>Ucayali</v>
      </c>
      <c r="S68" t="str">
        <f>TRIM(IF(Transportes!F69="TRÁNSITO INTERRUMPIDO","Interrumpido",IF(Transportes!F69="TRÁNSITO RESTRINGIDO","Restringido","Normal")))</f>
        <v>Restringido</v>
      </c>
      <c r="T68" t="str">
        <f>TRIM(IF(MID(TRIM(Transportes!H69),1,FIND("-",TRIM(Transportes!H69),1)-2)="Acción humana","H","F"))</f>
        <v>F</v>
      </c>
      <c r="U68" s="38">
        <f>Transportes!G69</f>
        <v>81</v>
      </c>
    </row>
    <row r="69" spans="2:30" ht="15.75" customHeight="1">
      <c r="G69"/>
      <c r="M69" s="139" t="s">
        <v>35</v>
      </c>
      <c r="N69" s="139" t="s">
        <v>136</v>
      </c>
      <c r="O69" s="138" t="s">
        <v>135</v>
      </c>
      <c r="P69" s="138" t="s">
        <v>137</v>
      </c>
      <c r="R69" t="str">
        <f>TRIM(MID(TRIM(Transportes!D70),1,FIND(CHAR(10),TRIM(Transportes!D70),1)-1))</f>
        <v>Ucayali</v>
      </c>
      <c r="S69" t="str">
        <f>TRIM(IF(Transportes!F70="TRÁNSITO INTERRUMPIDO","Interrumpido",IF(Transportes!F70="TRÁNSITO RESTRINGIDO","Restringido","Normal")))</f>
        <v>Restringido</v>
      </c>
      <c r="T69" t="str">
        <f>TRIM(IF(MID(TRIM(Transportes!H70),1,FIND("-",TRIM(Transportes!H70),1)-2)="Acción humana","H","F"))</f>
        <v>F</v>
      </c>
      <c r="U69" s="38">
        <f>Transportes!G70</f>
        <v>283</v>
      </c>
    </row>
    <row r="70" spans="2:30" ht="15.75" customHeight="1">
      <c r="G70"/>
      <c r="R70" t="str">
        <f>TRIM(MID(TRIM(Transportes!D71),1,FIND(CHAR(10),TRIM(Transportes!D71),1)-1))</f>
        <v>Junín</v>
      </c>
      <c r="S70" t="str">
        <f>TRIM(IF(Transportes!F71="TRÁNSITO INTERRUMPIDO","Interrumpido",IF(Transportes!F71="TRÁNSITO RESTRINGIDO","Restringido","Normal")))</f>
        <v>Restringido</v>
      </c>
      <c r="T70" t="str">
        <f>TRIM(IF(MID(TRIM(Transportes!H71),1,FIND("-",TRIM(Transportes!H71),1)-2)="Acción humana","H","F"))</f>
        <v>F</v>
      </c>
      <c r="U70" s="38" t="str">
        <f>Transportes!G71</f>
        <v>-</v>
      </c>
    </row>
    <row r="71" spans="2:30" ht="15.75" customHeight="1">
      <c r="G71"/>
      <c r="R71" t="str">
        <f>TRIM(MID(TRIM(Transportes!D72),1,FIND(CHAR(10),TRIM(Transportes!D72),1)-1))</f>
        <v>Junín</v>
      </c>
      <c r="S71" t="str">
        <f>TRIM(IF(Transportes!F72="TRÁNSITO INTERRUMPIDO","Interrumpido",IF(Transportes!F72="TRÁNSITO RESTRINGIDO","Restringido","Normal")))</f>
        <v>Restringido</v>
      </c>
      <c r="T71" t="str">
        <f>TRIM(IF(MID(TRIM(Transportes!H72),1,FIND("-",TRIM(Transportes!H72),1)-2)="Acción humana","H","F"))</f>
        <v>F</v>
      </c>
      <c r="U71" s="38" t="str">
        <f>Transportes!G72</f>
        <v>-</v>
      </c>
    </row>
    <row r="72" spans="2:30" ht="15.75" customHeight="1">
      <c r="G72"/>
      <c r="R72" t="str">
        <f>TRIM(MID(TRIM(Transportes!D73),1,FIND(CHAR(10),TRIM(Transportes!D73),1)-1))</f>
        <v>Ucayali</v>
      </c>
      <c r="S72" t="str">
        <f>TRIM(IF(Transportes!F73="TRÁNSITO INTERRUMPIDO","Interrumpido",IF(Transportes!F73="TRÁNSITO RESTRINGIDO","Restringido","Normal")))</f>
        <v>Restringido</v>
      </c>
      <c r="T72" t="str">
        <f>TRIM(IF(MID(TRIM(Transportes!H73),1,FIND("-",TRIM(Transportes!H73),1)-2)="Acción humana","H","F"))</f>
        <v>F</v>
      </c>
      <c r="U72" s="38">
        <f>Transportes!G73</f>
        <v>141</v>
      </c>
    </row>
    <row r="73" spans="2:30" ht="15.75" customHeight="1">
      <c r="G73"/>
      <c r="R73" t="str">
        <f>TRIM(MID(TRIM(Transportes!D74),1,FIND(CHAR(10),TRIM(Transportes!D74),1)-1))</f>
        <v>Cajamarca</v>
      </c>
      <c r="S73" t="str">
        <f>TRIM(IF(Transportes!F74="TRÁNSITO INTERRUMPIDO","Interrumpido",IF(Transportes!F74="TRÁNSITO RESTRINGIDO","Restringido","Normal")))</f>
        <v>Restringido</v>
      </c>
      <c r="T73" t="str">
        <f>TRIM(IF(MID(TRIM(Transportes!H74),1,FIND("-",TRIM(Transportes!H74),1)-2)="Acción humana","H","F"))</f>
        <v>F</v>
      </c>
      <c r="U73" s="38">
        <f>Transportes!G74</f>
        <v>50</v>
      </c>
    </row>
    <row r="74" spans="2:30" ht="15.75" customHeight="1">
      <c r="G74"/>
      <c r="R74" t="str">
        <f>TRIM(MID(TRIM(Transportes!D75),1,FIND(CHAR(10),TRIM(Transportes!D75),1)-1))</f>
        <v>Puno</v>
      </c>
      <c r="S74" t="str">
        <f>TRIM(IF(Transportes!F75="TRÁNSITO INTERRUMPIDO","Interrumpido",IF(Transportes!F75="TRÁNSITO RESTRINGIDO","Restringido","Normal")))</f>
        <v>Restringido</v>
      </c>
      <c r="T74" t="str">
        <f>TRIM(IF(MID(TRIM(Transportes!H75),1,FIND("-",TRIM(Transportes!H75),1)-2)="Acción humana","H","F"))</f>
        <v>F</v>
      </c>
      <c r="U74" s="38" t="str">
        <f>Transportes!G75</f>
        <v>-</v>
      </c>
    </row>
    <row r="75" spans="2:30" ht="15.75" customHeight="1">
      <c r="G75"/>
      <c r="R75" t="str">
        <f>TRIM(MID(TRIM(Transportes!D76),1,FIND(CHAR(10),TRIM(Transportes!D76),1)-1))</f>
        <v>Pasco</v>
      </c>
      <c r="S75" t="str">
        <f>TRIM(IF(Transportes!F76="TRÁNSITO INTERRUMPIDO","Interrumpido",IF(Transportes!F76="TRÁNSITO RESTRINGIDO","Restringido","Normal")))</f>
        <v>Restringido</v>
      </c>
      <c r="T75" t="str">
        <f>TRIM(IF(MID(TRIM(Transportes!H76),1,FIND("-",TRIM(Transportes!H76),1)-2)="Acción humana","H","F"))</f>
        <v>F</v>
      </c>
      <c r="U75" s="38">
        <f>Transportes!G76</f>
        <v>20</v>
      </c>
    </row>
    <row r="76" spans="2:30" ht="15.75" customHeight="1">
      <c r="G76"/>
      <c r="R76" t="str">
        <f>TRIM(MID(TRIM(Transportes!D77),1,FIND(CHAR(10),TRIM(Transportes!D77),1)-1))</f>
        <v>Cajamarca</v>
      </c>
      <c r="S76" t="str">
        <f>TRIM(IF(Transportes!F77="TRÁNSITO INTERRUMPIDO","Interrumpido",IF(Transportes!F77="TRÁNSITO RESTRINGIDO","Restringido","Normal")))</f>
        <v>Restringido</v>
      </c>
      <c r="T76" t="str">
        <f>TRIM(IF(MID(TRIM(Transportes!H77),1,FIND("-",TRIM(Transportes!H77),1)-2)="Acción humana","H","F"))</f>
        <v>F</v>
      </c>
      <c r="U76" s="38" t="str">
        <f>Transportes!G77</f>
        <v>-</v>
      </c>
    </row>
    <row r="77" spans="2:30" ht="15.75" customHeight="1">
      <c r="G77"/>
      <c r="R77" t="str">
        <f>TRIM(MID(TRIM(Transportes!D78),1,FIND(CHAR(10),TRIM(Transportes!D78),1)-1))</f>
        <v>Puno</v>
      </c>
      <c r="S77" t="str">
        <f>TRIM(IF(Transportes!F78="TRÁNSITO INTERRUMPIDO","Interrumpido",IF(Transportes!F78="TRÁNSITO RESTRINGIDO","Restringido","Normal")))</f>
        <v>Restringido</v>
      </c>
      <c r="T77" t="str">
        <f>TRIM(IF(MID(TRIM(Transportes!H78),1,FIND("-",TRIM(Transportes!H78),1)-2)="Acción humana","H","F"))</f>
        <v>F</v>
      </c>
      <c r="U77" s="38">
        <f>Transportes!G78</f>
        <v>580</v>
      </c>
    </row>
    <row r="78" spans="2:30" ht="13.5" customHeight="1">
      <c r="B78" s="46"/>
      <c r="G78"/>
      <c r="R78" t="str">
        <f>TRIM(MID(TRIM(Transportes!D79),1,FIND(CHAR(10),TRIM(Transportes!D79),1)-1))</f>
        <v>Huánuco</v>
      </c>
      <c r="S78" t="str">
        <f>TRIM(IF(Transportes!F79="TRÁNSITO INTERRUMPIDO","Interrumpido",IF(Transportes!F79="TRÁNSITO RESTRINGIDO","Restringido","Normal")))</f>
        <v>Restringido</v>
      </c>
      <c r="T78" t="str">
        <f>TRIM(IF(MID(TRIM(Transportes!H79),1,FIND("-",TRIM(Transportes!H79),1)-2)="Acción humana","H","F"))</f>
        <v>F</v>
      </c>
      <c r="U78" s="38">
        <f>Transportes!G79</f>
        <v>100</v>
      </c>
    </row>
    <row r="79" spans="2:30" ht="13.5" customHeight="1">
      <c r="G79"/>
      <c r="R79" t="str">
        <f>TRIM(MID(TRIM(Transportes!D80),1,FIND(CHAR(10),TRIM(Transportes!D80),1)-1))</f>
        <v>Ayacucho</v>
      </c>
      <c r="S79" t="str">
        <f>TRIM(IF(Transportes!F80="TRÁNSITO INTERRUMPIDO","Interrumpido",IF(Transportes!F80="TRÁNSITO RESTRINGIDO","Restringido","Normal")))</f>
        <v>Restringido</v>
      </c>
      <c r="T79" t="str">
        <f>TRIM(IF(MID(TRIM(Transportes!H80),1,FIND("-",TRIM(Transportes!H80),1)-2)="Acción humana","H","F"))</f>
        <v>F</v>
      </c>
      <c r="U79" s="38">
        <f>Transportes!G80</f>
        <v>50</v>
      </c>
    </row>
    <row r="80" spans="2:30" ht="14.25" customHeight="1">
      <c r="Q80" s="3"/>
      <c r="R80" t="str">
        <f>TRIM(MID(TRIM(Transportes!D81),1,FIND(CHAR(10),TRIM(Transportes!D81),1)-1))</f>
        <v>Amazonas</v>
      </c>
      <c r="S80" t="str">
        <f>TRIM(IF(Transportes!F81="TRÁNSITO INTERRUMPIDO","Interrumpido",IF(Transportes!F81="TRÁNSITO RESTRINGIDO","Restringido","Normal")))</f>
        <v>Restringido</v>
      </c>
      <c r="T80" t="str">
        <f>TRIM(IF(MID(TRIM(Transportes!H81),1,FIND("-",TRIM(Transportes!H81),1)-2)="Acción humana","H","F"))</f>
        <v>F</v>
      </c>
      <c r="U80" s="38">
        <f>Transportes!G81</f>
        <v>25</v>
      </c>
      <c r="V80" s="3"/>
    </row>
    <row r="81" spans="17:22" ht="14.25" customHeight="1">
      <c r="Q81" s="3"/>
      <c r="R81" t="str">
        <f>TRIM(MID(TRIM(Transportes!D82),1,FIND(CHAR(10),TRIM(Transportes!D82),1)-1))</f>
        <v>Apurímac</v>
      </c>
      <c r="S81" t="str">
        <f>TRIM(IF(Transportes!F82="TRÁNSITO INTERRUMPIDO","Interrumpido",IF(Transportes!F82="TRÁNSITO RESTRINGIDO","Restringido","Normal")))</f>
        <v>Restringido</v>
      </c>
      <c r="T81" t="str">
        <f>TRIM(IF(MID(TRIM(Transportes!H82),1,FIND("-",TRIM(Transportes!H82),1)-2)="Acción humana","H","F"))</f>
        <v>F</v>
      </c>
      <c r="U81" s="38">
        <f>Transportes!G82</f>
        <v>25</v>
      </c>
      <c r="V81" s="3"/>
    </row>
    <row r="82" spans="17:22" ht="14.25" customHeight="1">
      <c r="R82" t="str">
        <f>TRIM(MID(TRIM(Transportes!D83),1,FIND(CHAR(10),TRIM(Transportes!D83),1)-1))</f>
        <v>Huánuco</v>
      </c>
      <c r="S82" t="str">
        <f>TRIM(IF(Transportes!F83="TRÁNSITO INTERRUMPIDO","Interrumpido",IF(Transportes!F83="TRÁNSITO RESTRINGIDO","Restringido","Normal")))</f>
        <v>Restringido</v>
      </c>
      <c r="T82" t="str">
        <f>TRIM(IF(MID(TRIM(Transportes!H83),1,FIND("-",TRIM(Transportes!H83),1)-2)="Acción humana","H","F"))</f>
        <v>F</v>
      </c>
      <c r="U82" s="38">
        <f>Transportes!G83</f>
        <v>50</v>
      </c>
    </row>
    <row r="83" spans="17:22" ht="14.25" customHeight="1">
      <c r="R83" t="str">
        <f>TRIM(MID(TRIM(Transportes!D84),1,FIND(CHAR(10),TRIM(Transportes!D84),1)-1))</f>
        <v>Cajamarca</v>
      </c>
      <c r="S83" t="str">
        <f>TRIM(IF(Transportes!F84="TRÁNSITO INTERRUMPIDO","Interrumpido",IF(Transportes!F84="TRÁNSITO RESTRINGIDO","Restringido","Normal")))</f>
        <v>Restringido</v>
      </c>
      <c r="T83" t="str">
        <f>TRIM(IF(MID(TRIM(Transportes!H84),1,FIND("-",TRIM(Transportes!H84),1)-2)="Acción humana","H","F"))</f>
        <v>F</v>
      </c>
      <c r="U83" s="38">
        <f>Transportes!G84</f>
        <v>20</v>
      </c>
    </row>
    <row r="84" spans="17:22" ht="14.25" customHeight="1">
      <c r="R84" t="str">
        <f>TRIM(MID(TRIM(Transportes!D85),1,FIND(CHAR(10),TRIM(Transportes!D85),1)-1))</f>
        <v>Junín</v>
      </c>
      <c r="S84" t="str">
        <f>TRIM(IF(Transportes!F85="TRÁNSITO INTERRUMPIDO","Interrumpido",IF(Transportes!F85="TRÁNSITO RESTRINGIDO","Restringido","Normal")))</f>
        <v>Restringido</v>
      </c>
      <c r="T84" t="str">
        <f>TRIM(IF(MID(TRIM(Transportes!H85),1,FIND("-",TRIM(Transportes!H85),1)-2)="Acción humana","H","F"))</f>
        <v>F</v>
      </c>
      <c r="U84" s="38" t="str">
        <f>Transportes!G85</f>
        <v>-</v>
      </c>
    </row>
    <row r="85" spans="17:22" ht="14.25" customHeight="1">
      <c r="R85" t="str">
        <f>TRIM(MID(TRIM(Transportes!D86),1,FIND(CHAR(10),TRIM(Transportes!D86),1)-1))</f>
        <v>Cajamarca</v>
      </c>
      <c r="S85" t="str">
        <f>TRIM(IF(Transportes!F86="TRÁNSITO INTERRUMPIDO","Interrumpido",IF(Transportes!F86="TRÁNSITO RESTRINGIDO","Restringido","Normal")))</f>
        <v>Restringido</v>
      </c>
      <c r="T85" t="str">
        <f>TRIM(IF(MID(TRIM(Transportes!H86),1,FIND("-",TRIM(Transportes!H86),1)-2)="Acción humana","H","F"))</f>
        <v>F</v>
      </c>
      <c r="U85" s="38">
        <f>Transportes!G86</f>
        <v>50</v>
      </c>
    </row>
    <row r="86" spans="17:22" ht="14.25" customHeight="1">
      <c r="R86" t="str">
        <f>TRIM(MID(TRIM(Transportes!D87),1,FIND(CHAR(10),TRIM(Transportes!D87),1)-1))</f>
        <v>Puno</v>
      </c>
      <c r="S86" t="str">
        <f>TRIM(IF(Transportes!F87="TRÁNSITO INTERRUMPIDO","Interrumpido",IF(Transportes!F87="TRÁNSITO RESTRINGIDO","Restringido","Normal")))</f>
        <v>Restringido</v>
      </c>
      <c r="T86" t="str">
        <f>TRIM(IF(MID(TRIM(Transportes!H87),1,FIND("-",TRIM(Transportes!H87),1)-2)="Acción humana","H","F"))</f>
        <v>F</v>
      </c>
      <c r="U86" s="38">
        <f>Transportes!G87</f>
        <v>160</v>
      </c>
    </row>
    <row r="87" spans="17:22" ht="14.25" customHeight="1">
      <c r="R87" t="str">
        <f>TRIM(MID(TRIM(Transportes!D88),1,FIND(CHAR(10),TRIM(Transportes!D88),1)-1))</f>
        <v>Pasco</v>
      </c>
      <c r="S87" t="str">
        <f>TRIM(IF(Transportes!F88="TRÁNSITO INTERRUMPIDO","Interrumpido",IF(Transportes!F88="TRÁNSITO RESTRINGIDO","Restringido","Normal")))</f>
        <v>Restringido</v>
      </c>
      <c r="T87" t="str">
        <f>TRIM(IF(MID(TRIM(Transportes!H88),1,FIND("-",TRIM(Transportes!H88),1)-2)="Acción humana","H","F"))</f>
        <v>F</v>
      </c>
      <c r="U87" s="38">
        <f>Transportes!G88</f>
        <v>800</v>
      </c>
    </row>
    <row r="88" spans="17:22" ht="14.25" customHeight="1">
      <c r="R88" t="str">
        <f>TRIM(MID(TRIM(Transportes!D89),1,FIND(CHAR(10),TRIM(Transportes!D89),1)-1))</f>
        <v>Cusco</v>
      </c>
      <c r="S88" t="str">
        <f>TRIM(IF(Transportes!F89="TRÁNSITO INTERRUMPIDO","Interrumpido",IF(Transportes!F89="TRÁNSITO RESTRINGIDO","Restringido","Normal")))</f>
        <v>Restringido</v>
      </c>
      <c r="T88" t="str">
        <f>TRIM(IF(MID(TRIM(Transportes!H89),1,FIND("-",TRIM(Transportes!H89),1)-2)="Acción humana","H","F"))</f>
        <v>F</v>
      </c>
      <c r="U88" s="38">
        <f>Transportes!G89</f>
        <v>30</v>
      </c>
    </row>
    <row r="89" spans="17:22" ht="14.25" customHeight="1">
      <c r="R89" t="str">
        <f>TRIM(MID(TRIM(Transportes!D90),1,FIND(CHAR(10),TRIM(Transportes!D90),1)-1))</f>
        <v>Junín</v>
      </c>
      <c r="S89" t="str">
        <f>TRIM(IF(Transportes!F90="TRÁNSITO INTERRUMPIDO","Interrumpido",IF(Transportes!F90="TRÁNSITO RESTRINGIDO","Restringido","Normal")))</f>
        <v>Restringido</v>
      </c>
      <c r="T89" t="str">
        <f>TRIM(IF(MID(TRIM(Transportes!H90),1,FIND("-",TRIM(Transportes!H90),1)-2)="Acción humana","H","F"))</f>
        <v>F</v>
      </c>
      <c r="U89" s="38">
        <f>Transportes!G90</f>
        <v>20</v>
      </c>
    </row>
    <row r="90" spans="17:22" ht="14.25" customHeight="1">
      <c r="R90" t="str">
        <f>TRIM(MID(TRIM(Transportes!D91),1,FIND(CHAR(10),TRIM(Transportes!D91),1)-1))</f>
        <v>Tacna</v>
      </c>
      <c r="S90" t="str">
        <f>TRIM(IF(Transportes!F91="TRÁNSITO INTERRUMPIDO","Interrumpido",IF(Transportes!F91="TRÁNSITO RESTRINGIDO","Restringido","Normal")))</f>
        <v>Restringido</v>
      </c>
      <c r="T90" t="str">
        <f>TRIM(IF(MID(TRIM(Transportes!H91),1,FIND("-",TRIM(Transportes!H91),1)-2)="Acción humana","H","F"))</f>
        <v>F</v>
      </c>
      <c r="U90" s="38">
        <f>Transportes!G91</f>
        <v>200</v>
      </c>
    </row>
    <row r="91" spans="17:22" ht="14.25" customHeight="1">
      <c r="R91" t="str">
        <f>TRIM(MID(TRIM(Transportes!D92),1,FIND(CHAR(10),TRIM(Transportes!D92),1)-1))</f>
        <v>Cusco</v>
      </c>
      <c r="S91" t="str">
        <f>TRIM(IF(Transportes!F92="TRÁNSITO INTERRUMPIDO","Interrumpido",IF(Transportes!F92="TRÁNSITO RESTRINGIDO","Restringido","Normal")))</f>
        <v>Restringido</v>
      </c>
      <c r="T91" t="str">
        <f>TRIM(IF(MID(TRIM(Transportes!H92),1,FIND("-",TRIM(Transportes!H92),1)-2)="Acción humana","H","F"))</f>
        <v>F</v>
      </c>
      <c r="U91" s="38">
        <f>Transportes!G92</f>
        <v>20</v>
      </c>
    </row>
    <row r="92" spans="17:22" ht="14.25" customHeight="1">
      <c r="R92" t="str">
        <f>TRIM(MID(TRIM(Transportes!D93),1,FIND(CHAR(10),TRIM(Transportes!D93),1)-1))</f>
        <v>Cajamarca</v>
      </c>
      <c r="S92" t="str">
        <f>TRIM(IF(Transportes!F93="TRÁNSITO INTERRUMPIDO","Interrumpido",IF(Transportes!F93="TRÁNSITO RESTRINGIDO","Restringido","Normal")))</f>
        <v>Restringido</v>
      </c>
      <c r="T92" t="str">
        <f>TRIM(IF(MID(TRIM(Transportes!H93),1,FIND("-",TRIM(Transportes!H93),1)-2)="Acción humana","H","F"))</f>
        <v>F</v>
      </c>
      <c r="U92" s="38">
        <f>Transportes!G93</f>
        <v>30</v>
      </c>
    </row>
    <row r="93" spans="17:22" ht="14.25" customHeight="1">
      <c r="R93" t="str">
        <f>TRIM(MID(TRIM(Transportes!D94),1,FIND(CHAR(10),TRIM(Transportes!D94),1)-1))</f>
        <v>Junín</v>
      </c>
      <c r="S93" t="str">
        <f>TRIM(IF(Transportes!F94="TRÁNSITO INTERRUMPIDO","Interrumpido",IF(Transportes!F94="TRÁNSITO RESTRINGIDO","Restringido","Normal")))</f>
        <v>Restringido</v>
      </c>
      <c r="T93" t="str">
        <f>TRIM(IF(MID(TRIM(Transportes!H94),1,FIND("-",TRIM(Transportes!H94),1)-2)="Acción humana","H","F"))</f>
        <v>F</v>
      </c>
      <c r="U93" s="38">
        <f>Transportes!G94</f>
        <v>60</v>
      </c>
    </row>
    <row r="94" spans="17:22" ht="14.25" customHeight="1">
      <c r="R94" t="str">
        <f>TRIM(MID(TRIM(Transportes!D95),1,FIND(CHAR(10),TRIM(Transportes!D95),1)-1))</f>
        <v>Amazonas</v>
      </c>
      <c r="S94" t="str">
        <f>TRIM(IF(Transportes!F95="TRÁNSITO INTERRUMPIDO","Interrumpido",IF(Transportes!F95="TRÁNSITO RESTRINGIDO","Restringido","Normal")))</f>
        <v>Restringido</v>
      </c>
      <c r="T94" t="str">
        <f>TRIM(IF(MID(TRIM(Transportes!H95),1,FIND("-",TRIM(Transportes!H95),1)-2)="Acción humana","H","F"))</f>
        <v>F</v>
      </c>
      <c r="U94" s="38">
        <f>Transportes!G95</f>
        <v>50</v>
      </c>
    </row>
    <row r="95" spans="17:22" ht="14.25" customHeight="1">
      <c r="R95" t="str">
        <f>TRIM(MID(TRIM(Transportes!D96),1,FIND(CHAR(10),TRIM(Transportes!D96),1)-1))</f>
        <v>Apurímac</v>
      </c>
      <c r="S95" t="str">
        <f>TRIM(IF(Transportes!F96="TRÁNSITO INTERRUMPIDO","Interrumpido",IF(Transportes!F96="TRÁNSITO RESTRINGIDO","Restringido","Normal")))</f>
        <v>Restringido</v>
      </c>
      <c r="T95" t="str">
        <f>TRIM(IF(MID(TRIM(Transportes!H96),1,FIND("-",TRIM(Transportes!H96),1)-2)="Acción humana","H","F"))</f>
        <v>F</v>
      </c>
      <c r="U95" s="38">
        <f>Transportes!G96</f>
        <v>35</v>
      </c>
    </row>
    <row r="96" spans="17:22" ht="14.25" customHeight="1">
      <c r="R96" t="str">
        <f>TRIM(MID(TRIM(Transportes!D97),1,FIND(CHAR(10),TRIM(Transportes!D97),1)-1))</f>
        <v>Arequipa</v>
      </c>
      <c r="S96" t="str">
        <f>TRIM(IF(Transportes!F97="TRÁNSITO INTERRUMPIDO","Interrumpido",IF(Transportes!F97="TRÁNSITO RESTRINGIDO","Restringido","Normal")))</f>
        <v>Restringido</v>
      </c>
      <c r="T96" t="str">
        <f>TRIM(IF(MID(TRIM(Transportes!H97),1,FIND("-",TRIM(Transportes!H97),1)-2)="Acción humana","H","F"))</f>
        <v>F</v>
      </c>
      <c r="U96" s="38" t="str">
        <f>Transportes!G97</f>
        <v>-</v>
      </c>
    </row>
    <row r="97" spans="18:21" ht="14.25" customHeight="1">
      <c r="R97" t="str">
        <f>TRIM(MID(TRIM(Transportes!D98),1,FIND(CHAR(10),TRIM(Transportes!D98),1)-1))</f>
        <v>Moquegua</v>
      </c>
      <c r="S97" t="str">
        <f>TRIM(IF(Transportes!F98="TRÁNSITO INTERRUMPIDO","Interrumpido",IF(Transportes!F98="TRÁNSITO RESTRINGIDO","Restringido","Normal")))</f>
        <v>Restringido</v>
      </c>
      <c r="T97" t="str">
        <f>TRIM(IF(MID(TRIM(Transportes!H98),1,FIND("-",TRIM(Transportes!H98),1)-2)="Acción humana","H","F"))</f>
        <v>F</v>
      </c>
      <c r="U97" s="38">
        <f>Transportes!G98</f>
        <v>10</v>
      </c>
    </row>
    <row r="98" spans="18:21" ht="14.25" customHeight="1">
      <c r="R98" t="str">
        <f>TRIM(MID(TRIM(Transportes!D99),1,FIND(CHAR(10),TRIM(Transportes!D99),1)-1))</f>
        <v>Huánuco</v>
      </c>
      <c r="S98" t="str">
        <f>TRIM(IF(Transportes!F99="TRÁNSITO INTERRUMPIDO","Interrumpido",IF(Transportes!F99="TRÁNSITO RESTRINGIDO","Restringido","Normal")))</f>
        <v>Restringido</v>
      </c>
      <c r="T98" t="str">
        <f>TRIM(IF(MID(TRIM(Transportes!H99),1,FIND("-",TRIM(Transportes!H99),1)-2)="Acción humana","H","F"))</f>
        <v>F</v>
      </c>
      <c r="U98" s="38">
        <f>Transportes!G99</f>
        <v>140</v>
      </c>
    </row>
    <row r="99" spans="18:21" ht="14.25" customHeight="1">
      <c r="R99" t="str">
        <f>TRIM(MID(TRIM(Transportes!D100),1,FIND(CHAR(10),TRIM(Transportes!D100),1)-1))</f>
        <v>La Libertad</v>
      </c>
      <c r="S99" t="str">
        <f>TRIM(IF(Transportes!F100="TRÁNSITO INTERRUMPIDO","Interrumpido",IF(Transportes!F100="TRÁNSITO RESTRINGIDO","Restringido","Normal")))</f>
        <v>Restringido</v>
      </c>
      <c r="T99" t="str">
        <f>TRIM(IF(MID(TRIM(Transportes!H100),1,FIND("-",TRIM(Transportes!H100),1)-2)="Acción humana","H","F"))</f>
        <v>F</v>
      </c>
      <c r="U99" s="38" t="str">
        <f>Transportes!G100</f>
        <v>-</v>
      </c>
    </row>
    <row r="100" spans="18:21" ht="14.25" customHeight="1">
      <c r="R100" t="str">
        <f>TRIM(MID(TRIM(Transportes!D101),1,FIND(CHAR(10),TRIM(Transportes!D101),1)-1))</f>
        <v>La Libertad</v>
      </c>
      <c r="S100" t="str">
        <f>TRIM(IF(Transportes!F101="TRÁNSITO INTERRUMPIDO","Interrumpido",IF(Transportes!F101="TRÁNSITO RESTRINGIDO","Restringido","Normal")))</f>
        <v>Restringido</v>
      </c>
      <c r="T100" t="str">
        <f>TRIM(IF(MID(TRIM(Transportes!H101),1,FIND("-",TRIM(Transportes!H101),1)-2)="Acción humana","H","F"))</f>
        <v>F</v>
      </c>
      <c r="U100" s="38" t="str">
        <f>Transportes!G101</f>
        <v>-</v>
      </c>
    </row>
    <row r="101" spans="18:21" ht="14.25" customHeight="1">
      <c r="R101" t="str">
        <f>TRIM(MID(TRIM(Transportes!D102),1,FIND(CHAR(10),TRIM(Transportes!D102),1)-1))</f>
        <v>Áncash</v>
      </c>
      <c r="S101" t="str">
        <f>TRIM(IF(Transportes!F102="TRÁNSITO INTERRUMPIDO","Interrumpido",IF(Transportes!F102="TRÁNSITO RESTRINGIDO","Restringido","Normal")))</f>
        <v>Restringido</v>
      </c>
      <c r="T101" t="str">
        <f>TRIM(IF(MID(TRIM(Transportes!H102),1,FIND("-",TRIM(Transportes!H102),1)-2)="Acción humana","H","F"))</f>
        <v>F</v>
      </c>
      <c r="U101" s="38">
        <f>Transportes!G102</f>
        <v>150</v>
      </c>
    </row>
    <row r="102" spans="18:21" ht="14.25" customHeight="1">
      <c r="R102" t="str">
        <f>TRIM(MID(TRIM(Transportes!D103),1,FIND(CHAR(10),TRIM(Transportes!D103),1)-1))</f>
        <v>Junín</v>
      </c>
      <c r="S102" t="str">
        <f>TRIM(IF(Transportes!F103="TRÁNSITO INTERRUMPIDO","Interrumpido",IF(Transportes!F103="TRÁNSITO RESTRINGIDO","Restringido","Normal")))</f>
        <v>Restringido</v>
      </c>
      <c r="T102" t="str">
        <f>TRIM(IF(MID(TRIM(Transportes!H103),1,FIND("-",TRIM(Transportes!H103),1)-2)="Acción humana","H","F"))</f>
        <v>F</v>
      </c>
      <c r="U102" s="38">
        <f>Transportes!G103</f>
        <v>10</v>
      </c>
    </row>
    <row r="103" spans="18:21" ht="14.25" customHeight="1">
      <c r="R103" t="str">
        <f>TRIM(MID(TRIM(Transportes!D104),1,FIND(CHAR(10),TRIM(Transportes!D104),1)-1))</f>
        <v>Tacna</v>
      </c>
      <c r="S103" t="str">
        <f>TRIM(IF(Transportes!F104="TRÁNSITO INTERRUMPIDO","Interrumpido",IF(Transportes!F104="TRÁNSITO RESTRINGIDO","Restringido","Normal")))</f>
        <v>Restringido</v>
      </c>
      <c r="T103" t="str">
        <f>TRIM(IF(MID(TRIM(Transportes!H104),1,FIND("-",TRIM(Transportes!H104),1)-2)="Acción humana","H","F"))</f>
        <v>F</v>
      </c>
      <c r="U103" s="38" t="str">
        <f>Transportes!G104</f>
        <v>-</v>
      </c>
    </row>
    <row r="104" spans="18:21" ht="14.25" customHeight="1">
      <c r="R104" t="str">
        <f>TRIM(MID(TRIM(Transportes!D105),1,FIND(CHAR(10),TRIM(Transportes!D105),1)-1))</f>
        <v>Cajamarca</v>
      </c>
      <c r="S104" t="str">
        <f>TRIM(IF(Transportes!F105="TRÁNSITO INTERRUMPIDO","Interrumpido",IF(Transportes!F105="TRÁNSITO RESTRINGIDO","Restringido","Normal")))</f>
        <v>Restringido</v>
      </c>
      <c r="T104" t="str">
        <f>TRIM(IF(MID(TRIM(Transportes!H105),1,FIND("-",TRIM(Transportes!H105),1)-2)="Acción humana","H","F"))</f>
        <v>F</v>
      </c>
      <c r="U104" s="38">
        <f>Transportes!G105</f>
        <v>65</v>
      </c>
    </row>
    <row r="105" spans="18:21" ht="14.25" customHeight="1">
      <c r="R105" t="str">
        <f>TRIM(MID(TRIM(Transportes!D106),1,FIND(CHAR(10),TRIM(Transportes!D106),1)-1))</f>
        <v>Cusco</v>
      </c>
      <c r="S105" t="str">
        <f>TRIM(IF(Transportes!F106="TRÁNSITO INTERRUMPIDO","Interrumpido",IF(Transportes!F106="TRÁNSITO RESTRINGIDO","Restringido","Normal")))</f>
        <v>Restringido</v>
      </c>
      <c r="T105" t="str">
        <f>TRIM(IF(MID(TRIM(Transportes!H106),1,FIND("-",TRIM(Transportes!H106),1)-2)="Acción humana","H","F"))</f>
        <v>F</v>
      </c>
      <c r="U105" s="38">
        <f>Transportes!G106</f>
        <v>120</v>
      </c>
    </row>
    <row r="106" spans="18:21" ht="14.25" customHeight="1">
      <c r="R106" t="str">
        <f>TRIM(MID(TRIM(Transportes!D107),1,FIND(CHAR(10),TRIM(Transportes!D107),1)-1))</f>
        <v>Piura</v>
      </c>
      <c r="S106" t="str">
        <f>TRIM(IF(Transportes!F107="TRÁNSITO INTERRUMPIDO","Interrumpido",IF(Transportes!F107="TRÁNSITO RESTRINGIDO","Restringido","Normal")))</f>
        <v>Restringido</v>
      </c>
      <c r="T106" t="str">
        <f>TRIM(IF(MID(TRIM(Transportes!H107),1,FIND("-",TRIM(Transportes!H107),1)-2)="Acción humana","H","F"))</f>
        <v>F</v>
      </c>
      <c r="U106" s="38">
        <f>Transportes!G107</f>
        <v>120</v>
      </c>
    </row>
    <row r="107" spans="18:21" ht="14.25" customHeight="1">
      <c r="R107" t="str">
        <f>TRIM(MID(TRIM(Transportes!D108),1,FIND(CHAR(10),TRIM(Transportes!D108),1)-1))</f>
        <v>Piura</v>
      </c>
      <c r="S107" t="str">
        <f>TRIM(IF(Transportes!F108="TRÁNSITO INTERRUMPIDO","Interrumpido",IF(Transportes!F108="TRÁNSITO RESTRINGIDO","Restringido","Normal")))</f>
        <v>Restringido</v>
      </c>
      <c r="T107" t="str">
        <f>TRIM(IF(MID(TRIM(Transportes!H108),1,FIND("-",TRIM(Transportes!H108),1)-2)="Acción humana","H","F"))</f>
        <v>F</v>
      </c>
      <c r="U107" s="38">
        <f>Transportes!G108</f>
        <v>120</v>
      </c>
    </row>
    <row r="108" spans="18:21" ht="14.25" customHeight="1">
      <c r="R108" t="str">
        <f>TRIM(MID(TRIM(Transportes!D109),1,FIND(CHAR(10),TRIM(Transportes!D109),1)-1))</f>
        <v>Ica</v>
      </c>
      <c r="S108" t="str">
        <f>TRIM(IF(Transportes!F109="TRÁNSITO INTERRUMPIDO","Interrumpido",IF(Transportes!F109="TRÁNSITO RESTRINGIDO","Restringido","Normal")))</f>
        <v>Restringido</v>
      </c>
      <c r="T108" t="str">
        <f>TRIM(IF(MID(TRIM(Transportes!H109),1,FIND("-",TRIM(Transportes!H109),1)-2)="Acción humana","H","F"))</f>
        <v>F</v>
      </c>
      <c r="U108" s="38" t="str">
        <f>Transportes!G109</f>
        <v>-</v>
      </c>
    </row>
    <row r="109" spans="18:21" ht="14.25" customHeight="1">
      <c r="R109" t="str">
        <f>TRIM(MID(TRIM(Transportes!D110),1,FIND(CHAR(10),TRIM(Transportes!D110),1)-1))</f>
        <v>Huánuco</v>
      </c>
      <c r="S109" t="str">
        <f>TRIM(IF(Transportes!F110="TRÁNSITO INTERRUMPIDO","Interrumpido",IF(Transportes!F110="TRÁNSITO RESTRINGIDO","Restringido","Normal")))</f>
        <v>Restringido</v>
      </c>
      <c r="T109" t="str">
        <f>TRIM(IF(MID(TRIM(Transportes!H110),1,FIND("-",TRIM(Transportes!H110),1)-2)="Acción humana","H","F"))</f>
        <v>F</v>
      </c>
      <c r="U109" s="38">
        <f>Transportes!G110</f>
        <v>500</v>
      </c>
    </row>
    <row r="110" spans="18:21" ht="14.25" customHeight="1">
      <c r="R110" t="str">
        <f>TRIM(MID(TRIM(Transportes!D111),1,FIND(CHAR(10),TRIM(Transportes!D111),1)-1))</f>
        <v>Amazonas</v>
      </c>
      <c r="S110" t="str">
        <f>TRIM(IF(Transportes!F111="TRÁNSITO INTERRUMPIDO","Interrumpido",IF(Transportes!F111="TRÁNSITO RESTRINGIDO","Restringido","Normal")))</f>
        <v>Restringido</v>
      </c>
      <c r="T110" t="str">
        <f>TRIM(IF(MID(TRIM(Transportes!H111),1,FIND("-",TRIM(Transportes!H111),1)-2)="Acción humana","H","F"))</f>
        <v>F</v>
      </c>
      <c r="U110" s="38">
        <f>Transportes!G111</f>
        <v>20</v>
      </c>
    </row>
    <row r="111" spans="18:21" ht="14.25" customHeight="1">
      <c r="R111" t="str">
        <f>TRIM(MID(TRIM(Transportes!D112),1,FIND(CHAR(10),TRIM(Transportes!D112),1)-1))</f>
        <v>Moquegua</v>
      </c>
      <c r="S111" t="str">
        <f>TRIM(IF(Transportes!F112="TRÁNSITO INTERRUMPIDO","Interrumpido",IF(Transportes!F112="TRÁNSITO RESTRINGIDO","Restringido","Normal")))</f>
        <v>Restringido</v>
      </c>
      <c r="T111" t="str">
        <f>TRIM(IF(MID(TRIM(Transportes!H112),1,FIND("-",TRIM(Transportes!H112),1)-2)="Acción humana","H","F"))</f>
        <v>F</v>
      </c>
      <c r="U111" s="38">
        <f>Transportes!G112</f>
        <v>50</v>
      </c>
    </row>
    <row r="112" spans="18:21" ht="14.25" customHeight="1">
      <c r="R112" t="str">
        <f>TRIM(MID(TRIM(Transportes!D113),1,FIND(CHAR(10),TRIM(Transportes!D113),1)-1))</f>
        <v>Lima</v>
      </c>
      <c r="S112" t="str">
        <f>TRIM(IF(Transportes!F113="TRÁNSITO INTERRUMPIDO","Interrumpido",IF(Transportes!F113="TRÁNSITO RESTRINGIDO","Restringido","Normal")))</f>
        <v>Restringido</v>
      </c>
      <c r="T112" t="str">
        <f>TRIM(IF(MID(TRIM(Transportes!H113),1,FIND("-",TRIM(Transportes!H113),1)-2)="Acción humana","H","F"))</f>
        <v>F</v>
      </c>
      <c r="U112" s="38">
        <f>Transportes!G113</f>
        <v>0</v>
      </c>
    </row>
    <row r="113" spans="18:21" ht="14.25" customHeight="1">
      <c r="R113" t="str">
        <f>TRIM(MID(TRIM(Transportes!D114),1,FIND(CHAR(10),TRIM(Transportes!D114),1)-1))</f>
        <v>Apurímac</v>
      </c>
      <c r="S113" t="str">
        <f>TRIM(IF(Transportes!F114="TRÁNSITO INTERRUMPIDO","Interrumpido",IF(Transportes!F114="TRÁNSITO RESTRINGIDO","Restringido","Normal")))</f>
        <v>Restringido</v>
      </c>
      <c r="T113" t="str">
        <f>TRIM(IF(MID(TRIM(Transportes!H114),1,FIND("-",TRIM(Transportes!H114),1)-2)="Acción humana","H","F"))</f>
        <v>F</v>
      </c>
      <c r="U113" s="38">
        <f>Transportes!G114</f>
        <v>150</v>
      </c>
    </row>
    <row r="114" spans="18:21" ht="14.25" customHeight="1">
      <c r="R114" t="str">
        <f>TRIM(MID(TRIM(Transportes!D115),1,FIND(CHAR(10),TRIM(Transportes!D115),1)-1))</f>
        <v>Cusco</v>
      </c>
      <c r="S114" t="str">
        <f>TRIM(IF(Transportes!F115="TRÁNSITO INTERRUMPIDO","Interrumpido",IF(Transportes!F115="TRÁNSITO RESTRINGIDO","Restringido","Normal")))</f>
        <v>Restringido</v>
      </c>
      <c r="T114" t="str">
        <f>TRIM(IF(MID(TRIM(Transportes!H115),1,FIND("-",TRIM(Transportes!H115),1)-2)="Acción humana","H","F"))</f>
        <v>F</v>
      </c>
      <c r="U114" s="38">
        <f>Transportes!G115</f>
        <v>860</v>
      </c>
    </row>
    <row r="115" spans="18:21" ht="14.25" customHeight="1">
      <c r="R115" t="str">
        <f>TRIM(MID(TRIM(Transportes!D116),1,FIND(CHAR(10),TRIM(Transportes!D116),1)-1))</f>
        <v>Piura</v>
      </c>
      <c r="S115" t="str">
        <f>TRIM(IF(Transportes!F116="TRÁNSITO INTERRUMPIDO","Interrumpido",IF(Transportes!F116="TRÁNSITO RESTRINGIDO","Restringido","Normal")))</f>
        <v>Restringido</v>
      </c>
      <c r="T115" t="str">
        <f>TRIM(IF(MID(TRIM(Transportes!H116),1,FIND("-",TRIM(Transportes!H116),1)-2)="Acción humana","H","F"))</f>
        <v>F</v>
      </c>
      <c r="U115" s="38">
        <f>Transportes!G116</f>
        <v>120</v>
      </c>
    </row>
    <row r="116" spans="18:21" ht="14.25" customHeight="1">
      <c r="R116" t="str">
        <f>TRIM(MID(TRIM(Transportes!D117),1,FIND(CHAR(10),TRIM(Transportes!D117),1)-1))</f>
        <v>Huánuco</v>
      </c>
      <c r="S116" t="str">
        <f>TRIM(IF(Transportes!F117="TRÁNSITO INTERRUMPIDO","Interrumpido",IF(Transportes!F117="TRÁNSITO RESTRINGIDO","Restringido","Normal")))</f>
        <v>Restringido</v>
      </c>
      <c r="T116" t="str">
        <f>TRIM(IF(MID(TRIM(Transportes!H117),1,FIND("-",TRIM(Transportes!H117),1)-2)="Acción humana","H","F"))</f>
        <v>F</v>
      </c>
      <c r="U116" s="38">
        <f>Transportes!G117</f>
        <v>100</v>
      </c>
    </row>
    <row r="117" spans="18:21" ht="14.25" customHeight="1">
      <c r="R117" t="str">
        <f>TRIM(MID(TRIM(Transportes!D118),1,FIND(CHAR(10),TRIM(Transportes!D118),1)-1))</f>
        <v>Junín</v>
      </c>
      <c r="S117" t="str">
        <f>TRIM(IF(Transportes!F118="TRÁNSITO INTERRUMPIDO","Interrumpido",IF(Transportes!F118="TRÁNSITO RESTRINGIDO","Restringido","Normal")))</f>
        <v>Restringido</v>
      </c>
      <c r="T117" t="str">
        <f>TRIM(IF(MID(TRIM(Transportes!H118),1,FIND("-",TRIM(Transportes!H118),1)-2)="Acción humana","H","F"))</f>
        <v>F</v>
      </c>
      <c r="U117" s="38" t="str">
        <f>Transportes!G118</f>
        <v>-</v>
      </c>
    </row>
    <row r="118" spans="18:21" ht="14.25" customHeight="1">
      <c r="R118" t="str">
        <f>TRIM(MID(TRIM(Transportes!D119),1,FIND(CHAR(10),TRIM(Transportes!D119),1)-1))</f>
        <v>Moquegua</v>
      </c>
      <c r="S118" t="str">
        <f>TRIM(IF(Transportes!F119="TRÁNSITO INTERRUMPIDO","Interrumpido",IF(Transportes!F119="TRÁNSITO RESTRINGIDO","Restringido","Normal")))</f>
        <v>Restringido</v>
      </c>
      <c r="T118" t="str">
        <f>TRIM(IF(MID(TRIM(Transportes!H119),1,FIND("-",TRIM(Transportes!H119),1)-2)="Acción humana","H","F"))</f>
        <v>F</v>
      </c>
      <c r="U118" s="38">
        <f>Transportes!G119</f>
        <v>50</v>
      </c>
    </row>
    <row r="119" spans="18:21">
      <c r="R119" t="str">
        <f>TRIM(MID(TRIM(Transportes!D120),1,FIND(CHAR(10),TRIM(Transportes!D120),1)-1))</f>
        <v>Cajamarca</v>
      </c>
      <c r="S119" t="str">
        <f>TRIM(IF(Transportes!F120="TRÁNSITO INTERRUMPIDO","Interrumpido",IF(Transportes!F120="TRÁNSITO RESTRINGIDO","Restringido","Normal")))</f>
        <v>Restringido</v>
      </c>
      <c r="T119" t="str">
        <f>TRIM(IF(MID(TRIM(Transportes!H120),1,FIND("-",TRIM(Transportes!H120),1)-2)="Acción humana","H","F"))</f>
        <v>F</v>
      </c>
      <c r="U119" s="38">
        <f>Transportes!G120</f>
        <v>30</v>
      </c>
    </row>
    <row r="120" spans="18:21">
      <c r="R120" t="str">
        <f>TRIM(MID(TRIM(Transportes!D121),1,FIND(CHAR(10),TRIM(Transportes!D121),1)-1))</f>
        <v>Arequipa</v>
      </c>
      <c r="S120" t="str">
        <f>TRIM(IF(Transportes!F121="TRÁNSITO INTERRUMPIDO","Interrumpido",IF(Transportes!F121="TRÁNSITO RESTRINGIDO","Restringido","Normal")))</f>
        <v>Restringido</v>
      </c>
      <c r="T120" t="str">
        <f>TRIM(IF(MID(TRIM(Transportes!H121),1,FIND("-",TRIM(Transportes!H121),1)-2)="Acción humana","H","F"))</f>
        <v>H</v>
      </c>
      <c r="U120" s="38">
        <f>Transportes!G121</f>
        <v>50</v>
      </c>
    </row>
    <row r="121" spans="18:21">
      <c r="R121" t="str">
        <f>TRIM(MID(TRIM(Transportes!D122),1,FIND(CHAR(10),TRIM(Transportes!D122),1)-1))</f>
        <v>Huánuco</v>
      </c>
      <c r="S121" t="str">
        <f>TRIM(IF(Transportes!F122="TRÁNSITO INTERRUMPIDO","Interrumpido",IF(Transportes!F122="TRÁNSITO RESTRINGIDO","Restringido","Normal")))</f>
        <v>Restringido</v>
      </c>
      <c r="T121" t="str">
        <f>TRIM(IF(MID(TRIM(Transportes!H122),1,FIND("-",TRIM(Transportes!H122),1)-2)="Acción humana","H","F"))</f>
        <v>F</v>
      </c>
      <c r="U121" s="38">
        <f>Transportes!G122</f>
        <v>100</v>
      </c>
    </row>
    <row r="122" spans="18:21">
      <c r="R122" t="str">
        <f>TRIM(MID(TRIM(Transportes!D123),1,FIND(CHAR(10),TRIM(Transportes!D123),1)-1))</f>
        <v>Junín</v>
      </c>
      <c r="S122" t="str">
        <f>TRIM(IF(Transportes!F123="TRÁNSITO INTERRUMPIDO","Interrumpido",IF(Transportes!F123="TRÁNSITO RESTRINGIDO","Restringido","Normal")))</f>
        <v>Restringido</v>
      </c>
      <c r="T122" t="str">
        <f>TRIM(IF(MID(TRIM(Transportes!H123),1,FIND("-",TRIM(Transportes!H123),1)-2)="Acción humana","H","F"))</f>
        <v>F</v>
      </c>
      <c r="U122" s="38">
        <f>Transportes!G123</f>
        <v>1</v>
      </c>
    </row>
    <row r="123" spans="18:21">
      <c r="R123" t="str">
        <f>TRIM(MID(TRIM(Transportes!D124),1,FIND(CHAR(10),TRIM(Transportes!D124),1)-1))</f>
        <v>Moquegua</v>
      </c>
      <c r="S123" t="str">
        <f>TRIM(IF(Transportes!F124="TRÁNSITO INTERRUMPIDO","Interrumpido",IF(Transportes!F124="TRÁNSITO RESTRINGIDO","Restringido","Normal")))</f>
        <v>Restringido</v>
      </c>
      <c r="T123" t="str">
        <f>TRIM(IF(MID(TRIM(Transportes!H124),1,FIND("-",TRIM(Transportes!H124),1)-2)="Acción humana","H","F"))</f>
        <v>F</v>
      </c>
      <c r="U123" s="38" t="str">
        <f>Transportes!G124</f>
        <v>-</v>
      </c>
    </row>
    <row r="124" spans="18:21">
      <c r="R124" t="str">
        <f>TRIM(MID(TRIM(Transportes!D125),1,FIND(CHAR(10),TRIM(Transportes!D125),1)-1))</f>
        <v>Ucayali</v>
      </c>
      <c r="S124" t="str">
        <f>TRIM(IF(Transportes!F125="TRÁNSITO INTERRUMPIDO","Interrumpido",IF(Transportes!F125="TRÁNSITO RESTRINGIDO","Restringido","Normal")))</f>
        <v>Restringido</v>
      </c>
      <c r="T124" t="str">
        <f>TRIM(IF(MID(TRIM(Transportes!H125),1,FIND("-",TRIM(Transportes!H125),1)-2)="Acción humana","H","F"))</f>
        <v>F</v>
      </c>
      <c r="U124" s="38">
        <f>Transportes!G125</f>
        <v>300</v>
      </c>
    </row>
    <row r="125" spans="18:21">
      <c r="R125" t="str">
        <f>TRIM(MID(TRIM(Transportes!D126),1,FIND(CHAR(10),TRIM(Transportes!D126),1)-1))</f>
        <v>Amazonas</v>
      </c>
      <c r="S125" t="str">
        <f>TRIM(IF(Transportes!F126="TRÁNSITO INTERRUMPIDO","Interrumpido",IF(Transportes!F126="TRÁNSITO RESTRINGIDO","Restringido","Normal")))</f>
        <v>Restringido</v>
      </c>
      <c r="T125" t="str">
        <f>TRIM(IF(MID(TRIM(Transportes!H126),1,FIND("-",TRIM(Transportes!H126),1)-2)="Acción humana","H","F"))</f>
        <v>F</v>
      </c>
      <c r="U125" s="38">
        <f>Transportes!G126</f>
        <v>100</v>
      </c>
    </row>
    <row r="126" spans="18:21">
      <c r="R126" t="str">
        <f>TRIM(MID(TRIM(Transportes!D127),1,FIND(CHAR(10),TRIM(Transportes!D127),1)-1))</f>
        <v>Piura</v>
      </c>
      <c r="S126" t="str">
        <f>TRIM(IF(Transportes!F127="TRÁNSITO INTERRUMPIDO","Interrumpido",IF(Transportes!F127="TRÁNSITO RESTRINGIDO","Restringido","Normal")))</f>
        <v>Restringido</v>
      </c>
      <c r="T126" t="str">
        <f>TRIM(IF(MID(TRIM(Transportes!H127),1,FIND("-",TRIM(Transportes!H127),1)-2)="Acción humana","H","F"))</f>
        <v>F</v>
      </c>
      <c r="U126" s="38" t="str">
        <f>Transportes!G127</f>
        <v>-</v>
      </c>
    </row>
    <row r="127" spans="18:21">
      <c r="R127" t="str">
        <f>TRIM(MID(TRIM(Transportes!D128),1,FIND(CHAR(10),TRIM(Transportes!D128),1)-1))</f>
        <v>Lima</v>
      </c>
      <c r="S127" t="str">
        <f>TRIM(IF(Transportes!F128="TRÁNSITO INTERRUMPIDO","Interrumpido",IF(Transportes!F128="TRÁNSITO RESTRINGIDO","Restringido","Normal")))</f>
        <v>Restringido</v>
      </c>
      <c r="T127" t="str">
        <f>TRIM(IF(MID(TRIM(Transportes!H128),1,FIND("-",TRIM(Transportes!H128),1)-2)="Acción humana","H","F"))</f>
        <v>F</v>
      </c>
      <c r="U127" s="38">
        <f>Transportes!G128</f>
        <v>200</v>
      </c>
    </row>
    <row r="128" spans="18:21">
      <c r="R128" t="str">
        <f>TRIM(MID(TRIM(Transportes!D129),1,FIND(CHAR(10),TRIM(Transportes!D129),1)-1))</f>
        <v>Junín</v>
      </c>
      <c r="S128" t="str">
        <f>TRIM(IF(Transportes!F129="TRÁNSITO INTERRUMPIDO","Interrumpido",IF(Transportes!F129="TRÁNSITO RESTRINGIDO","Restringido","Normal")))</f>
        <v>Restringido</v>
      </c>
      <c r="T128" t="str">
        <f>TRIM(IF(MID(TRIM(Transportes!H129),1,FIND("-",TRIM(Transportes!H129),1)-2)="Acción humana","H","F"))</f>
        <v>F</v>
      </c>
      <c r="U128" s="38">
        <f>Transportes!G129</f>
        <v>300</v>
      </c>
    </row>
    <row r="129" spans="18:21">
      <c r="R129" t="str">
        <f>TRIM(MID(TRIM(Transportes!D130),1,FIND(CHAR(10),TRIM(Transportes!D130),1)-1))</f>
        <v>Junín</v>
      </c>
      <c r="S129" t="str">
        <f>TRIM(IF(Transportes!F130="TRÁNSITO INTERRUMPIDO","Interrumpido",IF(Transportes!F130="TRÁNSITO RESTRINGIDO","Restringido","Normal")))</f>
        <v>Restringido</v>
      </c>
      <c r="T129" t="str">
        <f>TRIM(IF(MID(TRIM(Transportes!H130),1,FIND("-",TRIM(Transportes!H130),1)-2)="Acción humana","H","F"))</f>
        <v>F</v>
      </c>
      <c r="U129" s="38">
        <f>Transportes!G130</f>
        <v>20</v>
      </c>
    </row>
    <row r="130" spans="18:21">
      <c r="R130" t="str">
        <f>TRIM(MID(TRIM(Transportes!D131),1,FIND(CHAR(10),TRIM(Transportes!D131),1)-1))</f>
        <v>Tumbes</v>
      </c>
      <c r="S130" t="str">
        <f>TRIM(IF(Transportes!F131="TRÁNSITO INTERRUMPIDO","Interrumpido",IF(Transportes!F131="TRÁNSITO RESTRINGIDO","Restringido","Normal")))</f>
        <v>Restringido</v>
      </c>
      <c r="T130" t="str">
        <f>TRIM(IF(MID(TRIM(Transportes!H131),1,FIND("-",TRIM(Transportes!H131),1)-2)="Acción humana","H","F"))</f>
        <v>F</v>
      </c>
      <c r="U130" s="38">
        <f>Transportes!G131</f>
        <v>0</v>
      </c>
    </row>
    <row r="131" spans="18:21">
      <c r="R131" t="str">
        <f>TRIM(MID(TRIM(Transportes!D132),1,FIND(CHAR(10),TRIM(Transportes!D132),1)-1))</f>
        <v>Cusco</v>
      </c>
      <c r="S131" t="str">
        <f>TRIM(IF(Transportes!F132="TRÁNSITO INTERRUMPIDO","Interrumpido",IF(Transportes!F132="TRÁNSITO RESTRINGIDO","Restringido","Normal")))</f>
        <v>Restringido</v>
      </c>
      <c r="T131" t="str">
        <f>TRIM(IF(MID(TRIM(Transportes!H132),1,FIND("-",TRIM(Transportes!H132),1)-2)="Acción humana","H","F"))</f>
        <v>F</v>
      </c>
      <c r="U131" s="38">
        <f>Transportes!G132</f>
        <v>30</v>
      </c>
    </row>
    <row r="132" spans="18:21">
      <c r="R132" t="str">
        <f>TRIM(MID(TRIM(Transportes!D133),1,FIND(CHAR(10),TRIM(Transportes!D133),1)-1))</f>
        <v>Amazonas</v>
      </c>
      <c r="S132" t="str">
        <f>TRIM(IF(Transportes!F133="TRÁNSITO INTERRUMPIDO","Interrumpido",IF(Transportes!F133="TRÁNSITO RESTRINGIDO","Restringido","Normal")))</f>
        <v>Restringido</v>
      </c>
      <c r="T132" t="str">
        <f>TRIM(IF(MID(TRIM(Transportes!H133),1,FIND("-",TRIM(Transportes!H133),1)-2)="Acción humana","H","F"))</f>
        <v>H</v>
      </c>
      <c r="U132" s="38">
        <f>Transportes!G133</f>
        <v>40</v>
      </c>
    </row>
    <row r="133" spans="18:21">
      <c r="R133" t="str">
        <f>TRIM(MID(TRIM(Transportes!D134),1,FIND(CHAR(10),TRIM(Transportes!D134),1)-1))</f>
        <v>Cajamarca</v>
      </c>
      <c r="S133" t="str">
        <f>TRIM(IF(Transportes!F134="TRÁNSITO INTERRUMPIDO","Interrumpido",IF(Transportes!F134="TRÁNSITO RESTRINGIDO","Restringido","Normal")))</f>
        <v>Restringido</v>
      </c>
      <c r="T133" t="str">
        <f>TRIM(IF(MID(TRIM(Transportes!H134),1,FIND("-",TRIM(Transportes!H134),1)-2)="Acción humana","H","F"))</f>
        <v>F</v>
      </c>
      <c r="U133" s="38">
        <f>Transportes!G134</f>
        <v>0</v>
      </c>
    </row>
    <row r="134" spans="18:21">
      <c r="R134" t="str">
        <f>TRIM(MID(TRIM(Transportes!D135),1,FIND(CHAR(10),TRIM(Transportes!D135),1)-1))</f>
        <v>Pasco</v>
      </c>
      <c r="S134" t="str">
        <f>TRIM(IF(Transportes!F135="TRÁNSITO INTERRUMPIDO","Interrumpido",IF(Transportes!F135="TRÁNSITO RESTRINGIDO","Restringido","Normal")))</f>
        <v>Restringido</v>
      </c>
      <c r="T134" t="str">
        <f>TRIM(IF(MID(TRIM(Transportes!H135),1,FIND("-",TRIM(Transportes!H135),1)-2)="Acción humana","H","F"))</f>
        <v>F</v>
      </c>
      <c r="U134" s="38">
        <f>Transportes!G135</f>
        <v>200</v>
      </c>
    </row>
    <row r="135" spans="18:21">
      <c r="R135" t="str">
        <f>TRIM(MID(TRIM(Transportes!D136),1,FIND(CHAR(10),TRIM(Transportes!D136),1)-1))</f>
        <v>Áncash</v>
      </c>
      <c r="S135" t="str">
        <f>TRIM(IF(Transportes!F136="TRÁNSITO INTERRUMPIDO","Interrumpido",IF(Transportes!F136="TRÁNSITO RESTRINGIDO","Restringido","Normal")))</f>
        <v>Restringido</v>
      </c>
      <c r="T135" t="str">
        <f>TRIM(IF(MID(TRIM(Transportes!H136),1,FIND("-",TRIM(Transportes!H136),1)-2)="Acción humana","H","F"))</f>
        <v>F</v>
      </c>
      <c r="U135" s="38">
        <f>Transportes!G136</f>
        <v>20</v>
      </c>
    </row>
    <row r="136" spans="18:21">
      <c r="R136" t="str">
        <f>TRIM(MID(TRIM(Transportes!D137),1,FIND(CHAR(10),TRIM(Transportes!D137),1)-1))</f>
        <v>Pasco</v>
      </c>
      <c r="S136" t="str">
        <f>TRIM(IF(Transportes!F137="TRÁNSITO INTERRUMPIDO","Interrumpido",IF(Transportes!F137="TRÁNSITO RESTRINGIDO","Restringido","Normal")))</f>
        <v>Restringido</v>
      </c>
      <c r="T136" t="str">
        <f>TRIM(IF(MID(TRIM(Transportes!H137),1,FIND("-",TRIM(Transportes!H137),1)-2)="Acción humana","H","F"))</f>
        <v>F</v>
      </c>
      <c r="U136" s="38">
        <f>Transportes!G137</f>
        <v>50</v>
      </c>
    </row>
    <row r="137" spans="18:21">
      <c r="R137" t="str">
        <f>TRIM(MID(TRIM(Transportes!D138),1,FIND(CHAR(10),TRIM(Transportes!D138),1)-1))</f>
        <v>Cusco</v>
      </c>
      <c r="S137" t="str">
        <f>TRIM(IF(Transportes!F138="TRÁNSITO INTERRUMPIDO","Interrumpido",IF(Transportes!F138="TRÁNSITO RESTRINGIDO","Restringido","Normal")))</f>
        <v>Restringido</v>
      </c>
      <c r="T137" t="str">
        <f>TRIM(IF(MID(TRIM(Transportes!H138),1,FIND("-",TRIM(Transportes!H138),1)-2)="Acción humana","H","F"))</f>
        <v>F</v>
      </c>
      <c r="U137" s="38">
        <f>Transportes!G138</f>
        <v>30</v>
      </c>
    </row>
    <row r="138" spans="18:21">
      <c r="R138" t="str">
        <f>TRIM(MID(TRIM(Transportes!D139),1,FIND(CHAR(10),TRIM(Transportes!D139),1)-1))</f>
        <v>Cusco</v>
      </c>
      <c r="S138" t="str">
        <f>TRIM(IF(Transportes!F139="TRÁNSITO INTERRUMPIDO","Interrumpido",IF(Transportes!F139="TRÁNSITO RESTRINGIDO","Restringido","Normal")))</f>
        <v>Restringido</v>
      </c>
      <c r="T138" t="str">
        <f>TRIM(IF(MID(TRIM(Transportes!H139),1,FIND("-",TRIM(Transportes!H139),1)-2)="Acción humana","H","F"))</f>
        <v>F</v>
      </c>
      <c r="U138" s="38">
        <f>Transportes!G139</f>
        <v>30</v>
      </c>
    </row>
    <row r="139" spans="18:21">
      <c r="R139" t="str">
        <f>TRIM(MID(TRIM(Transportes!D140),1,FIND(CHAR(10),TRIM(Transportes!D140),1)-1))</f>
        <v>Cusco</v>
      </c>
      <c r="S139" t="str">
        <f>TRIM(IF(Transportes!F140="TRÁNSITO INTERRUMPIDO","Interrumpido",IF(Transportes!F140="TRÁNSITO RESTRINGIDO","Restringido","Normal")))</f>
        <v>Restringido</v>
      </c>
      <c r="T139" t="str">
        <f>TRIM(IF(MID(TRIM(Transportes!H140),1,FIND("-",TRIM(Transportes!H140),1)-2)="Acción humana","H","F"))</f>
        <v>F</v>
      </c>
      <c r="U139" s="38">
        <f>Transportes!G140</f>
        <v>50</v>
      </c>
    </row>
    <row r="140" spans="18:21">
      <c r="R140" t="str">
        <f>TRIM(MID(TRIM(Transportes!D141),1,FIND(CHAR(10),TRIM(Transportes!D141),1)-1))</f>
        <v>Cusco</v>
      </c>
      <c r="S140" t="str">
        <f>TRIM(IF(Transportes!F141="TRÁNSITO INTERRUMPIDO","Interrumpido",IF(Transportes!F141="TRÁNSITO RESTRINGIDO","Restringido","Normal")))</f>
        <v>Restringido</v>
      </c>
      <c r="T140" t="str">
        <f>TRIM(IF(MID(TRIM(Transportes!H141),1,FIND("-",TRIM(Transportes!H141),1)-2)="Acción humana","H","F"))</f>
        <v>F</v>
      </c>
      <c r="U140" s="38">
        <f>Transportes!G141</f>
        <v>30</v>
      </c>
    </row>
    <row r="141" spans="18:21">
      <c r="R141" t="str">
        <f>TRIM(MID(TRIM(Transportes!D142),1,FIND(CHAR(10),TRIM(Transportes!D142),1)-1))</f>
        <v>Ucayali</v>
      </c>
      <c r="S141" t="str">
        <f>TRIM(IF(Transportes!F142="TRÁNSITO INTERRUMPIDO","Interrumpido",IF(Transportes!F142="TRÁNSITO RESTRINGIDO","Restringido","Normal")))</f>
        <v>Restringido</v>
      </c>
      <c r="T141" t="str">
        <f>TRIM(IF(MID(TRIM(Transportes!H142),1,FIND("-",TRIM(Transportes!H142),1)-2)="Acción humana","H","F"))</f>
        <v>F</v>
      </c>
      <c r="U141" s="38" t="str">
        <f>Transportes!G142</f>
        <v>-</v>
      </c>
    </row>
    <row r="142" spans="18:21">
      <c r="R142" t="str">
        <f>TRIM(MID(TRIM(Transportes!D143),1,FIND(CHAR(10),TRIM(Transportes!D143),1)-1))</f>
        <v>Huánuco</v>
      </c>
      <c r="S142" t="str">
        <f>TRIM(IF(Transportes!F143="TRÁNSITO INTERRUMPIDO","Interrumpido",IF(Transportes!F143="TRÁNSITO RESTRINGIDO","Restringido","Normal")))</f>
        <v>Restringido</v>
      </c>
      <c r="T142" t="str">
        <f>TRIM(IF(MID(TRIM(Transportes!H143),1,FIND("-",TRIM(Transportes!H143),1)-2)="Acción humana","H","F"))</f>
        <v>F</v>
      </c>
      <c r="U142" s="38">
        <f>Transportes!G143</f>
        <v>100</v>
      </c>
    </row>
    <row r="143" spans="18:21">
      <c r="R143" t="str">
        <f>TRIM(MID(TRIM(Transportes!D144),1,FIND(CHAR(10),TRIM(Transportes!D144),1)-1))</f>
        <v>Junín</v>
      </c>
      <c r="S143" t="str">
        <f>TRIM(IF(Transportes!F144="TRÁNSITO INTERRUMPIDO","Interrumpido",IF(Transportes!F144="TRÁNSITO RESTRINGIDO","Restringido","Normal")))</f>
        <v>Restringido</v>
      </c>
      <c r="T143" t="str">
        <f>TRIM(IF(MID(TRIM(Transportes!H144),1,FIND("-",TRIM(Transportes!H144),1)-2)="Acción humana","H","F"))</f>
        <v>F</v>
      </c>
      <c r="U143" s="38" t="str">
        <f>Transportes!G144</f>
        <v>-</v>
      </c>
    </row>
    <row r="144" spans="18:21">
      <c r="R144" t="str">
        <f>TRIM(MID(TRIM(Transportes!D145),1,FIND(CHAR(10),TRIM(Transportes!D145),1)-1))</f>
        <v>Junín</v>
      </c>
      <c r="S144" t="str">
        <f>TRIM(IF(Transportes!F145="TRÁNSITO INTERRUMPIDO","Interrumpido",IF(Transportes!F145="TRÁNSITO RESTRINGIDO","Restringido","Normal")))</f>
        <v>Restringido</v>
      </c>
      <c r="T144" t="str">
        <f>TRIM(IF(MID(TRIM(Transportes!H145),1,FIND("-",TRIM(Transportes!H145),1)-2)="Acción humana","H","F"))</f>
        <v>F</v>
      </c>
      <c r="U144" s="38" t="str">
        <f>Transportes!G145</f>
        <v>-</v>
      </c>
    </row>
    <row r="145" spans="18:21">
      <c r="R145" t="str">
        <f>TRIM(MID(TRIM(Transportes!D146),1,FIND(CHAR(10),TRIM(Transportes!D146),1)-1))</f>
        <v>Piura</v>
      </c>
      <c r="S145" t="str">
        <f>TRIM(IF(Transportes!F146="TRÁNSITO INTERRUMPIDO","Interrumpido",IF(Transportes!F146="TRÁNSITO RESTRINGIDO","Restringido","Normal")))</f>
        <v>Restringido</v>
      </c>
      <c r="T145" t="str">
        <f>TRIM(IF(MID(TRIM(Transportes!H146),1,FIND("-",TRIM(Transportes!H146),1)-2)="Acción humana","H","F"))</f>
        <v>F</v>
      </c>
      <c r="U145" s="38">
        <f>Transportes!G146</f>
        <v>700</v>
      </c>
    </row>
    <row r="146" spans="18:21">
      <c r="R146" t="str">
        <f>TRIM(MID(TRIM(Transportes!D147),1,FIND(CHAR(10),TRIM(Transportes!D147),1)-1))</f>
        <v>Huánuco</v>
      </c>
      <c r="S146" t="str">
        <f>TRIM(IF(Transportes!F147="TRÁNSITO INTERRUMPIDO","Interrumpido",IF(Transportes!F147="TRÁNSITO RESTRINGIDO","Restringido","Normal")))</f>
        <v>Restringido</v>
      </c>
      <c r="T146" t="str">
        <f>TRIM(IF(MID(TRIM(Transportes!H147),1,FIND("-",TRIM(Transportes!H147),1)-2)="Acción humana","H","F"))</f>
        <v>F</v>
      </c>
      <c r="U146" s="38">
        <f>Transportes!G147</f>
        <v>15</v>
      </c>
    </row>
    <row r="147" spans="18:21">
      <c r="R147" t="str">
        <f>TRIM(MID(TRIM(Transportes!D148),1,FIND(CHAR(10),TRIM(Transportes!D148),1)-1))</f>
        <v>Huánuco</v>
      </c>
      <c r="S147" t="str">
        <f>TRIM(IF(Transportes!F148="TRÁNSITO INTERRUMPIDO","Interrumpido",IF(Transportes!F148="TRÁNSITO RESTRINGIDO","Restringido","Normal")))</f>
        <v>Restringido</v>
      </c>
      <c r="T147" t="str">
        <f>TRIM(IF(MID(TRIM(Transportes!H148),1,FIND("-",TRIM(Transportes!H148),1)-2)="Acción humana","H","F"))</f>
        <v>F</v>
      </c>
      <c r="U147" s="38">
        <f>Transportes!G148</f>
        <v>15</v>
      </c>
    </row>
    <row r="148" spans="18:21">
      <c r="R148" t="str">
        <f>TRIM(MID(TRIM(Transportes!D149),1,FIND(CHAR(10),TRIM(Transportes!D149),1)-1))</f>
        <v>Huánuco</v>
      </c>
      <c r="S148" t="str">
        <f>TRIM(IF(Transportes!F149="TRÁNSITO INTERRUMPIDO","Interrumpido",IF(Transportes!F149="TRÁNSITO RESTRINGIDO","Restringido","Normal")))</f>
        <v>Restringido</v>
      </c>
      <c r="T148" t="str">
        <f>TRIM(IF(MID(TRIM(Transportes!H149),1,FIND("-",TRIM(Transportes!H149),1)-2)="Acción humana","H","F"))</f>
        <v>F</v>
      </c>
      <c r="U148" s="38">
        <f>Transportes!G149</f>
        <v>15</v>
      </c>
    </row>
    <row r="149" spans="18:21">
      <c r="R149" t="str">
        <f>TRIM(MID(TRIM(Transportes!D150),1,FIND(CHAR(10),TRIM(Transportes!D150),1)-1))</f>
        <v>Huánuco</v>
      </c>
      <c r="S149" t="str">
        <f>TRIM(IF(Transportes!F150="TRÁNSITO INTERRUMPIDO","Interrumpido",IF(Transportes!F150="TRÁNSITO RESTRINGIDO","Restringido","Normal")))</f>
        <v>Restringido</v>
      </c>
      <c r="T149" t="str">
        <f>TRIM(IF(MID(TRIM(Transportes!H150),1,FIND("-",TRIM(Transportes!H150),1)-2)="Acción humana","H","F"))</f>
        <v>F</v>
      </c>
      <c r="U149" s="38">
        <f>Transportes!G150</f>
        <v>15</v>
      </c>
    </row>
    <row r="150" spans="18:21">
      <c r="R150" t="str">
        <f>TRIM(MID(TRIM(Transportes!D151),1,FIND(CHAR(10),TRIM(Transportes!D151),1)-1))</f>
        <v>Huánuco</v>
      </c>
      <c r="S150" t="str">
        <f>TRIM(IF(Transportes!F151="TRÁNSITO INTERRUMPIDO","Interrumpido",IF(Transportes!F151="TRÁNSITO RESTRINGIDO","Restringido","Normal")))</f>
        <v>Restringido</v>
      </c>
      <c r="T150" t="str">
        <f>TRIM(IF(MID(TRIM(Transportes!H151),1,FIND("-",TRIM(Transportes!H151),1)-2)="Acción humana","H","F"))</f>
        <v>F</v>
      </c>
      <c r="U150" s="38">
        <f>Transportes!G151</f>
        <v>15</v>
      </c>
    </row>
    <row r="151" spans="18:21">
      <c r="R151" t="str">
        <f>TRIM(MID(TRIM(Transportes!D152),1,FIND(CHAR(10),TRIM(Transportes!D152),1)-1))</f>
        <v>Junín</v>
      </c>
      <c r="S151" t="str">
        <f>TRIM(IF(Transportes!F152="TRÁNSITO INTERRUMPIDO","Interrumpido",IF(Transportes!F152="TRÁNSITO RESTRINGIDO","Restringido","Normal")))</f>
        <v>Restringido</v>
      </c>
      <c r="T151" t="str">
        <f>TRIM(IF(MID(TRIM(Transportes!H152),1,FIND("-",TRIM(Transportes!H152),1)-2)="Acción humana","H","F"))</f>
        <v>F</v>
      </c>
      <c r="U151" s="38">
        <f>Transportes!G152</f>
        <v>20</v>
      </c>
    </row>
    <row r="152" spans="18:21">
      <c r="R152" t="str">
        <f>TRIM(MID(TRIM(Transportes!D153),1,FIND(CHAR(10),TRIM(Transportes!D153),1)-1))</f>
        <v>Puno</v>
      </c>
      <c r="S152" t="str">
        <f>TRIM(IF(Transportes!F153="TRÁNSITO INTERRUMPIDO","Interrumpido",IF(Transportes!F153="TRÁNSITO RESTRINGIDO","Restringido","Normal")))</f>
        <v>Restringido</v>
      </c>
      <c r="T152" t="str">
        <f>TRIM(IF(MID(TRIM(Transportes!H153),1,FIND("-",TRIM(Transportes!H153),1)-2)="Acción humana","H","F"))</f>
        <v>F</v>
      </c>
      <c r="U152" s="38">
        <f>Transportes!G153</f>
        <v>30</v>
      </c>
    </row>
    <row r="153" spans="18:21">
      <c r="R153" t="str">
        <f>TRIM(MID(TRIM(Transportes!D154),1,FIND(CHAR(10),TRIM(Transportes!D154),1)-1))</f>
        <v>Piura</v>
      </c>
      <c r="S153" t="str">
        <f>TRIM(IF(Transportes!F154="TRÁNSITO INTERRUMPIDO","Interrumpido",IF(Transportes!F154="TRÁNSITO RESTRINGIDO","Restringido","Normal")))</f>
        <v>Restringido</v>
      </c>
      <c r="T153" t="str">
        <f>TRIM(IF(MID(TRIM(Transportes!H154),1,FIND("-",TRIM(Transportes!H154),1)-2)="Acción humana","H","F"))</f>
        <v>H</v>
      </c>
      <c r="U153" s="38" t="str">
        <f>Transportes!G154</f>
        <v>-</v>
      </c>
    </row>
    <row r="154" spans="18:21">
      <c r="R154" t="str">
        <f>TRIM(MID(TRIM(Transportes!D155),1,FIND(CHAR(10),TRIM(Transportes!D155),1)-1))</f>
        <v>Piura</v>
      </c>
      <c r="S154" t="str">
        <f>TRIM(IF(Transportes!F155="TRÁNSITO INTERRUMPIDO","Interrumpido",IF(Transportes!F155="TRÁNSITO RESTRINGIDO","Restringido","Normal")))</f>
        <v>Restringido</v>
      </c>
      <c r="T154" t="str">
        <f>TRIM(IF(MID(TRIM(Transportes!H155),1,FIND("-",TRIM(Transportes!H155),1)-2)="Acción humana","H","F"))</f>
        <v>H</v>
      </c>
      <c r="U154" s="38">
        <f>Transportes!G155</f>
        <v>150</v>
      </c>
    </row>
    <row r="155" spans="18:21">
      <c r="R155" t="str">
        <f>TRIM(MID(TRIM(Transportes!D156),1,FIND(CHAR(10),TRIM(Transportes!D156),1)-1))</f>
        <v>Loreto</v>
      </c>
      <c r="S155" t="str">
        <f>TRIM(IF(Transportes!F156="TRÁNSITO INTERRUMPIDO","Interrumpido",IF(Transportes!F156="TRÁNSITO RESTRINGIDO","Restringido","Normal")))</f>
        <v>Restringido</v>
      </c>
      <c r="T155" t="str">
        <f>TRIM(IF(MID(TRIM(Transportes!H156),1,FIND("-",TRIM(Transportes!H156),1)-2)="Acción humana","H","F"))</f>
        <v>H</v>
      </c>
      <c r="U155" s="38">
        <f>Transportes!G156</f>
        <v>230</v>
      </c>
    </row>
    <row r="156" spans="18:21">
      <c r="R156" t="str">
        <f>TRIM(MID(TRIM(Transportes!D157),1,FIND(CHAR(10),TRIM(Transportes!D157),1)-1))</f>
        <v>San Martín</v>
      </c>
      <c r="S156" t="str">
        <f>TRIM(IF(Transportes!F157="TRÁNSITO INTERRUMPIDO","Interrumpido",IF(Transportes!F157="TRÁNSITO RESTRINGIDO","Restringido","Normal")))</f>
        <v>Restringido</v>
      </c>
      <c r="T156" t="str">
        <f>TRIM(IF(MID(TRIM(Transportes!H157),1,FIND("-",TRIM(Transportes!H157),1)-2)="Acción humana","H","F"))</f>
        <v>F</v>
      </c>
      <c r="U156" s="38">
        <f>Transportes!G157</f>
        <v>90</v>
      </c>
    </row>
    <row r="157" spans="18:21">
      <c r="R157" t="str">
        <f>TRIM(MID(TRIM(Transportes!D158),1,FIND(CHAR(10),TRIM(Transportes!D158),1)-1))</f>
        <v>Huánuco</v>
      </c>
      <c r="S157" t="str">
        <f>TRIM(IF(Transportes!F158="TRÁNSITO INTERRUMPIDO","Interrumpido",IF(Transportes!F158="TRÁNSITO RESTRINGIDO","Restringido","Normal")))</f>
        <v>Restringido</v>
      </c>
      <c r="T157" t="str">
        <f>TRIM(IF(MID(TRIM(Transportes!H158),1,FIND("-",TRIM(Transportes!H158),1)-2)="Acción humana","H","F"))</f>
        <v>F</v>
      </c>
      <c r="U157" s="38">
        <f>Transportes!G158</f>
        <v>100</v>
      </c>
    </row>
    <row r="158" spans="18:21">
      <c r="R158" t="str">
        <f>TRIM(MID(TRIM(Transportes!D159),1,FIND(CHAR(10),TRIM(Transportes!D159),1)-1))</f>
        <v>Apurímac</v>
      </c>
      <c r="S158" t="str">
        <f>TRIM(IF(Transportes!F159="TRÁNSITO INTERRUMPIDO","Interrumpido",IF(Transportes!F159="TRÁNSITO RESTRINGIDO","Restringido","Normal")))</f>
        <v>Restringido</v>
      </c>
      <c r="T158" t="str">
        <f>TRIM(IF(MID(TRIM(Transportes!H159),1,FIND("-",TRIM(Transportes!H159),1)-2)="Acción humana","H","F"))</f>
        <v>F</v>
      </c>
      <c r="U158" s="38">
        <f>Transportes!G159</f>
        <v>335</v>
      </c>
    </row>
    <row r="159" spans="18:21">
      <c r="R159" t="str">
        <f>TRIM(MID(TRIM(Transportes!D160),1,FIND(CHAR(10),TRIM(Transportes!D160),1)-1))</f>
        <v>La Libertad</v>
      </c>
      <c r="S159" t="str">
        <f>TRIM(IF(Transportes!F160="TRÁNSITO INTERRUMPIDO","Interrumpido",IF(Transportes!F160="TRÁNSITO RESTRINGIDO","Restringido","Normal")))</f>
        <v>Restringido</v>
      </c>
      <c r="T159" t="str">
        <f>TRIM(IF(MID(TRIM(Transportes!H160),1,FIND("-",TRIM(Transportes!H160),1)-2)="Acción humana","H","F"))</f>
        <v>F</v>
      </c>
      <c r="U159" s="38">
        <f>Transportes!G160</f>
        <v>40</v>
      </c>
    </row>
    <row r="160" spans="18:21">
      <c r="R160" t="str">
        <f>TRIM(MID(TRIM(Transportes!D161),1,FIND(CHAR(10),TRIM(Transportes!D161),1)-1))</f>
        <v>La Libertad</v>
      </c>
      <c r="S160" t="str">
        <f>TRIM(IF(Transportes!F161="TRÁNSITO INTERRUMPIDO","Interrumpido",IF(Transportes!F161="TRÁNSITO RESTRINGIDO","Restringido","Normal")))</f>
        <v>Restringido</v>
      </c>
      <c r="T160" t="str">
        <f>TRIM(IF(MID(TRIM(Transportes!H161),1,FIND("-",TRIM(Transportes!H161),1)-2)="Acción humana","H","F"))</f>
        <v>F</v>
      </c>
      <c r="U160" s="38">
        <f>Transportes!G161</f>
        <v>40</v>
      </c>
    </row>
    <row r="161" spans="18:21">
      <c r="R161" t="str">
        <f>TRIM(MID(TRIM(Transportes!D162),1,FIND(CHAR(10),TRIM(Transportes!D162),1)-1))</f>
        <v>Pasco</v>
      </c>
      <c r="S161" t="str">
        <f>TRIM(IF(Transportes!F162="TRÁNSITO INTERRUMPIDO","Interrumpido",IF(Transportes!F162="TRÁNSITO RESTRINGIDO","Restringido","Normal")))</f>
        <v>Restringido</v>
      </c>
      <c r="T161" t="str">
        <f>TRIM(IF(MID(TRIM(Transportes!H162),1,FIND("-",TRIM(Transportes!H162),1)-2)="Acción humana","H","F"))</f>
        <v>F</v>
      </c>
      <c r="U161" s="38">
        <f>Transportes!G162</f>
        <v>45</v>
      </c>
    </row>
    <row r="162" spans="18:21">
      <c r="R162" t="str">
        <f>TRIM(MID(TRIM(Transportes!D163),1,FIND(CHAR(10),TRIM(Transportes!D163),1)-1))</f>
        <v>Pasco</v>
      </c>
      <c r="S162" t="str">
        <f>TRIM(IF(Transportes!F163="TRÁNSITO INTERRUMPIDO","Interrumpido",IF(Transportes!F163="TRÁNSITO RESTRINGIDO","Restringido","Normal")))</f>
        <v>Restringido</v>
      </c>
      <c r="T162" t="str">
        <f>TRIM(IF(MID(TRIM(Transportes!H163),1,FIND("-",TRIM(Transportes!H163),1)-2)="Acción humana","H","F"))</f>
        <v>F</v>
      </c>
      <c r="U162" s="38">
        <f>Transportes!G163</f>
        <v>25</v>
      </c>
    </row>
    <row r="163" spans="18:21">
      <c r="R163" t="str">
        <f>TRIM(MID(TRIM(Transportes!D164),1,FIND(CHAR(10),TRIM(Transportes!D164),1)-1))</f>
        <v>Cajamarca</v>
      </c>
      <c r="S163" t="str">
        <f>TRIM(IF(Transportes!F164="TRÁNSITO INTERRUMPIDO","Interrumpido",IF(Transportes!F164="TRÁNSITO RESTRINGIDO","Restringido","Normal")))</f>
        <v>Restringido</v>
      </c>
      <c r="T163" t="str">
        <f>TRIM(IF(MID(TRIM(Transportes!H164),1,FIND("-",TRIM(Transportes!H164),1)-2)="Acción humana","H","F"))</f>
        <v>F</v>
      </c>
      <c r="U163" s="38" t="str">
        <f>Transportes!G164</f>
        <v>-</v>
      </c>
    </row>
    <row r="164" spans="18:21">
      <c r="R164" t="str">
        <f>TRIM(MID(TRIM(Transportes!D165),1,FIND(CHAR(10),TRIM(Transportes!D165),1)-1))</f>
        <v>Junín</v>
      </c>
      <c r="S164" t="str">
        <f>TRIM(IF(Transportes!F165="TRÁNSITO INTERRUMPIDO","Interrumpido",IF(Transportes!F165="TRÁNSITO RESTRINGIDO","Restringido","Normal")))</f>
        <v>Restringido</v>
      </c>
      <c r="T164" t="str">
        <f>TRIM(IF(MID(TRIM(Transportes!H165),1,FIND("-",TRIM(Transportes!H165),1)-2)="Acción humana","H","F"))</f>
        <v>F</v>
      </c>
      <c r="U164" s="38">
        <f>Transportes!G165</f>
        <v>40</v>
      </c>
    </row>
    <row r="165" spans="18:21">
      <c r="R165" t="str">
        <f>TRIM(MID(TRIM(Transportes!D166),1,FIND(CHAR(10),TRIM(Transportes!D166),1)-1))</f>
        <v>Piura</v>
      </c>
      <c r="S165" t="str">
        <f>TRIM(IF(Transportes!F166="TRÁNSITO INTERRUMPIDO","Interrumpido",IF(Transportes!F166="TRÁNSITO RESTRINGIDO","Restringido","Normal")))</f>
        <v>Restringido</v>
      </c>
      <c r="T165" t="str">
        <f>TRIM(IF(MID(TRIM(Transportes!H166),1,FIND("-",TRIM(Transportes!H166),1)-2)="Acción humana","H","F"))</f>
        <v>F</v>
      </c>
      <c r="U165" s="38">
        <f>Transportes!G166</f>
        <v>100</v>
      </c>
    </row>
    <row r="166" spans="18:21">
      <c r="R166" t="str">
        <f>TRIM(MID(TRIM(Transportes!D167),1,FIND(CHAR(10),TRIM(Transportes!D167),1)-1))</f>
        <v>Piura</v>
      </c>
      <c r="S166" t="str">
        <f>TRIM(IF(Transportes!F167="TRÁNSITO INTERRUMPIDO","Interrumpido",IF(Transportes!F167="TRÁNSITO RESTRINGIDO","Restringido","Normal")))</f>
        <v>Restringido</v>
      </c>
      <c r="T166" t="str">
        <f>TRIM(IF(MID(TRIM(Transportes!H167),1,FIND("-",TRIM(Transportes!H167),1)-2)="Acción humana","H","F"))</f>
        <v>F</v>
      </c>
      <c r="U166" s="38" t="str">
        <f>Transportes!G167</f>
        <v>-</v>
      </c>
    </row>
    <row r="167" spans="18:21">
      <c r="R167" t="str">
        <f>TRIM(MID(TRIM(Transportes!D168),1,FIND(CHAR(10),TRIM(Transportes!D168),1)-1))</f>
        <v>Piura</v>
      </c>
      <c r="S167" t="str">
        <f>TRIM(IF(Transportes!F168="TRÁNSITO INTERRUMPIDO","Interrumpido",IF(Transportes!F168="TRÁNSITO RESTRINGIDO","Restringido","Normal")))</f>
        <v>Restringido</v>
      </c>
      <c r="T167" t="str">
        <f>TRIM(IF(MID(TRIM(Transportes!H168),1,FIND("-",TRIM(Transportes!H168),1)-2)="Acción humana","H","F"))</f>
        <v>F</v>
      </c>
      <c r="U167" s="38">
        <f>Transportes!G168</f>
        <v>50</v>
      </c>
    </row>
    <row r="168" spans="18:21">
      <c r="R168" t="str">
        <f>TRIM(MID(TRIM(Transportes!D169),1,FIND(CHAR(10),TRIM(Transportes!D169),1)-1))</f>
        <v>Piura</v>
      </c>
      <c r="S168" t="str">
        <f>TRIM(IF(Transportes!F169="TRÁNSITO INTERRUMPIDO","Interrumpido",IF(Transportes!F169="TRÁNSITO RESTRINGIDO","Restringido","Normal")))</f>
        <v>Restringido</v>
      </c>
      <c r="T168" t="str">
        <f>TRIM(IF(MID(TRIM(Transportes!H169),1,FIND("-",TRIM(Transportes!H169),1)-2)="Acción humana","H","F"))</f>
        <v>F</v>
      </c>
      <c r="U168" s="38">
        <f>Transportes!G169</f>
        <v>50</v>
      </c>
    </row>
    <row r="169" spans="18:21">
      <c r="R169" t="str">
        <f>TRIM(MID(TRIM(Transportes!D170),1,FIND(CHAR(10),TRIM(Transportes!D170),1)-1))</f>
        <v>Amazonas</v>
      </c>
      <c r="S169" t="str">
        <f>TRIM(IF(Transportes!F170="TRÁNSITO INTERRUMPIDO","Interrumpido",IF(Transportes!F170="TRÁNSITO RESTRINGIDO","Restringido","Normal")))</f>
        <v>Restringido</v>
      </c>
      <c r="T169" t="str">
        <f>TRIM(IF(MID(TRIM(Transportes!H170),1,FIND("-",TRIM(Transportes!H170),1)-2)="Acción humana","H","F"))</f>
        <v>F</v>
      </c>
      <c r="U169" s="38">
        <f>Transportes!G170</f>
        <v>100</v>
      </c>
    </row>
    <row r="170" spans="18:21">
      <c r="R170" t="str">
        <f>TRIM(MID(TRIM(Transportes!D171),1,FIND(CHAR(10),TRIM(Transportes!D171),1)-1))</f>
        <v>Moquegua</v>
      </c>
      <c r="S170" t="str">
        <f>TRIM(IF(Transportes!F171="TRÁNSITO INTERRUMPIDO","Interrumpido",IF(Transportes!F171="TRÁNSITO RESTRINGIDO","Restringido","Normal")))</f>
        <v>Restringido</v>
      </c>
      <c r="T170" t="str">
        <f>TRIM(IF(MID(TRIM(Transportes!H171),1,FIND("-",TRIM(Transportes!H171),1)-2)="Acción humana","H","F"))</f>
        <v>F</v>
      </c>
      <c r="U170" s="38">
        <f>Transportes!G171</f>
        <v>50</v>
      </c>
    </row>
    <row r="171" spans="18:21">
      <c r="R171" t="str">
        <f>TRIM(MID(TRIM(Transportes!D172),1,FIND(CHAR(10),TRIM(Transportes!D172),1)-1))</f>
        <v>La Libertad</v>
      </c>
      <c r="S171" t="str">
        <f>TRIM(IF(Transportes!F172="TRÁNSITO INTERRUMPIDO","Interrumpido",IF(Transportes!F172="TRÁNSITO RESTRINGIDO","Restringido","Normal")))</f>
        <v>Restringido</v>
      </c>
      <c r="T171" t="str">
        <f>TRIM(IF(MID(TRIM(Transportes!H172),1,FIND("-",TRIM(Transportes!H172),1)-2)="Acción humana","H","F"))</f>
        <v>F</v>
      </c>
      <c r="U171" s="38">
        <f>Transportes!G172</f>
        <v>30</v>
      </c>
    </row>
    <row r="172" spans="18:21">
      <c r="R172" t="str">
        <f>TRIM(MID(TRIM(Transportes!D173),1,FIND(CHAR(10),TRIM(Transportes!D173),1)-1))</f>
        <v>Arequipa</v>
      </c>
      <c r="S172" t="str">
        <f>TRIM(IF(Transportes!F173="TRÁNSITO INTERRUMPIDO","Interrumpido",IF(Transportes!F173="TRÁNSITO RESTRINGIDO","Restringido","Normal")))</f>
        <v>Restringido</v>
      </c>
      <c r="T172" t="str">
        <f>TRIM(IF(MID(TRIM(Transportes!H173),1,FIND("-",TRIM(Transportes!H173),1)-2)="Acción humana","H","F"))</f>
        <v>H</v>
      </c>
      <c r="U172" s="38">
        <f>Transportes!G173</f>
        <v>200</v>
      </c>
    </row>
    <row r="173" spans="18:21">
      <c r="R173" t="str">
        <f>TRIM(MID(TRIM(Transportes!D174),1,FIND(CHAR(10),TRIM(Transportes!D174),1)-1))</f>
        <v>Piura</v>
      </c>
      <c r="S173" t="str">
        <f>TRIM(IF(Transportes!F174="TRÁNSITO INTERRUMPIDO","Interrumpido",IF(Transportes!F174="TRÁNSITO RESTRINGIDO","Restringido","Normal")))</f>
        <v>Restringido</v>
      </c>
      <c r="T173" t="str">
        <f>TRIM(IF(MID(TRIM(Transportes!H174),1,FIND("-",TRIM(Transportes!H174),1)-2)="Acción humana","H","F"))</f>
        <v>F</v>
      </c>
      <c r="U173" s="38">
        <f>Transportes!G174</f>
        <v>30</v>
      </c>
    </row>
    <row r="174" spans="18:21">
      <c r="R174" t="str">
        <f>TRIM(MID(TRIM(Transportes!D175),1,FIND(CHAR(10),TRIM(Transportes!D175),1)-1))</f>
        <v>San Martín</v>
      </c>
      <c r="S174" t="str">
        <f>TRIM(IF(Transportes!F175="TRÁNSITO INTERRUMPIDO","Interrumpido",IF(Transportes!F175="TRÁNSITO RESTRINGIDO","Restringido","Normal")))</f>
        <v>Restringido</v>
      </c>
      <c r="T174" t="str">
        <f>TRIM(IF(MID(TRIM(Transportes!H175),1,FIND("-",TRIM(Transportes!H175),1)-2)="Acción humana","H","F"))</f>
        <v>F</v>
      </c>
      <c r="U174" s="38">
        <f>Transportes!G175</f>
        <v>200</v>
      </c>
    </row>
    <row r="175" spans="18:21">
      <c r="R175" t="str">
        <f>TRIM(MID(TRIM(Transportes!D176),1,FIND(CHAR(10),TRIM(Transportes!D176),1)-1))</f>
        <v>Lambayeque</v>
      </c>
      <c r="S175" t="str">
        <f>TRIM(IF(Transportes!F176="TRÁNSITO INTERRUMPIDO","Interrumpido",IF(Transportes!F176="TRÁNSITO RESTRINGIDO","Restringido","Normal")))</f>
        <v>Restringido</v>
      </c>
      <c r="T175" t="str">
        <f>TRIM(IF(MID(TRIM(Transportes!H176),1,FIND("-",TRIM(Transportes!H176),1)-2)="Acción humana","H","F"))</f>
        <v>F</v>
      </c>
      <c r="U175" s="38">
        <f>Transportes!G176</f>
        <v>20</v>
      </c>
    </row>
    <row r="176" spans="18:21">
      <c r="R176" t="str">
        <f>TRIM(MID(TRIM(Transportes!D177),1,FIND(CHAR(10),TRIM(Transportes!D177),1)-1))</f>
        <v>Amazonas</v>
      </c>
      <c r="S176" t="str">
        <f>TRIM(IF(Transportes!F177="TRÁNSITO INTERRUMPIDO","Interrumpido",IF(Transportes!F177="TRÁNSITO RESTRINGIDO","Restringido","Normal")))</f>
        <v>Restringido</v>
      </c>
      <c r="T176" t="str">
        <f>TRIM(IF(MID(TRIM(Transportes!H177),1,FIND("-",TRIM(Transportes!H177),1)-2)="Acción humana","H","F"))</f>
        <v>F</v>
      </c>
      <c r="U176" s="38">
        <f>Transportes!G177</f>
        <v>45</v>
      </c>
    </row>
    <row r="177" spans="18:21">
      <c r="R177" t="str">
        <f>TRIM(MID(TRIM(Transportes!D178),1,FIND(CHAR(10),TRIM(Transportes!D178),1)-1))</f>
        <v>Amazonas</v>
      </c>
      <c r="S177" t="str">
        <f>TRIM(IF(Transportes!F178="TRÁNSITO INTERRUMPIDO","Interrumpido",IF(Transportes!F178="TRÁNSITO RESTRINGIDO","Restringido","Normal")))</f>
        <v>Restringido</v>
      </c>
      <c r="T177" t="str">
        <f>TRIM(IF(MID(TRIM(Transportes!H178),1,FIND("-",TRIM(Transportes!H178),1)-2)="Acción humana","H","F"))</f>
        <v>F</v>
      </c>
      <c r="U177" s="38" t="str">
        <f>Transportes!G178</f>
        <v>-</v>
      </c>
    </row>
    <row r="178" spans="18:21">
      <c r="R178" t="str">
        <f>TRIM(MID(TRIM(Transportes!D179),1,FIND(CHAR(10),TRIM(Transportes!D179),1)-1))</f>
        <v>Amazonas</v>
      </c>
      <c r="S178" t="str">
        <f>TRIM(IF(Transportes!F179="TRÁNSITO INTERRUMPIDO","Interrumpido",IF(Transportes!F179="TRÁNSITO RESTRINGIDO","Restringido","Normal")))</f>
        <v>Restringido</v>
      </c>
      <c r="T178" t="str">
        <f>TRIM(IF(MID(TRIM(Transportes!H179),1,FIND("-",TRIM(Transportes!H179),1)-2)="Acción humana","H","F"))</f>
        <v>F</v>
      </c>
      <c r="U178" s="38">
        <f>Transportes!G179</f>
        <v>15</v>
      </c>
    </row>
    <row r="179" spans="18:21">
      <c r="R179" t="str">
        <f>TRIM(MID(TRIM(Transportes!D180),1,FIND(CHAR(10),TRIM(Transportes!D180),1)-1))</f>
        <v>Moquegua</v>
      </c>
      <c r="S179" t="str">
        <f>TRIM(IF(Transportes!F180="TRÁNSITO INTERRUMPIDO","Interrumpido",IF(Transportes!F180="TRÁNSITO RESTRINGIDO","Restringido","Normal")))</f>
        <v>Restringido</v>
      </c>
      <c r="T179" t="str">
        <f>TRIM(IF(MID(TRIM(Transportes!H180),1,FIND("-",TRIM(Transportes!H180),1)-2)="Acción humana","H","F"))</f>
        <v>F</v>
      </c>
      <c r="U179" s="38">
        <f>Transportes!G180</f>
        <v>40</v>
      </c>
    </row>
    <row r="180" spans="18:21">
      <c r="R180" t="str">
        <f>TRIM(MID(TRIM(Transportes!D181),1,FIND(CHAR(10),TRIM(Transportes!D181),1)-1))</f>
        <v>Moquegua</v>
      </c>
      <c r="S180" t="str">
        <f>TRIM(IF(Transportes!F181="TRÁNSITO INTERRUMPIDO","Interrumpido",IF(Transportes!F181="TRÁNSITO RESTRINGIDO","Restringido","Normal")))</f>
        <v>Restringido</v>
      </c>
      <c r="T180" t="str">
        <f>TRIM(IF(MID(TRIM(Transportes!H181),1,FIND("-",TRIM(Transportes!H181),1)-2)="Acción humana","H","F"))</f>
        <v>F</v>
      </c>
      <c r="U180" s="38">
        <f>Transportes!G181</f>
        <v>63</v>
      </c>
    </row>
    <row r="181" spans="18:21">
      <c r="R181" t="str">
        <f>TRIM(MID(TRIM(Transportes!D182),1,FIND(CHAR(10),TRIM(Transportes!D182),1)-1))</f>
        <v>La Libertad</v>
      </c>
      <c r="S181" t="str">
        <f>TRIM(IF(Transportes!F182="TRÁNSITO INTERRUMPIDO","Interrumpido",IF(Transportes!F182="TRÁNSITO RESTRINGIDO","Restringido","Normal")))</f>
        <v>Restringido</v>
      </c>
      <c r="T181" t="str">
        <f>TRIM(IF(MID(TRIM(Transportes!H182),1,FIND("-",TRIM(Transportes!H182),1)-2)="Acción humana","H","F"))</f>
        <v>H</v>
      </c>
      <c r="U181" s="38" t="str">
        <f>Transportes!G182</f>
        <v>-</v>
      </c>
    </row>
    <row r="182" spans="18:21">
      <c r="R182" t="str">
        <f>TRIM(MID(TRIM(Transportes!D183),1,FIND(CHAR(10),TRIM(Transportes!D183),1)-1))</f>
        <v>Puno</v>
      </c>
      <c r="S182" t="str">
        <f>TRIM(IF(Transportes!F183="TRÁNSITO INTERRUMPIDO","Interrumpido",IF(Transportes!F183="TRÁNSITO RESTRINGIDO","Restringido","Normal")))</f>
        <v>Restringido</v>
      </c>
      <c r="T182" t="str">
        <f>TRIM(IF(MID(TRIM(Transportes!H183),1,FIND("-",TRIM(Transportes!H183),1)-2)="Acción humana","H","F"))</f>
        <v>F</v>
      </c>
      <c r="U182" s="38">
        <f>Transportes!G183</f>
        <v>60</v>
      </c>
    </row>
    <row r="183" spans="18:21">
      <c r="R183" t="str">
        <f>TRIM(MID(TRIM(Transportes!D184),1,FIND(CHAR(10),TRIM(Transportes!D184),1)-1))</f>
        <v>Junín</v>
      </c>
      <c r="S183" t="str">
        <f>TRIM(IF(Transportes!F184="TRÁNSITO INTERRUMPIDO","Interrumpido",IF(Transportes!F184="TRÁNSITO RESTRINGIDO","Restringido","Normal")))</f>
        <v>Normal</v>
      </c>
      <c r="T183" t="str">
        <f>TRIM(IF(MID(TRIM(Transportes!H184),1,FIND("-",TRIM(Transportes!H184),1)-2)="Acción humana","H","F"))</f>
        <v>H</v>
      </c>
      <c r="U183" s="38" t="str">
        <f>Transportes!G184</f>
        <v>-</v>
      </c>
    </row>
    <row r="184" spans="18:21">
      <c r="R184" t="str">
        <f>TRIM(MID(TRIM(Transportes!D185),1,FIND(CHAR(10),TRIM(Transportes!D185),1)-1))</f>
        <v>Junín</v>
      </c>
      <c r="S184" t="str">
        <f>TRIM(IF(Transportes!F185="TRÁNSITO INTERRUMPIDO","Interrumpido",IF(Transportes!F185="TRÁNSITO RESTRINGIDO","Restringido","Normal")))</f>
        <v>Normal</v>
      </c>
      <c r="T184" t="str">
        <f>TRIM(IF(MID(TRIM(Transportes!H185),1,FIND("-",TRIM(Transportes!H185),1)-2)="Acción humana","H","F"))</f>
        <v>H</v>
      </c>
      <c r="U184" s="38" t="str">
        <f>Transportes!G185</f>
        <v>-</v>
      </c>
    </row>
    <row r="185" spans="18:21">
      <c r="R185" t="str">
        <f>TRIM(MID(TRIM(Transportes!D186),1,FIND(CHAR(10),TRIM(Transportes!D186),1)-1))</f>
        <v>Piura</v>
      </c>
      <c r="S185" t="str">
        <f>TRIM(IF(Transportes!F186="TRÁNSITO INTERRUMPIDO","Interrumpido",IF(Transportes!F186="TRÁNSITO RESTRINGIDO","Restringido","Normal")))</f>
        <v>Normal</v>
      </c>
      <c r="T185" t="str">
        <f>TRIM(IF(MID(TRIM(Transportes!H186),1,FIND("-",TRIM(Transportes!H186),1)-2)="Acción humana","H","F"))</f>
        <v>F</v>
      </c>
      <c r="U185" s="38">
        <f>Transportes!G186</f>
        <v>100</v>
      </c>
    </row>
    <row r="186" spans="18:21">
      <c r="R186" t="str">
        <f>TRIM(MID(TRIM(Transportes!D187),1,FIND(CHAR(10),TRIM(Transportes!D187),1)-1))</f>
        <v>La Libertad</v>
      </c>
      <c r="S186" t="str">
        <f>TRIM(IF(Transportes!F187="TRÁNSITO INTERRUMPIDO","Interrumpido",IF(Transportes!F187="TRÁNSITO RESTRINGIDO","Restringido","Normal")))</f>
        <v>Normal</v>
      </c>
      <c r="T186" t="str">
        <f>TRIM(IF(MID(TRIM(Transportes!H187),1,FIND("-",TRIM(Transportes!H187),1)-2)="Acción humana","H","F"))</f>
        <v>F</v>
      </c>
      <c r="U186" s="38">
        <f>Transportes!G187</f>
        <v>86</v>
      </c>
    </row>
    <row r="187" spans="18:21">
      <c r="R187" t="str">
        <f>TRIM(MID(TRIM(Transportes!D188),1,FIND(CHAR(10),TRIM(Transportes!D188),1)-1))</f>
        <v>Ayacucho</v>
      </c>
      <c r="S187" t="str">
        <f>TRIM(IF(Transportes!F188="TRÁNSITO INTERRUMPIDO","Interrumpido",IF(Transportes!F188="TRÁNSITO RESTRINGIDO","Restringido","Normal")))</f>
        <v>Normal</v>
      </c>
      <c r="T187" t="str">
        <f>TRIM(IF(MID(TRIM(Transportes!H188),1,FIND("-",TRIM(Transportes!H188),1)-2)="Acción humana","H","F"))</f>
        <v>F</v>
      </c>
      <c r="U187" s="38">
        <f>Transportes!G188</f>
        <v>20</v>
      </c>
    </row>
    <row r="188" spans="18:21">
      <c r="R188" t="str">
        <f>TRIM(MID(TRIM(Transportes!D189),1,FIND(CHAR(10),TRIM(Transportes!D189),1)-1))</f>
        <v>Cajamarca</v>
      </c>
      <c r="S188" t="str">
        <f>TRIM(IF(Transportes!F189="TRÁNSITO INTERRUMPIDO","Interrumpido",IF(Transportes!F189="TRÁNSITO RESTRINGIDO","Restringido","Normal")))</f>
        <v>Normal</v>
      </c>
      <c r="T188" t="str">
        <f>TRIM(IF(MID(TRIM(Transportes!H189),1,FIND("-",TRIM(Transportes!H189),1)-2)="Acción humana","H","F"))</f>
        <v>F</v>
      </c>
      <c r="U188" s="38">
        <f>Transportes!G189</f>
        <v>50</v>
      </c>
    </row>
    <row r="189" spans="18:21">
      <c r="R189" t="str">
        <f>TRIM(MID(TRIM(Transportes!D190),1,FIND(CHAR(10),TRIM(Transportes!D190),1)-1))</f>
        <v>Junín</v>
      </c>
      <c r="S189" t="str">
        <f>TRIM(IF(Transportes!F190="TRÁNSITO INTERRUMPIDO","Interrumpido",IF(Transportes!F190="TRÁNSITO RESTRINGIDO","Restringido","Normal")))</f>
        <v>Normal</v>
      </c>
      <c r="T189" t="str">
        <f>TRIM(IF(MID(TRIM(Transportes!H190),1,FIND("-",TRIM(Transportes!H190),1)-2)="Acción humana","H","F"))</f>
        <v>H</v>
      </c>
      <c r="U189" s="38">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38">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38">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38">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38">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38">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38">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38">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38">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38">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38">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38">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38">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38">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38">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38">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38">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38">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38">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38">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38">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38">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38">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38">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38">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38">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38">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38">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38">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38">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38">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38">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38">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38">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38">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38">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38">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38">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38">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38">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38">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38">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38">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38">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38">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38">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38">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38">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38">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38">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38">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38">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38">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38">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38">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38">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38">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38">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38">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38">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38">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38">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38">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38">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38">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38">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38">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38">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38">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38">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38">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38">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38">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38">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38">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38">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38">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38">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38">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38">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38">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38">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38">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38">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38">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38">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38">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38">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38">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38">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38">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38">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38">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38">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38">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38">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38">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38">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38">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38">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38">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38">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38">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38">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38">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38">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38">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38">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38">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38">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38">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38">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38">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38">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38">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38">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38">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38">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38">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38">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38">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38">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38">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38">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38">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38">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38">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38">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38">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38">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38">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38">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38">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38">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38">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38">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38">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38">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38">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38">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38">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38">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38">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38">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38">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38">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38">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38">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38">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38">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38">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38">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38">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38">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38">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38">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38">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38">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38">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38">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38">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38">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38">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38">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38">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38">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38">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38">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38">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38">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38">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38">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38">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38">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38">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38">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38">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38">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38">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38">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38">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38">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38">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38">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38">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38">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38">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38">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38">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38">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38">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38">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38">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38">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38">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38">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38">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38">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38">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38">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38">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38">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38">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38">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38">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38">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38">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38">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38">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38">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38">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38">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38">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38">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38">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38">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38">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38">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38">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38">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38">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38">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38">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38">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38">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38">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38">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38">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38">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38">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38">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38">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38">
        <f>Transportes!G422</f>
        <v>0</v>
      </c>
    </row>
    <row r="422" spans="18:21">
      <c r="R422" t="e">
        <f>TRIM(MID(TRIM(Transportes!D423),1,FIND(CHAR(10),TRIM(Transportes!D423),1)-1))</f>
        <v>#VALUE!</v>
      </c>
      <c r="S422" t="str">
        <f>TRIM(IF(Transportes!F423="TRÁNSITO INTERRUMPIDO","Interrumpido",IF(Transportes!F423="TRÁNSITO RESTRINGIDO","Restringido","Normal")))</f>
        <v>Normal</v>
      </c>
      <c r="T422" t="e">
        <f>TRIM(IF(MID(TRIM(Transportes!H423),1,FIND("-",TRIM(Transportes!H423),1)-2)="Acción humana","H","F"))</f>
        <v>#VALUE!</v>
      </c>
      <c r="U422" s="38">
        <f>Transportes!G423</f>
        <v>0</v>
      </c>
    </row>
    <row r="423" spans="18:21">
      <c r="R423" t="e">
        <f>TRIM(MID(TRIM(Transportes!D424),1,FIND(CHAR(10),TRIM(Transportes!D424),1)-1))</f>
        <v>#VALUE!</v>
      </c>
      <c r="S423" t="str">
        <f>TRIM(IF(Transportes!F424="TRÁNSITO INTERRUMPIDO","Interrumpido",IF(Transportes!F424="TRÁNSITO RESTRINGIDO","Restringido","Normal")))</f>
        <v>Normal</v>
      </c>
      <c r="T423" t="e">
        <f>TRIM(IF(MID(TRIM(Transportes!H424),1,FIND("-",TRIM(Transportes!H424),1)-2)="Acción humana","H","F"))</f>
        <v>#VALUE!</v>
      </c>
      <c r="U423" s="38">
        <f>Transportes!G424</f>
        <v>0</v>
      </c>
    </row>
    <row r="424" spans="18:21">
      <c r="R424" t="e">
        <f>TRIM(MID(TRIM(Transportes!D425),1,FIND(CHAR(10),TRIM(Transportes!D425),1)-1))</f>
        <v>#VALUE!</v>
      </c>
      <c r="S424" t="str">
        <f>TRIM(IF(Transportes!F425="TRÁNSITO INTERRUMPIDO","Interrumpido",IF(Transportes!F425="TRÁNSITO RESTRINGIDO","Restringido","Normal")))</f>
        <v>Normal</v>
      </c>
      <c r="T424" t="e">
        <f>TRIM(IF(MID(TRIM(Transportes!H425),1,FIND("-",TRIM(Transportes!H425),1)-2)="Acción humana","H","F"))</f>
        <v>#VALUE!</v>
      </c>
      <c r="U424" s="38">
        <f>Transportes!G425</f>
        <v>0</v>
      </c>
    </row>
    <row r="425" spans="18:21">
      <c r="R425" t="e">
        <f>TRIM(MID(TRIM(Transportes!D426),1,FIND(CHAR(10),TRIM(Transportes!D426),1)-1))</f>
        <v>#VALUE!</v>
      </c>
      <c r="S425" t="str">
        <f>TRIM(IF(Transportes!F426="TRÁNSITO INTERRUMPIDO","Interrumpido",IF(Transportes!F426="TRÁNSITO RESTRINGIDO","Restringido","Normal")))</f>
        <v>Normal</v>
      </c>
      <c r="T425" t="e">
        <f>TRIM(IF(MID(TRIM(Transportes!H426),1,FIND("-",TRIM(Transportes!H426),1)-2)="Acción humana","H","F"))</f>
        <v>#VALUE!</v>
      </c>
      <c r="U425" s="38">
        <f>Transportes!G426</f>
        <v>0</v>
      </c>
    </row>
    <row r="426" spans="18:21">
      <c r="R426" t="e">
        <f>TRIM(MID(TRIM(Transportes!D427),1,FIND(CHAR(10),TRIM(Transportes!D427),1)-1))</f>
        <v>#VALUE!</v>
      </c>
      <c r="S426" t="str">
        <f>TRIM(IF(Transportes!F427="TRÁNSITO INTERRUMPIDO","Interrumpido",IF(Transportes!F427="TRÁNSITO RESTRINGIDO","Restringido","Normal")))</f>
        <v>Normal</v>
      </c>
      <c r="T426" t="e">
        <f>TRIM(IF(MID(TRIM(Transportes!H427),1,FIND("-",TRIM(Transportes!H427),1)-2)="Acción humana","H","F"))</f>
        <v>#VALUE!</v>
      </c>
      <c r="U426" s="38">
        <f>Transportes!G427</f>
        <v>0</v>
      </c>
    </row>
    <row r="427" spans="18:21">
      <c r="R427" t="e">
        <f>TRIM(MID(TRIM(Transportes!D428),1,FIND(CHAR(10),TRIM(Transportes!D428),1)-1))</f>
        <v>#VALUE!</v>
      </c>
      <c r="S427" t="str">
        <f>TRIM(IF(Transportes!F428="TRÁNSITO INTERRUMPIDO","Interrumpido",IF(Transportes!F428="TRÁNSITO RESTRINGIDO","Restringido","Normal")))</f>
        <v>Normal</v>
      </c>
      <c r="T427" t="e">
        <f>TRIM(IF(MID(TRIM(Transportes!H428),1,FIND("-",TRIM(Transportes!H428),1)-2)="Acción humana","H","F"))</f>
        <v>#VALUE!</v>
      </c>
      <c r="U427" s="38">
        <f>Transportes!G428</f>
        <v>0</v>
      </c>
    </row>
    <row r="428" spans="18:21">
      <c r="R428" t="e">
        <f>TRIM(MID(TRIM(Transportes!D429),1,FIND(CHAR(10),TRIM(Transportes!D429),1)-1))</f>
        <v>#VALUE!</v>
      </c>
      <c r="S428" t="str">
        <f>TRIM(IF(Transportes!F429="TRÁNSITO INTERRUMPIDO","Interrumpido",IF(Transportes!F429="TRÁNSITO RESTRINGIDO","Restringido","Normal")))</f>
        <v>Normal</v>
      </c>
      <c r="T428" t="e">
        <f>TRIM(IF(MID(TRIM(Transportes!H429),1,FIND("-",TRIM(Transportes!H429),1)-2)="Acción humana","H","F"))</f>
        <v>#VALUE!</v>
      </c>
      <c r="U428" s="38">
        <f>Transportes!G429</f>
        <v>0</v>
      </c>
    </row>
    <row r="429" spans="18:21">
      <c r="R429" t="e">
        <f>TRIM(MID(TRIM(Transportes!D430),1,FIND(CHAR(10),TRIM(Transportes!D430),1)-1))</f>
        <v>#VALUE!</v>
      </c>
      <c r="S429" t="str">
        <f>TRIM(IF(Transportes!F430="TRÁNSITO INTERRUMPIDO","Interrumpido",IF(Transportes!F430="TRÁNSITO RESTRINGIDO","Restringido","Normal")))</f>
        <v>Normal</v>
      </c>
      <c r="T429" t="e">
        <f>TRIM(IF(MID(TRIM(Transportes!H430),1,FIND("-",TRIM(Transportes!H430),1)-2)="Acción humana","H","F"))</f>
        <v>#VALUE!</v>
      </c>
      <c r="U429" s="38">
        <f>Transportes!G430</f>
        <v>0</v>
      </c>
    </row>
    <row r="430" spans="18:21">
      <c r="R430" t="e">
        <f>TRIM(MID(TRIM(Transportes!D431),1,FIND(CHAR(10),TRIM(Transportes!D431),1)-1))</f>
        <v>#VALUE!</v>
      </c>
      <c r="S430" t="str">
        <f>TRIM(IF(Transportes!F431="TRÁNSITO INTERRUMPIDO","Interrumpido",IF(Transportes!F431="TRÁNSITO RESTRINGIDO","Restringido","Normal")))</f>
        <v>Normal</v>
      </c>
      <c r="T430" t="e">
        <f>TRIM(IF(MID(TRIM(Transportes!H431),1,FIND("-",TRIM(Transportes!H431),1)-2)="Acción humana","H","F"))</f>
        <v>#VALUE!</v>
      </c>
      <c r="U430" s="38">
        <f>Transportes!G431</f>
        <v>0</v>
      </c>
    </row>
    <row r="431" spans="18:21">
      <c r="R431" t="e">
        <f>TRIM(MID(TRIM(Transportes!D432),1,FIND(CHAR(10),TRIM(Transportes!D432),1)-1))</f>
        <v>#VALUE!</v>
      </c>
      <c r="S431" t="str">
        <f>TRIM(IF(Transportes!F432="TRÁNSITO INTERRUMPIDO","Interrumpido",IF(Transportes!F432="TRÁNSITO RESTRINGIDO","Restringido","Normal")))</f>
        <v>Normal</v>
      </c>
      <c r="T431" t="e">
        <f>TRIM(IF(MID(TRIM(Transportes!H432),1,FIND("-",TRIM(Transportes!H432),1)-2)="Acción humana","H","F"))</f>
        <v>#VALUE!</v>
      </c>
      <c r="U431" s="38">
        <f>Transportes!G432</f>
        <v>0</v>
      </c>
    </row>
    <row r="432" spans="18:21">
      <c r="R432" t="e">
        <f>TRIM(MID(TRIM(Transportes!D433),1,FIND(CHAR(10),TRIM(Transportes!D433),1)-1))</f>
        <v>#VALUE!</v>
      </c>
      <c r="S432" t="str">
        <f>TRIM(IF(Transportes!F433="TRÁNSITO INTERRUMPIDO","Interrumpido",IF(Transportes!F433="TRÁNSITO RESTRINGIDO","Restringido","Normal")))</f>
        <v>Normal</v>
      </c>
      <c r="T432" t="e">
        <f>TRIM(IF(MID(TRIM(Transportes!H433),1,FIND("-",TRIM(Transportes!H433),1)-2)="Acción humana","H","F"))</f>
        <v>#VALUE!</v>
      </c>
      <c r="U432" s="38">
        <f>Transportes!G433</f>
        <v>0</v>
      </c>
    </row>
    <row r="433" spans="18:21">
      <c r="R433" t="e">
        <f>TRIM(MID(TRIM(Transportes!D434),1,FIND(CHAR(10),TRIM(Transportes!D434),1)-1))</f>
        <v>#VALUE!</v>
      </c>
      <c r="S433" t="str">
        <f>TRIM(IF(Transportes!F434="TRÁNSITO INTERRUMPIDO","Interrumpido",IF(Transportes!F434="TRÁNSITO RESTRINGIDO","Restringido","Normal")))</f>
        <v>Normal</v>
      </c>
      <c r="T433" t="e">
        <f>TRIM(IF(MID(TRIM(Transportes!H434),1,FIND("-",TRIM(Transportes!H434),1)-2)="Acción humana","H","F"))</f>
        <v>#VALUE!</v>
      </c>
      <c r="U433" s="38">
        <f>Transportes!G434</f>
        <v>0</v>
      </c>
    </row>
    <row r="434" spans="18:21">
      <c r="R434" t="e">
        <f>TRIM(MID(TRIM(Transportes!D435),1,FIND(CHAR(10),TRIM(Transportes!D435),1)-1))</f>
        <v>#VALUE!</v>
      </c>
      <c r="S434" t="str">
        <f>TRIM(IF(Transportes!F435="TRÁNSITO INTERRUMPIDO","Interrumpido",IF(Transportes!F435="TRÁNSITO RESTRINGIDO","Restringido","Normal")))</f>
        <v>Normal</v>
      </c>
      <c r="T434" t="e">
        <f>TRIM(IF(MID(TRIM(Transportes!H435),1,FIND("-",TRIM(Transportes!H435),1)-2)="Acción humana","H","F"))</f>
        <v>#VALUE!</v>
      </c>
      <c r="U434" s="38">
        <f>Transportes!G435</f>
        <v>0</v>
      </c>
    </row>
    <row r="435" spans="18:21">
      <c r="R435" t="e">
        <f>TRIM(MID(TRIM(Transportes!D436),1,FIND(CHAR(10),TRIM(Transportes!D436),1)-1))</f>
        <v>#VALUE!</v>
      </c>
      <c r="S435" t="str">
        <f>TRIM(IF(Transportes!F436="TRÁNSITO INTERRUMPIDO","Interrumpido",IF(Transportes!F436="TRÁNSITO RESTRINGIDO","Restringido","Normal")))</f>
        <v>Normal</v>
      </c>
      <c r="T435" t="e">
        <f>TRIM(IF(MID(TRIM(Transportes!H436),1,FIND("-",TRIM(Transportes!H436),1)-2)="Acción humana","H","F"))</f>
        <v>#VALUE!</v>
      </c>
      <c r="U435" s="38">
        <f>Transportes!G436</f>
        <v>0</v>
      </c>
    </row>
    <row r="436" spans="18:21">
      <c r="R436" t="e">
        <f>TRIM(MID(TRIM(Transportes!D437),1,FIND(CHAR(10),TRIM(Transportes!D437),1)-1))</f>
        <v>#VALUE!</v>
      </c>
      <c r="S436" t="str">
        <f>TRIM(IF(Transportes!F437="TRÁNSITO INTERRUMPIDO","Interrumpido",IF(Transportes!F437="TRÁNSITO RESTRINGIDO","Restringido","Normal")))</f>
        <v>Normal</v>
      </c>
      <c r="T436" t="e">
        <f>TRIM(IF(MID(TRIM(Transportes!H437),1,FIND("-",TRIM(Transportes!H437),1)-2)="Acción humana","H","F"))</f>
        <v>#VALUE!</v>
      </c>
      <c r="U436" s="38">
        <f>Transportes!G437</f>
        <v>0</v>
      </c>
    </row>
    <row r="437" spans="18:21">
      <c r="R437" t="e">
        <f>TRIM(MID(TRIM(Transportes!D438),1,FIND(CHAR(10),TRIM(Transportes!D438),1)-1))</f>
        <v>#VALUE!</v>
      </c>
      <c r="S437" t="str">
        <f>TRIM(IF(Transportes!F438="TRÁNSITO INTERRUMPIDO","Interrumpido",IF(Transportes!F438="TRÁNSITO RESTRINGIDO","Restringido","Normal")))</f>
        <v>Normal</v>
      </c>
      <c r="T437" t="e">
        <f>TRIM(IF(MID(TRIM(Transportes!H438),1,FIND("-",TRIM(Transportes!H438),1)-2)="Acción humana","H","F"))</f>
        <v>#VALUE!</v>
      </c>
      <c r="U437" s="38">
        <f>Transportes!G438</f>
        <v>0</v>
      </c>
    </row>
    <row r="438" spans="18:21">
      <c r="R438" t="e">
        <f>TRIM(MID(TRIM(Transportes!D439),1,FIND(CHAR(10),TRIM(Transportes!D439),1)-1))</f>
        <v>#VALUE!</v>
      </c>
      <c r="S438" t="str">
        <f>TRIM(IF(Transportes!F439="TRÁNSITO INTERRUMPIDO","Interrumpido",IF(Transportes!F439="TRÁNSITO RESTRINGIDO","Restringido","Normal")))</f>
        <v>Normal</v>
      </c>
      <c r="T438" t="e">
        <f>TRIM(IF(MID(TRIM(Transportes!H439),1,FIND("-",TRIM(Transportes!H439),1)-2)="Acción humana","H","F"))</f>
        <v>#VALUE!</v>
      </c>
      <c r="U438" s="38">
        <f>Transportes!G439</f>
        <v>0</v>
      </c>
    </row>
    <row r="439" spans="18:21">
      <c r="R439" t="e">
        <f>TRIM(MID(TRIM(Transportes!D440),1,FIND(CHAR(10),TRIM(Transportes!D440),1)-1))</f>
        <v>#VALUE!</v>
      </c>
      <c r="S439" t="str">
        <f>TRIM(IF(Transportes!F440="TRÁNSITO INTERRUMPIDO","Interrumpido",IF(Transportes!F440="TRÁNSITO RESTRINGIDO","Restringido","Normal")))</f>
        <v>Normal</v>
      </c>
      <c r="T439" t="e">
        <f>TRIM(IF(MID(TRIM(Transportes!H440),1,FIND("-",TRIM(Transportes!H440),1)-2)="Acción humana","H","F"))</f>
        <v>#VALUE!</v>
      </c>
      <c r="U439" s="38">
        <f>Transportes!G440</f>
        <v>0</v>
      </c>
    </row>
    <row r="440" spans="18:21">
      <c r="R440" t="e">
        <f>TRIM(MID(TRIM(Transportes!D441),1,FIND(CHAR(10),TRIM(Transportes!D441),1)-1))</f>
        <v>#VALUE!</v>
      </c>
      <c r="S440" t="str">
        <f>TRIM(IF(Transportes!F441="TRÁNSITO INTERRUMPIDO","Interrumpido",IF(Transportes!F441="TRÁNSITO RESTRINGIDO","Restringido","Normal")))</f>
        <v>Normal</v>
      </c>
      <c r="T440" t="e">
        <f>TRIM(IF(MID(TRIM(Transportes!H441),1,FIND("-",TRIM(Transportes!H441),1)-2)="Acción humana","H","F"))</f>
        <v>#VALUE!</v>
      </c>
      <c r="U440" s="38">
        <f>Transportes!G441</f>
        <v>0</v>
      </c>
    </row>
    <row r="441" spans="18:21">
      <c r="R441" t="e">
        <f>TRIM(MID(TRIM(Transportes!D442),1,FIND(CHAR(10),TRIM(Transportes!D442),1)-1))</f>
        <v>#VALUE!</v>
      </c>
      <c r="S441" t="str">
        <f>TRIM(IF(Transportes!F442="TRÁNSITO INTERRUMPIDO","Interrumpido",IF(Transportes!F442="TRÁNSITO RESTRINGIDO","Restringido","Normal")))</f>
        <v>Normal</v>
      </c>
      <c r="T441" t="e">
        <f>TRIM(IF(MID(TRIM(Transportes!H442),1,FIND("-",TRIM(Transportes!H442),1)-2)="Acción humana","H","F"))</f>
        <v>#VALUE!</v>
      </c>
      <c r="U441" s="38">
        <f>Transportes!G442</f>
        <v>0</v>
      </c>
    </row>
    <row r="442" spans="18:21">
      <c r="R442" t="e">
        <f>TRIM(MID(TRIM(Transportes!D443),1,FIND(CHAR(10),TRIM(Transportes!D443),1)-1))</f>
        <v>#VALUE!</v>
      </c>
      <c r="S442" t="str">
        <f>TRIM(IF(Transportes!F443="TRÁNSITO INTERRUMPIDO","Interrumpido",IF(Transportes!F443="TRÁNSITO RESTRINGIDO","Restringido","Normal")))</f>
        <v>Normal</v>
      </c>
      <c r="T442" t="e">
        <f>TRIM(IF(MID(TRIM(Transportes!H443),1,FIND("-",TRIM(Transportes!H443),1)-2)="Acción humana","H","F"))</f>
        <v>#VALUE!</v>
      </c>
      <c r="U442" s="38">
        <f>Transportes!G443</f>
        <v>0</v>
      </c>
    </row>
    <row r="443" spans="18:21">
      <c r="R443" t="e">
        <f>TRIM(MID(TRIM(Transportes!D444),1,FIND(CHAR(10),TRIM(Transportes!D444),1)-1))</f>
        <v>#VALUE!</v>
      </c>
      <c r="S443" t="str">
        <f>TRIM(IF(Transportes!F444="TRÁNSITO INTERRUMPIDO","Interrumpido",IF(Transportes!F444="TRÁNSITO RESTRINGIDO","Restringido","Normal")))</f>
        <v>Normal</v>
      </c>
      <c r="T443" t="e">
        <f>TRIM(IF(MID(TRIM(Transportes!H444),1,FIND("-",TRIM(Transportes!H444),1)-2)="Acción humana","H","F"))</f>
        <v>#VALUE!</v>
      </c>
      <c r="U443" s="38">
        <f>Transportes!G444</f>
        <v>0</v>
      </c>
    </row>
    <row r="444" spans="18:21">
      <c r="R444" t="e">
        <f>TRIM(MID(TRIM(Transportes!D445),1,FIND(CHAR(10),TRIM(Transportes!D445),1)-1))</f>
        <v>#VALUE!</v>
      </c>
      <c r="S444" t="str">
        <f>TRIM(IF(Transportes!F445="TRÁNSITO INTERRUMPIDO","Interrumpido",IF(Transportes!F445="TRÁNSITO RESTRINGIDO","Restringido","Normal")))</f>
        <v>Normal</v>
      </c>
      <c r="T444" t="e">
        <f>TRIM(IF(MID(TRIM(Transportes!H445),1,FIND("-",TRIM(Transportes!H445),1)-2)="Acción humana","H","F"))</f>
        <v>#VALUE!</v>
      </c>
      <c r="U444" s="38">
        <f>Transportes!G445</f>
        <v>0</v>
      </c>
    </row>
    <row r="445" spans="18:21">
      <c r="R445" t="e">
        <f>TRIM(MID(TRIM(Transportes!D446),1,FIND(CHAR(10),TRIM(Transportes!D446),1)-1))</f>
        <v>#VALUE!</v>
      </c>
      <c r="S445" t="str">
        <f>TRIM(IF(Transportes!F446="TRÁNSITO INTERRUMPIDO","Interrumpido",IF(Transportes!F446="TRÁNSITO RESTRINGIDO","Restringido","Normal")))</f>
        <v>Normal</v>
      </c>
      <c r="T445" t="e">
        <f>TRIM(IF(MID(TRIM(Transportes!H446),1,FIND("-",TRIM(Transportes!H446),1)-2)="Acción humana","H","F"))</f>
        <v>#VALUE!</v>
      </c>
      <c r="U445" s="38">
        <f>Transportes!G446</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8" type="noConversion"/>
  <hyperlinks>
    <hyperlink ref="B68"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208"/>
  <sheetViews>
    <sheetView showGridLines="0" topLeftCell="A4" zoomScale="106" zoomScaleNormal="106" zoomScaleSheetLayoutView="100" workbookViewId="0">
      <selection activeCell="F4" sqref="F4"/>
    </sheetView>
  </sheetViews>
  <sheetFormatPr baseColWidth="10" defaultColWidth="11" defaultRowHeight="14.25"/>
  <cols>
    <col min="1" max="1" width="4.875" style="47" customWidth="1"/>
    <col min="2" max="2" width="12.5" style="200" bestFit="1" customWidth="1"/>
    <col min="3" max="3" width="9.875" bestFit="1" customWidth="1"/>
    <col min="4" max="4" width="20.5" bestFit="1" customWidth="1"/>
    <col min="5" max="5" width="31" style="40" customWidth="1"/>
    <col min="6" max="6" width="14" style="40" customWidth="1"/>
    <col min="7" max="7" width="8.125" style="38" hidden="1" customWidth="1"/>
    <col min="8" max="8" width="71.125" customWidth="1"/>
    <col min="9" max="9" width="20.75" bestFit="1" customWidth="1"/>
    <col min="10" max="10" width="26.625" customWidth="1"/>
    <col min="11" max="11" width="10.125" style="199" bestFit="1" customWidth="1"/>
    <col min="12" max="12" width="12" style="84" customWidth="1"/>
    <col min="13" max="13" width="12.625" style="85" customWidth="1"/>
  </cols>
  <sheetData>
    <row r="1" spans="1:13" ht="35.25" customHeight="1">
      <c r="B1" s="90"/>
      <c r="D1" s="250" t="s">
        <v>107</v>
      </c>
      <c r="E1" s="250"/>
      <c r="F1" s="250"/>
      <c r="G1" s="250"/>
      <c r="H1" s="250"/>
      <c r="I1" s="250"/>
      <c r="J1" s="250"/>
      <c r="K1" s="250"/>
    </row>
    <row r="2" spans="1:13" ht="31.5" customHeight="1">
      <c r="A2" s="50"/>
      <c r="B2" s="91"/>
      <c r="C2" s="33" t="s">
        <v>0</v>
      </c>
      <c r="D2" s="251" t="s">
        <v>1</v>
      </c>
      <c r="E2" s="251"/>
      <c r="F2" s="251"/>
      <c r="G2" s="251"/>
      <c r="H2" s="251"/>
      <c r="I2" s="251"/>
      <c r="J2" s="251"/>
      <c r="K2" s="251"/>
      <c r="L2" s="86"/>
    </row>
    <row r="3" spans="1:13" ht="26.25">
      <c r="A3" s="50"/>
      <c r="B3" s="92" t="s">
        <v>14</v>
      </c>
      <c r="C3" s="32" t="s">
        <v>758</v>
      </c>
      <c r="D3" s="34"/>
      <c r="E3" s="13"/>
      <c r="F3" s="13"/>
      <c r="G3" s="35"/>
      <c r="H3" s="36"/>
      <c r="I3" s="37"/>
      <c r="J3" s="36"/>
      <c r="K3" s="97"/>
      <c r="L3" s="87"/>
    </row>
    <row r="4" spans="1:13" ht="39.75" customHeight="1">
      <c r="A4" s="113" t="s">
        <v>369</v>
      </c>
      <c r="B4" s="113" t="s">
        <v>3</v>
      </c>
      <c r="C4" s="113" t="s">
        <v>17</v>
      </c>
      <c r="D4" s="113" t="s">
        <v>4</v>
      </c>
      <c r="E4" s="211" t="s">
        <v>5</v>
      </c>
      <c r="F4" s="113" t="s">
        <v>7</v>
      </c>
      <c r="G4" s="114" t="s">
        <v>78</v>
      </c>
      <c r="H4" s="113" t="s">
        <v>22</v>
      </c>
      <c r="I4" s="113" t="s">
        <v>132</v>
      </c>
      <c r="J4" s="113" t="s">
        <v>74</v>
      </c>
      <c r="K4" s="113" t="s">
        <v>9</v>
      </c>
      <c r="L4" s="115" t="s">
        <v>10</v>
      </c>
      <c r="M4" s="116" t="s">
        <v>11</v>
      </c>
    </row>
    <row r="5" spans="1:13" s="263" customFormat="1" ht="108.75" customHeight="1">
      <c r="A5" s="224">
        <v>186</v>
      </c>
      <c r="B5" s="189" t="s">
        <v>992</v>
      </c>
      <c r="C5" s="104">
        <v>46072</v>
      </c>
      <c r="D5" s="127" t="s">
        <v>993</v>
      </c>
      <c r="E5" s="111" t="s">
        <v>994</v>
      </c>
      <c r="F5" s="220" t="s">
        <v>294</v>
      </c>
      <c r="G5" s="106">
        <v>120</v>
      </c>
      <c r="H5" s="107" t="s">
        <v>997</v>
      </c>
      <c r="I5" s="108" t="s">
        <v>996</v>
      </c>
      <c r="J5" s="102" t="s">
        <v>431</v>
      </c>
      <c r="K5" s="119" t="s">
        <v>27</v>
      </c>
      <c r="L5" s="103">
        <v>-15.3725</v>
      </c>
      <c r="M5" s="109">
        <v>-74.379199999999997</v>
      </c>
    </row>
    <row r="6" spans="1:13" s="263" customFormat="1" ht="69" customHeight="1">
      <c r="A6" s="224">
        <v>185</v>
      </c>
      <c r="B6" s="189" t="s">
        <v>988</v>
      </c>
      <c r="C6" s="104">
        <v>46072</v>
      </c>
      <c r="D6" s="127" t="s">
        <v>986</v>
      </c>
      <c r="E6" s="111" t="s">
        <v>989</v>
      </c>
      <c r="F6" s="220" t="s">
        <v>294</v>
      </c>
      <c r="G6" s="106">
        <v>40</v>
      </c>
      <c r="H6" s="107" t="s">
        <v>759</v>
      </c>
      <c r="I6" s="108" t="s">
        <v>730</v>
      </c>
      <c r="J6" s="102" t="s">
        <v>706</v>
      </c>
      <c r="K6" s="119" t="s">
        <v>27</v>
      </c>
      <c r="L6" s="103">
        <v>-15.242614</v>
      </c>
      <c r="M6" s="109">
        <v>-74.109191999999993</v>
      </c>
    </row>
    <row r="7" spans="1:13" s="263" customFormat="1" ht="99" customHeight="1">
      <c r="A7" s="224">
        <v>184</v>
      </c>
      <c r="B7" s="189" t="s">
        <v>952</v>
      </c>
      <c r="C7" s="104">
        <v>46072</v>
      </c>
      <c r="D7" s="127" t="s">
        <v>986</v>
      </c>
      <c r="E7" s="111" t="s">
        <v>951</v>
      </c>
      <c r="F7" s="220" t="s">
        <v>294</v>
      </c>
      <c r="G7" s="106">
        <v>40</v>
      </c>
      <c r="H7" s="107" t="s">
        <v>759</v>
      </c>
      <c r="I7" s="108" t="s">
        <v>730</v>
      </c>
      <c r="J7" s="102" t="s">
        <v>706</v>
      </c>
      <c r="K7" s="119" t="s">
        <v>27</v>
      </c>
      <c r="L7" s="103">
        <v>-15.236599999999999</v>
      </c>
      <c r="M7" s="109">
        <v>-74.103899999999996</v>
      </c>
    </row>
    <row r="8" spans="1:13" s="263" customFormat="1" ht="96.75" customHeight="1">
      <c r="A8" s="224">
        <v>183</v>
      </c>
      <c r="B8" s="189" t="s">
        <v>950</v>
      </c>
      <c r="C8" s="104">
        <v>46072</v>
      </c>
      <c r="D8" s="127" t="s">
        <v>986</v>
      </c>
      <c r="E8" s="111" t="s">
        <v>949</v>
      </c>
      <c r="F8" s="220" t="s">
        <v>294</v>
      </c>
      <c r="G8" s="106">
        <v>40</v>
      </c>
      <c r="H8" s="107" t="s">
        <v>759</v>
      </c>
      <c r="I8" s="108" t="s">
        <v>730</v>
      </c>
      <c r="J8" s="102" t="s">
        <v>706</v>
      </c>
      <c r="K8" s="119" t="s">
        <v>27</v>
      </c>
      <c r="L8" s="103">
        <v>-15.231356999999999</v>
      </c>
      <c r="M8" s="109">
        <v>-74.070199000000002</v>
      </c>
    </row>
    <row r="9" spans="1:13" s="263" customFormat="1" ht="87" customHeight="1">
      <c r="A9" s="224">
        <v>182</v>
      </c>
      <c r="B9" s="189" t="s">
        <v>939</v>
      </c>
      <c r="C9" s="104">
        <v>46072</v>
      </c>
      <c r="D9" s="127" t="s">
        <v>986</v>
      </c>
      <c r="E9" s="111" t="s">
        <v>940</v>
      </c>
      <c r="F9" s="220" t="s">
        <v>294</v>
      </c>
      <c r="G9" s="106">
        <v>40</v>
      </c>
      <c r="H9" s="107" t="s">
        <v>759</v>
      </c>
      <c r="I9" s="108" t="s">
        <v>730</v>
      </c>
      <c r="J9" s="102" t="s">
        <v>706</v>
      </c>
      <c r="K9" s="119" t="s">
        <v>27</v>
      </c>
      <c r="L9" s="103">
        <v>-15.149781000000001</v>
      </c>
      <c r="M9" s="109">
        <v>-73.957504999999998</v>
      </c>
    </row>
    <row r="10" spans="1:13" s="263" customFormat="1" ht="152.25" customHeight="1">
      <c r="A10" s="224">
        <v>181</v>
      </c>
      <c r="B10" s="262" t="s">
        <v>953</v>
      </c>
      <c r="C10" s="104">
        <v>46071</v>
      </c>
      <c r="D10" s="143" t="s">
        <v>343</v>
      </c>
      <c r="E10" s="117" t="s">
        <v>954</v>
      </c>
      <c r="F10" s="220" t="s">
        <v>294</v>
      </c>
      <c r="G10" s="106" t="s">
        <v>90</v>
      </c>
      <c r="H10" s="107" t="s">
        <v>955</v>
      </c>
      <c r="I10" s="108" t="s">
        <v>346</v>
      </c>
      <c r="J10" s="102" t="s">
        <v>344</v>
      </c>
      <c r="K10" s="119"/>
      <c r="L10" s="103">
        <v>-5.3421000000000003</v>
      </c>
      <c r="M10" s="109">
        <v>-79.864599999999996</v>
      </c>
    </row>
    <row r="11" spans="1:13" s="263" customFormat="1" ht="133.5" customHeight="1">
      <c r="A11" s="224">
        <v>180</v>
      </c>
      <c r="B11" s="262" t="s">
        <v>956</v>
      </c>
      <c r="C11" s="104">
        <v>46071</v>
      </c>
      <c r="D11" s="143" t="s">
        <v>343</v>
      </c>
      <c r="E11" s="117" t="s">
        <v>957</v>
      </c>
      <c r="F11" s="220" t="s">
        <v>294</v>
      </c>
      <c r="G11" s="106" t="s">
        <v>90</v>
      </c>
      <c r="H11" s="107" t="s">
        <v>958</v>
      </c>
      <c r="I11" s="108" t="s">
        <v>346</v>
      </c>
      <c r="J11" s="102" t="s">
        <v>344</v>
      </c>
      <c r="K11" s="119"/>
      <c r="L11" s="103">
        <v>-5.4273999999999996</v>
      </c>
      <c r="M11" s="109">
        <v>-79.782399999999996</v>
      </c>
    </row>
    <row r="12" spans="1:13" s="263" customFormat="1" ht="122.25" customHeight="1">
      <c r="A12" s="224">
        <v>179</v>
      </c>
      <c r="B12" s="262" t="s">
        <v>959</v>
      </c>
      <c r="C12" s="104">
        <v>46071</v>
      </c>
      <c r="D12" s="143" t="s">
        <v>960</v>
      </c>
      <c r="E12" s="117" t="s">
        <v>961</v>
      </c>
      <c r="F12" s="220" t="s">
        <v>294</v>
      </c>
      <c r="G12" s="106" t="s">
        <v>90</v>
      </c>
      <c r="H12" s="107" t="s">
        <v>962</v>
      </c>
      <c r="I12" s="108" t="s">
        <v>346</v>
      </c>
      <c r="J12" s="102" t="s">
        <v>344</v>
      </c>
      <c r="K12" s="119"/>
      <c r="L12" s="103">
        <v>-5.3285999999999998</v>
      </c>
      <c r="M12" s="109">
        <v>-79.927499999999995</v>
      </c>
    </row>
    <row r="13" spans="1:13" s="263" customFormat="1" ht="96.75" customHeight="1">
      <c r="A13" s="224">
        <v>178</v>
      </c>
      <c r="B13" s="189" t="s">
        <v>750</v>
      </c>
      <c r="C13" s="104">
        <v>46071</v>
      </c>
      <c r="D13" s="127" t="s">
        <v>986</v>
      </c>
      <c r="E13" s="111" t="s">
        <v>748</v>
      </c>
      <c r="F13" s="220" t="s">
        <v>294</v>
      </c>
      <c r="G13" s="106">
        <v>30</v>
      </c>
      <c r="H13" s="107" t="s">
        <v>1002</v>
      </c>
      <c r="I13" s="108" t="s">
        <v>730</v>
      </c>
      <c r="J13" s="102" t="s">
        <v>706</v>
      </c>
      <c r="K13" s="119" t="s">
        <v>27</v>
      </c>
      <c r="L13" s="103">
        <v>-15.237380999999999</v>
      </c>
      <c r="M13" s="109">
        <v>-74.100397000000001</v>
      </c>
    </row>
    <row r="14" spans="1:13" s="263" customFormat="1" ht="96.75" customHeight="1">
      <c r="A14" s="224">
        <v>177</v>
      </c>
      <c r="B14" s="189" t="s">
        <v>749</v>
      </c>
      <c r="C14" s="104">
        <v>46071</v>
      </c>
      <c r="D14" s="127" t="s">
        <v>986</v>
      </c>
      <c r="E14" s="111" t="s">
        <v>744</v>
      </c>
      <c r="F14" s="220" t="s">
        <v>294</v>
      </c>
      <c r="G14" s="106">
        <v>760</v>
      </c>
      <c r="H14" s="107" t="s">
        <v>1001</v>
      </c>
      <c r="I14" s="108" t="s">
        <v>730</v>
      </c>
      <c r="J14" s="102" t="s">
        <v>706</v>
      </c>
      <c r="K14" s="119" t="s">
        <v>27</v>
      </c>
      <c r="L14" s="103">
        <v>-15.177853000000001</v>
      </c>
      <c r="M14" s="109">
        <v>-74.010143999999997</v>
      </c>
    </row>
    <row r="15" spans="1:13" s="263" customFormat="1" ht="96.75" customHeight="1">
      <c r="A15" s="224">
        <v>176</v>
      </c>
      <c r="B15" s="189" t="s">
        <v>528</v>
      </c>
      <c r="C15" s="104">
        <v>46056</v>
      </c>
      <c r="D15" s="127" t="s">
        <v>696</v>
      </c>
      <c r="E15" s="111" t="s">
        <v>567</v>
      </c>
      <c r="F15" s="220" t="s">
        <v>294</v>
      </c>
      <c r="G15" s="106" t="s">
        <v>90</v>
      </c>
      <c r="H15" s="107" t="s">
        <v>760</v>
      </c>
      <c r="I15" s="108" t="s">
        <v>258</v>
      </c>
      <c r="J15" s="121" t="s">
        <v>211</v>
      </c>
      <c r="K15" s="119" t="s">
        <v>27</v>
      </c>
      <c r="L15" s="103">
        <v>-10.49685</v>
      </c>
      <c r="M15" s="109">
        <v>-77.076480000000004</v>
      </c>
    </row>
    <row r="16" spans="1:13" s="263" customFormat="1" ht="112.5" customHeight="1">
      <c r="A16" s="224">
        <v>175</v>
      </c>
      <c r="B16" s="189" t="s">
        <v>519</v>
      </c>
      <c r="C16" s="104">
        <v>46051</v>
      </c>
      <c r="D16" s="127" t="s">
        <v>520</v>
      </c>
      <c r="E16" s="117" t="s">
        <v>521</v>
      </c>
      <c r="F16" s="220" t="s">
        <v>294</v>
      </c>
      <c r="G16" s="186">
        <v>120</v>
      </c>
      <c r="H16" s="107" t="s">
        <v>845</v>
      </c>
      <c r="I16" s="108" t="s">
        <v>25</v>
      </c>
      <c r="J16" s="102" t="s">
        <v>431</v>
      </c>
      <c r="K16" s="119" t="s">
        <v>27</v>
      </c>
      <c r="L16" s="187">
        <v>-14.379644000000001</v>
      </c>
      <c r="M16" s="188">
        <v>-75.093508999999997</v>
      </c>
    </row>
    <row r="17" spans="1:13" s="263" customFormat="1" ht="112.5" customHeight="1">
      <c r="A17" s="224">
        <v>174</v>
      </c>
      <c r="B17" s="189" t="s">
        <v>967</v>
      </c>
      <c r="C17" s="104">
        <v>46072</v>
      </c>
      <c r="D17" s="127" t="s">
        <v>968</v>
      </c>
      <c r="E17" s="111" t="s">
        <v>969</v>
      </c>
      <c r="F17" s="105" t="s">
        <v>12</v>
      </c>
      <c r="G17" s="106">
        <v>20</v>
      </c>
      <c r="H17" s="107" t="s">
        <v>970</v>
      </c>
      <c r="I17" s="108" t="s">
        <v>1003</v>
      </c>
      <c r="J17" s="102" t="s">
        <v>431</v>
      </c>
      <c r="K17" s="119" t="s">
        <v>27</v>
      </c>
      <c r="L17" s="103">
        <v>-15.503226</v>
      </c>
      <c r="M17" s="109">
        <v>-74.845025000000007</v>
      </c>
    </row>
    <row r="18" spans="1:13" s="263" customFormat="1" ht="112.5" customHeight="1">
      <c r="A18" s="224">
        <v>173</v>
      </c>
      <c r="B18" s="189" t="s">
        <v>1005</v>
      </c>
      <c r="C18" s="104">
        <v>46072</v>
      </c>
      <c r="D18" s="127" t="s">
        <v>155</v>
      </c>
      <c r="E18" s="117" t="s">
        <v>1004</v>
      </c>
      <c r="F18" s="105" t="s">
        <v>12</v>
      </c>
      <c r="G18" s="106">
        <v>20</v>
      </c>
      <c r="H18" s="107" t="s">
        <v>762</v>
      </c>
      <c r="I18" s="108" t="s">
        <v>747</v>
      </c>
      <c r="J18" s="102" t="s">
        <v>401</v>
      </c>
      <c r="K18" s="119" t="s">
        <v>27</v>
      </c>
      <c r="L18" s="103">
        <v>-13.716595</v>
      </c>
      <c r="M18" s="109">
        <v>-72.915715000000006</v>
      </c>
    </row>
    <row r="19" spans="1:13" s="263" customFormat="1" ht="112.5" customHeight="1">
      <c r="A19" s="224">
        <v>172</v>
      </c>
      <c r="B19" s="189" t="s">
        <v>948</v>
      </c>
      <c r="C19" s="104">
        <v>46072</v>
      </c>
      <c r="D19" s="127" t="s">
        <v>407</v>
      </c>
      <c r="E19" s="117" t="s">
        <v>945</v>
      </c>
      <c r="F19" s="105" t="s">
        <v>12</v>
      </c>
      <c r="G19" s="106">
        <v>30</v>
      </c>
      <c r="H19" s="107" t="s">
        <v>946</v>
      </c>
      <c r="I19" s="108" t="s">
        <v>947</v>
      </c>
      <c r="J19" s="102" t="s">
        <v>374</v>
      </c>
      <c r="K19" s="119" t="s">
        <v>27</v>
      </c>
      <c r="L19" s="222">
        <v>-4.80281</v>
      </c>
      <c r="M19" s="223">
        <v>-78.152199999999993</v>
      </c>
    </row>
    <row r="20" spans="1:13" s="263" customFormat="1" ht="76.5">
      <c r="A20" s="224">
        <v>171</v>
      </c>
      <c r="B20" s="189" t="s">
        <v>831</v>
      </c>
      <c r="C20" s="104">
        <v>46072</v>
      </c>
      <c r="D20" s="127" t="s">
        <v>937</v>
      </c>
      <c r="E20" s="111" t="s">
        <v>1006</v>
      </c>
      <c r="F20" s="105" t="s">
        <v>12</v>
      </c>
      <c r="G20" s="225">
        <v>100</v>
      </c>
      <c r="H20" s="107" t="s">
        <v>938</v>
      </c>
      <c r="I20" s="108" t="s">
        <v>25</v>
      </c>
      <c r="J20" s="102" t="s">
        <v>431</v>
      </c>
      <c r="K20" s="119" t="s">
        <v>27</v>
      </c>
      <c r="L20" s="228">
        <v>-14.35214</v>
      </c>
      <c r="M20" s="229">
        <v>-75.643333999999996</v>
      </c>
    </row>
    <row r="21" spans="1:13" s="263" customFormat="1" ht="117" customHeight="1">
      <c r="A21" s="224">
        <v>170</v>
      </c>
      <c r="B21" s="189" t="s">
        <v>944</v>
      </c>
      <c r="C21" s="104">
        <v>46072</v>
      </c>
      <c r="D21" s="127" t="s">
        <v>736</v>
      </c>
      <c r="E21" s="111" t="s">
        <v>943</v>
      </c>
      <c r="F21" s="105" t="s">
        <v>12</v>
      </c>
      <c r="G21" s="106">
        <v>180</v>
      </c>
      <c r="H21" s="107" t="s">
        <v>941</v>
      </c>
      <c r="I21" s="108" t="s">
        <v>942</v>
      </c>
      <c r="J21" s="102" t="s">
        <v>401</v>
      </c>
      <c r="K21" s="119" t="s">
        <v>27</v>
      </c>
      <c r="L21" s="222">
        <v>-12.5366</v>
      </c>
      <c r="M21" s="223">
        <v>-73.809600000000003</v>
      </c>
    </row>
    <row r="22" spans="1:13" s="263" customFormat="1" ht="108.75" customHeight="1">
      <c r="A22" s="224">
        <v>169</v>
      </c>
      <c r="B22" s="189" t="s">
        <v>830</v>
      </c>
      <c r="C22" s="104">
        <v>46071</v>
      </c>
      <c r="D22" s="127" t="s">
        <v>828</v>
      </c>
      <c r="E22" s="111" t="s">
        <v>827</v>
      </c>
      <c r="F22" s="105" t="s">
        <v>12</v>
      </c>
      <c r="G22" s="225">
        <v>300</v>
      </c>
      <c r="H22" s="107" t="s">
        <v>829</v>
      </c>
      <c r="I22" s="108" t="s">
        <v>258</v>
      </c>
      <c r="J22" s="121" t="s">
        <v>211</v>
      </c>
      <c r="K22" s="135" t="s">
        <v>27</v>
      </c>
      <c r="L22" s="228">
        <v>-12.667002</v>
      </c>
      <c r="M22" s="229">
        <v>-75.962108000000001</v>
      </c>
    </row>
    <row r="23" spans="1:13" s="263" customFormat="1" ht="117" customHeight="1">
      <c r="A23" s="224">
        <v>168</v>
      </c>
      <c r="B23" s="189" t="s">
        <v>754</v>
      </c>
      <c r="C23" s="104">
        <v>46071</v>
      </c>
      <c r="D23" s="127" t="s">
        <v>755</v>
      </c>
      <c r="E23" s="117" t="s">
        <v>756</v>
      </c>
      <c r="F23" s="105" t="s">
        <v>12</v>
      </c>
      <c r="G23" s="106">
        <v>50</v>
      </c>
      <c r="H23" s="107" t="s">
        <v>761</v>
      </c>
      <c r="I23" s="108" t="s">
        <v>446</v>
      </c>
      <c r="J23" s="102" t="s">
        <v>286</v>
      </c>
      <c r="K23" s="119" t="s">
        <v>27</v>
      </c>
      <c r="L23" s="103">
        <v>-10.297613999999999</v>
      </c>
      <c r="M23" s="109">
        <v>-76.335144999999997</v>
      </c>
    </row>
    <row r="24" spans="1:13" s="263" customFormat="1" ht="92.25" customHeight="1">
      <c r="A24" s="224">
        <v>167</v>
      </c>
      <c r="B24" s="189" t="s">
        <v>745</v>
      </c>
      <c r="C24" s="104">
        <v>46071</v>
      </c>
      <c r="D24" s="127" t="s">
        <v>155</v>
      </c>
      <c r="E24" s="117" t="s">
        <v>746</v>
      </c>
      <c r="F24" s="105" t="s">
        <v>12</v>
      </c>
      <c r="G24" s="106">
        <v>160</v>
      </c>
      <c r="H24" s="107" t="s">
        <v>762</v>
      </c>
      <c r="I24" s="108" t="s">
        <v>747</v>
      </c>
      <c r="J24" s="102" t="s">
        <v>401</v>
      </c>
      <c r="K24" s="119" t="s">
        <v>27</v>
      </c>
      <c r="L24" s="103">
        <v>-13.716595</v>
      </c>
      <c r="M24" s="109">
        <v>-72.915715000000006</v>
      </c>
    </row>
    <row r="25" spans="1:13" s="263" customFormat="1" ht="99" customHeight="1">
      <c r="A25" s="224">
        <v>166</v>
      </c>
      <c r="B25" s="189" t="s">
        <v>738</v>
      </c>
      <c r="C25" s="104">
        <v>46071</v>
      </c>
      <c r="D25" s="127" t="s">
        <v>736</v>
      </c>
      <c r="E25" s="111" t="s">
        <v>739</v>
      </c>
      <c r="F25" s="105" t="s">
        <v>12</v>
      </c>
      <c r="G25" s="106">
        <v>20</v>
      </c>
      <c r="H25" s="107" t="s">
        <v>763</v>
      </c>
      <c r="I25" s="108" t="s">
        <v>737</v>
      </c>
      <c r="J25" s="102" t="s">
        <v>401</v>
      </c>
      <c r="K25" s="119" t="s">
        <v>27</v>
      </c>
      <c r="L25" s="222">
        <v>-12.5366</v>
      </c>
      <c r="M25" s="223">
        <v>-73.809600000000003</v>
      </c>
    </row>
    <row r="26" spans="1:13" s="263" customFormat="1" ht="99" customHeight="1">
      <c r="A26" s="224">
        <v>165</v>
      </c>
      <c r="B26" s="189" t="s">
        <v>990</v>
      </c>
      <c r="C26" s="104">
        <v>46070</v>
      </c>
      <c r="D26" s="127" t="s">
        <v>986</v>
      </c>
      <c r="E26" s="111" t="s">
        <v>987</v>
      </c>
      <c r="F26" s="105" t="s">
        <v>12</v>
      </c>
      <c r="G26" s="106">
        <v>30</v>
      </c>
      <c r="H26" s="107" t="s">
        <v>759</v>
      </c>
      <c r="I26" s="108" t="s">
        <v>991</v>
      </c>
      <c r="J26" s="102" t="s">
        <v>706</v>
      </c>
      <c r="K26" s="119" t="s">
        <v>27</v>
      </c>
      <c r="L26" s="103">
        <v>-15.214581000000001</v>
      </c>
      <c r="M26" s="109">
        <v>-74.046790999999999</v>
      </c>
    </row>
    <row r="27" spans="1:13" s="263" customFormat="1" ht="110.25" customHeight="1">
      <c r="A27" s="224">
        <v>164</v>
      </c>
      <c r="B27" s="189" t="s">
        <v>751</v>
      </c>
      <c r="C27" s="104">
        <v>46070</v>
      </c>
      <c r="D27" s="127" t="s">
        <v>752</v>
      </c>
      <c r="E27" s="117" t="s">
        <v>753</v>
      </c>
      <c r="F27" s="105" t="s">
        <v>12</v>
      </c>
      <c r="G27" s="106"/>
      <c r="H27" s="107" t="s">
        <v>764</v>
      </c>
      <c r="I27" s="108" t="s">
        <v>361</v>
      </c>
      <c r="J27" s="102" t="s">
        <v>220</v>
      </c>
      <c r="K27" s="119"/>
      <c r="L27" s="222">
        <v>-6.0860469999999998</v>
      </c>
      <c r="M27" s="223">
        <v>-77.906232000000003</v>
      </c>
    </row>
    <row r="28" spans="1:13" s="263" customFormat="1" ht="123" customHeight="1">
      <c r="A28" s="224">
        <v>163</v>
      </c>
      <c r="B28" s="189" t="s">
        <v>731</v>
      </c>
      <c r="C28" s="104">
        <v>46070</v>
      </c>
      <c r="D28" s="127" t="s">
        <v>732</v>
      </c>
      <c r="E28" s="111" t="s">
        <v>734</v>
      </c>
      <c r="F28" s="105" t="s">
        <v>12</v>
      </c>
      <c r="G28" s="106">
        <v>20</v>
      </c>
      <c r="H28" s="107" t="s">
        <v>765</v>
      </c>
      <c r="I28" s="108" t="s">
        <v>733</v>
      </c>
      <c r="J28" s="102" t="s">
        <v>583</v>
      </c>
      <c r="K28" s="119" t="s">
        <v>27</v>
      </c>
      <c r="L28" s="222">
        <v>-11.0345</v>
      </c>
      <c r="M28" s="223">
        <v>-75.322100000000006</v>
      </c>
    </row>
    <row r="29" spans="1:13" s="263" customFormat="1" ht="94.5" customHeight="1">
      <c r="A29" s="224">
        <v>162</v>
      </c>
      <c r="B29" s="189" t="s">
        <v>728</v>
      </c>
      <c r="C29" s="104">
        <v>46070</v>
      </c>
      <c r="D29" s="127" t="s">
        <v>711</v>
      </c>
      <c r="E29" s="117" t="s">
        <v>727</v>
      </c>
      <c r="F29" s="105" t="s">
        <v>12</v>
      </c>
      <c r="G29" s="106">
        <v>40</v>
      </c>
      <c r="H29" s="107" t="s">
        <v>766</v>
      </c>
      <c r="I29" s="108" t="s">
        <v>729</v>
      </c>
      <c r="J29" s="102" t="s">
        <v>706</v>
      </c>
      <c r="K29" s="119" t="s">
        <v>27</v>
      </c>
      <c r="L29" s="222">
        <v>-15.135032000000001</v>
      </c>
      <c r="M29" s="223">
        <v>-73.857391000000007</v>
      </c>
    </row>
    <row r="30" spans="1:13" s="263" customFormat="1" ht="132" customHeight="1">
      <c r="A30" s="224">
        <v>161</v>
      </c>
      <c r="B30" s="189" t="s">
        <v>723</v>
      </c>
      <c r="C30" s="104">
        <v>46070</v>
      </c>
      <c r="D30" s="127" t="s">
        <v>719</v>
      </c>
      <c r="E30" s="117" t="s">
        <v>720</v>
      </c>
      <c r="F30" s="105" t="s">
        <v>12</v>
      </c>
      <c r="G30" s="221">
        <v>25</v>
      </c>
      <c r="H30" s="107" t="s">
        <v>767</v>
      </c>
      <c r="I30" s="108" t="s">
        <v>722</v>
      </c>
      <c r="J30" s="121" t="s">
        <v>721</v>
      </c>
      <c r="K30" s="119" t="s">
        <v>27</v>
      </c>
      <c r="L30" s="222">
        <v>-11.375976</v>
      </c>
      <c r="M30" s="223">
        <v>-77.323109000000002</v>
      </c>
    </row>
    <row r="31" spans="1:13" s="263" customFormat="1" ht="124.5" customHeight="1">
      <c r="A31" s="224">
        <v>160</v>
      </c>
      <c r="B31" s="189" t="s">
        <v>718</v>
      </c>
      <c r="C31" s="104">
        <v>46070</v>
      </c>
      <c r="D31" s="127" t="s">
        <v>715</v>
      </c>
      <c r="E31" s="117" t="s">
        <v>716</v>
      </c>
      <c r="F31" s="105" t="s">
        <v>12</v>
      </c>
      <c r="G31" s="106">
        <v>35</v>
      </c>
      <c r="H31" s="107" t="s">
        <v>768</v>
      </c>
      <c r="I31" s="108" t="s">
        <v>717</v>
      </c>
      <c r="J31" s="102" t="s">
        <v>401</v>
      </c>
      <c r="K31" s="119" t="s">
        <v>27</v>
      </c>
      <c r="L31" s="103">
        <v>-13.067773000000001</v>
      </c>
      <c r="M31" s="109">
        <v>-72.397605999999996</v>
      </c>
    </row>
    <row r="32" spans="1:13" s="263" customFormat="1" ht="113.25" customHeight="1">
      <c r="A32" s="224">
        <v>159</v>
      </c>
      <c r="B32" s="189" t="s">
        <v>714</v>
      </c>
      <c r="C32" s="104">
        <v>46070</v>
      </c>
      <c r="D32" s="127" t="s">
        <v>711</v>
      </c>
      <c r="E32" s="117" t="s">
        <v>712</v>
      </c>
      <c r="F32" s="105" t="s">
        <v>12</v>
      </c>
      <c r="G32" s="106"/>
      <c r="H32" s="107" t="s">
        <v>769</v>
      </c>
      <c r="I32" s="108" t="s">
        <v>713</v>
      </c>
      <c r="J32" s="102" t="s">
        <v>706</v>
      </c>
      <c r="K32" s="119" t="s">
        <v>27</v>
      </c>
      <c r="L32" s="103">
        <v>-15.118573</v>
      </c>
      <c r="M32" s="109">
        <v>-73.824658999999997</v>
      </c>
    </row>
    <row r="33" spans="1:13" s="263" customFormat="1" ht="140.25" customHeight="1">
      <c r="A33" s="224">
        <v>158</v>
      </c>
      <c r="B33" s="189" t="s">
        <v>707</v>
      </c>
      <c r="C33" s="104">
        <v>46069</v>
      </c>
      <c r="D33" s="127" t="s">
        <v>709</v>
      </c>
      <c r="E33" s="117" t="s">
        <v>710</v>
      </c>
      <c r="F33" s="105" t="s">
        <v>12</v>
      </c>
      <c r="G33" s="106">
        <v>200</v>
      </c>
      <c r="H33" s="107" t="s">
        <v>770</v>
      </c>
      <c r="I33" s="108" t="s">
        <v>735</v>
      </c>
      <c r="J33" s="102" t="s">
        <v>706</v>
      </c>
      <c r="K33" s="119" t="s">
        <v>27</v>
      </c>
      <c r="L33" s="103">
        <v>-15.601504</v>
      </c>
      <c r="M33" s="109">
        <v>-73.783794</v>
      </c>
    </row>
    <row r="34" spans="1:13" s="263" customFormat="1" ht="99.75" customHeight="1">
      <c r="A34" s="224">
        <v>157</v>
      </c>
      <c r="B34" s="189" t="s">
        <v>703</v>
      </c>
      <c r="C34" s="104">
        <v>46069</v>
      </c>
      <c r="D34" s="126" t="s">
        <v>701</v>
      </c>
      <c r="E34" s="117" t="s">
        <v>702</v>
      </c>
      <c r="F34" s="105" t="s">
        <v>12</v>
      </c>
      <c r="G34" s="106">
        <v>500</v>
      </c>
      <c r="H34" s="107" t="s">
        <v>771</v>
      </c>
      <c r="I34" s="108" t="s">
        <v>25</v>
      </c>
      <c r="J34" s="102" t="s">
        <v>220</v>
      </c>
      <c r="K34" s="119" t="s">
        <v>27</v>
      </c>
      <c r="L34" s="218">
        <v>-6.2031749999999999</v>
      </c>
      <c r="M34" s="219">
        <v>-78.281081</v>
      </c>
    </row>
    <row r="35" spans="1:13" s="263" customFormat="1" ht="114.75" customHeight="1">
      <c r="A35" s="224">
        <v>156</v>
      </c>
      <c r="B35" s="189" t="s">
        <v>698</v>
      </c>
      <c r="C35" s="104">
        <v>46069</v>
      </c>
      <c r="D35" s="126" t="s">
        <v>508</v>
      </c>
      <c r="E35" s="117" t="s">
        <v>697</v>
      </c>
      <c r="F35" s="105" t="s">
        <v>12</v>
      </c>
      <c r="G35" s="106">
        <v>25</v>
      </c>
      <c r="H35" s="107" t="s">
        <v>771</v>
      </c>
      <c r="I35" s="108" t="s">
        <v>25</v>
      </c>
      <c r="J35" s="102" t="s">
        <v>220</v>
      </c>
      <c r="K35" s="119" t="s">
        <v>27</v>
      </c>
      <c r="L35" s="218">
        <v>-6.282203</v>
      </c>
      <c r="M35" s="219">
        <v>-78.193366999999995</v>
      </c>
    </row>
    <row r="36" spans="1:13" s="263" customFormat="1" ht="109.5" customHeight="1">
      <c r="A36" s="224">
        <v>155</v>
      </c>
      <c r="B36" s="184" t="s">
        <v>688</v>
      </c>
      <c r="C36" s="104">
        <v>46069</v>
      </c>
      <c r="D36" s="126" t="s">
        <v>479</v>
      </c>
      <c r="E36" s="111" t="s">
        <v>694</v>
      </c>
      <c r="F36" s="105" t="s">
        <v>12</v>
      </c>
      <c r="G36" s="106">
        <v>20</v>
      </c>
      <c r="H36" s="107" t="s">
        <v>772</v>
      </c>
      <c r="I36" s="108" t="s">
        <v>276</v>
      </c>
      <c r="J36" s="102" t="s">
        <v>282</v>
      </c>
      <c r="K36" s="119" t="s">
        <v>27</v>
      </c>
      <c r="L36" s="103">
        <v>-5.1348642349377096</v>
      </c>
      <c r="M36" s="109">
        <v>-79.454627037048297</v>
      </c>
    </row>
    <row r="37" spans="1:13" s="263" customFormat="1" ht="109.5" customHeight="1">
      <c r="A37" s="224">
        <v>154</v>
      </c>
      <c r="B37" s="189" t="s">
        <v>679</v>
      </c>
      <c r="C37" s="104">
        <v>46068</v>
      </c>
      <c r="D37" s="127" t="s">
        <v>680</v>
      </c>
      <c r="E37" s="117" t="s">
        <v>681</v>
      </c>
      <c r="F37" s="105" t="s">
        <v>12</v>
      </c>
      <c r="G37" s="106">
        <v>50</v>
      </c>
      <c r="H37" s="107" t="s">
        <v>773</v>
      </c>
      <c r="I37" s="108" t="s">
        <v>682</v>
      </c>
      <c r="J37" s="121" t="s">
        <v>219</v>
      </c>
      <c r="K37" s="119" t="s">
        <v>27</v>
      </c>
      <c r="L37" s="209">
        <v>-6.0921310000000002</v>
      </c>
      <c r="M37" s="210">
        <v>-78.729090999999997</v>
      </c>
    </row>
    <row r="38" spans="1:13" s="263" customFormat="1" ht="109.5" customHeight="1">
      <c r="A38" s="224">
        <v>153</v>
      </c>
      <c r="B38" s="192" t="s">
        <v>683</v>
      </c>
      <c r="C38" s="213">
        <v>46068</v>
      </c>
      <c r="D38" s="129" t="s">
        <v>684</v>
      </c>
      <c r="E38" s="120" t="s">
        <v>685</v>
      </c>
      <c r="F38" s="105" t="s">
        <v>12</v>
      </c>
      <c r="G38" s="214" t="s">
        <v>90</v>
      </c>
      <c r="H38" s="215" t="s">
        <v>776</v>
      </c>
      <c r="I38" s="216" t="s">
        <v>677</v>
      </c>
      <c r="J38" s="121" t="s">
        <v>676</v>
      </c>
      <c r="K38" s="119"/>
      <c r="L38" s="103">
        <v>-14.6187</v>
      </c>
      <c r="M38" s="109">
        <v>-74.264200000000002</v>
      </c>
    </row>
    <row r="39" spans="1:13" s="263" customFormat="1" ht="106.5" customHeight="1">
      <c r="A39" s="224">
        <v>152</v>
      </c>
      <c r="B39" s="189" t="s">
        <v>671</v>
      </c>
      <c r="C39" s="104">
        <v>46068</v>
      </c>
      <c r="D39" s="127" t="s">
        <v>672</v>
      </c>
      <c r="E39" s="117" t="s">
        <v>673</v>
      </c>
      <c r="F39" s="105" t="s">
        <v>12</v>
      </c>
      <c r="G39" s="106" t="s">
        <v>90</v>
      </c>
      <c r="H39" s="107" t="s">
        <v>775</v>
      </c>
      <c r="I39" s="108" t="s">
        <v>674</v>
      </c>
      <c r="J39" s="102" t="s">
        <v>127</v>
      </c>
      <c r="K39" s="137" t="s">
        <v>27</v>
      </c>
      <c r="L39" s="154">
        <v>-5.8197999999999999</v>
      </c>
      <c r="M39" s="155">
        <v>-79.460800000000006</v>
      </c>
    </row>
    <row r="40" spans="1:13" s="263" customFormat="1" ht="115.5" customHeight="1">
      <c r="A40" s="224">
        <v>151</v>
      </c>
      <c r="B40" s="189" t="s">
        <v>693</v>
      </c>
      <c r="C40" s="104">
        <v>46066</v>
      </c>
      <c r="D40" s="126" t="s">
        <v>689</v>
      </c>
      <c r="E40" s="111" t="s">
        <v>692</v>
      </c>
      <c r="F40" s="105" t="s">
        <v>12</v>
      </c>
      <c r="G40" s="217">
        <v>10</v>
      </c>
      <c r="H40" s="107" t="s">
        <v>774</v>
      </c>
      <c r="I40" s="108" t="s">
        <v>690</v>
      </c>
      <c r="J40" s="102" t="s">
        <v>691</v>
      </c>
      <c r="K40" s="119" t="s">
        <v>27</v>
      </c>
      <c r="L40" s="218">
        <v>-13.53196</v>
      </c>
      <c r="M40" s="219">
        <v>-75.505754999999994</v>
      </c>
    </row>
    <row r="41" spans="1:13" s="263" customFormat="1" ht="129" customHeight="1">
      <c r="A41" s="224">
        <v>150</v>
      </c>
      <c r="B41" s="189" t="s">
        <v>670</v>
      </c>
      <c r="C41" s="104">
        <v>46066</v>
      </c>
      <c r="D41" s="127" t="s">
        <v>667</v>
      </c>
      <c r="E41" s="117" t="s">
        <v>668</v>
      </c>
      <c r="F41" s="105" t="s">
        <v>12</v>
      </c>
      <c r="G41" s="106" t="s">
        <v>90</v>
      </c>
      <c r="H41" s="107" t="s">
        <v>779</v>
      </c>
      <c r="I41" s="108" t="s">
        <v>669</v>
      </c>
      <c r="J41" s="102" t="s">
        <v>213</v>
      </c>
      <c r="K41" s="119" t="s">
        <v>27</v>
      </c>
      <c r="L41" s="209">
        <v>-14.444520000000001</v>
      </c>
      <c r="M41" s="210">
        <v>-69.577088000000003</v>
      </c>
    </row>
    <row r="42" spans="1:13" s="263" customFormat="1" ht="111.75" customHeight="1">
      <c r="A42" s="224">
        <v>149</v>
      </c>
      <c r="B42" s="189" t="s">
        <v>662</v>
      </c>
      <c r="C42" s="104">
        <v>46066</v>
      </c>
      <c r="D42" s="127" t="s">
        <v>155</v>
      </c>
      <c r="E42" s="117" t="s">
        <v>661</v>
      </c>
      <c r="F42" s="105" t="s">
        <v>12</v>
      </c>
      <c r="G42" s="208">
        <v>25</v>
      </c>
      <c r="H42" s="107" t="s">
        <v>778</v>
      </c>
      <c r="I42" s="108" t="s">
        <v>664</v>
      </c>
      <c r="J42" s="102" t="s">
        <v>401</v>
      </c>
      <c r="K42" s="119" t="s">
        <v>27</v>
      </c>
      <c r="L42" s="209">
        <v>-13.82526</v>
      </c>
      <c r="M42" s="210">
        <v>-72.795084000000003</v>
      </c>
    </row>
    <row r="43" spans="1:13" s="263" customFormat="1" ht="93.75" customHeight="1">
      <c r="A43" s="224">
        <v>148</v>
      </c>
      <c r="B43" s="189" t="s">
        <v>655</v>
      </c>
      <c r="C43" s="104">
        <v>46066</v>
      </c>
      <c r="D43" s="127" t="s">
        <v>653</v>
      </c>
      <c r="E43" s="117" t="s">
        <v>654</v>
      </c>
      <c r="F43" s="105" t="s">
        <v>12</v>
      </c>
      <c r="G43" s="208">
        <v>10</v>
      </c>
      <c r="H43" s="107" t="s">
        <v>777</v>
      </c>
      <c r="I43" s="108" t="s">
        <v>25</v>
      </c>
      <c r="J43" s="102" t="s">
        <v>444</v>
      </c>
      <c r="K43" s="119" t="s">
        <v>27</v>
      </c>
      <c r="L43" s="209">
        <v>-8.6659260000000007</v>
      </c>
      <c r="M43" s="210">
        <v>-78.054916000000006</v>
      </c>
    </row>
    <row r="44" spans="1:13" s="263" customFormat="1" ht="96.75" customHeight="1">
      <c r="A44" s="224">
        <v>147</v>
      </c>
      <c r="B44" s="189" t="s">
        <v>648</v>
      </c>
      <c r="C44" s="104">
        <v>46065</v>
      </c>
      <c r="D44" s="127" t="s">
        <v>646</v>
      </c>
      <c r="E44" s="117" t="s">
        <v>678</v>
      </c>
      <c r="F44" s="105" t="s">
        <v>12</v>
      </c>
      <c r="G44" s="208">
        <v>25</v>
      </c>
      <c r="H44" s="107" t="s">
        <v>780</v>
      </c>
      <c r="I44" s="108" t="s">
        <v>645</v>
      </c>
      <c r="J44" s="121" t="s">
        <v>219</v>
      </c>
      <c r="K44" s="119" t="s">
        <v>27</v>
      </c>
      <c r="L44" s="209">
        <v>-6.5691990000000002</v>
      </c>
      <c r="M44" s="210">
        <v>-78.853289000000004</v>
      </c>
    </row>
    <row r="45" spans="1:13" s="263" customFormat="1" ht="96.75" customHeight="1">
      <c r="A45" s="224">
        <v>146</v>
      </c>
      <c r="B45" s="189" t="s">
        <v>686</v>
      </c>
      <c r="C45" s="104">
        <v>46065</v>
      </c>
      <c r="D45" s="127" t="s">
        <v>498</v>
      </c>
      <c r="E45" s="117" t="s">
        <v>687</v>
      </c>
      <c r="F45" s="105" t="s">
        <v>12</v>
      </c>
      <c r="G45" s="106">
        <v>40</v>
      </c>
      <c r="H45" s="107" t="s">
        <v>782</v>
      </c>
      <c r="I45" s="108" t="s">
        <v>632</v>
      </c>
      <c r="J45" s="121" t="s">
        <v>219</v>
      </c>
      <c r="K45" s="119" t="s">
        <v>27</v>
      </c>
      <c r="L45" s="103">
        <v>-6.1719670000000004</v>
      </c>
      <c r="M45" s="109">
        <v>-78.736815000000007</v>
      </c>
    </row>
    <row r="46" spans="1:13" s="263" customFormat="1" ht="115.5" customHeight="1">
      <c r="A46" s="224">
        <v>145</v>
      </c>
      <c r="B46" s="189" t="s">
        <v>647</v>
      </c>
      <c r="C46" s="104">
        <v>46065</v>
      </c>
      <c r="D46" s="127" t="s">
        <v>646</v>
      </c>
      <c r="E46" s="117" t="s">
        <v>644</v>
      </c>
      <c r="F46" s="105" t="s">
        <v>12</v>
      </c>
      <c r="G46" s="106">
        <v>20</v>
      </c>
      <c r="H46" s="107" t="s">
        <v>781</v>
      </c>
      <c r="I46" s="108" t="s">
        <v>645</v>
      </c>
      <c r="J46" s="121" t="s">
        <v>219</v>
      </c>
      <c r="K46" s="119" t="s">
        <v>27</v>
      </c>
      <c r="L46" s="209">
        <v>-6.5676740000000002</v>
      </c>
      <c r="M46" s="210">
        <v>-78.812594000000004</v>
      </c>
    </row>
    <row r="47" spans="1:13" s="263" customFormat="1" ht="96.75" customHeight="1">
      <c r="A47" s="224">
        <v>144</v>
      </c>
      <c r="B47" s="189" t="s">
        <v>642</v>
      </c>
      <c r="C47" s="104">
        <v>46065</v>
      </c>
      <c r="D47" s="127" t="s">
        <v>206</v>
      </c>
      <c r="E47" s="117" t="s">
        <v>643</v>
      </c>
      <c r="F47" s="105" t="s">
        <v>12</v>
      </c>
      <c r="G47" s="106" t="s">
        <v>90</v>
      </c>
      <c r="H47" s="107" t="s">
        <v>783</v>
      </c>
      <c r="I47" s="108" t="s">
        <v>649</v>
      </c>
      <c r="J47" s="102" t="s">
        <v>98</v>
      </c>
      <c r="K47" s="119" t="s">
        <v>27</v>
      </c>
      <c r="L47" s="103">
        <v>-6.3516000000000004</v>
      </c>
      <c r="M47" s="109">
        <v>-78.812899999999999</v>
      </c>
    </row>
    <row r="48" spans="1:13" s="263" customFormat="1" ht="105.75" customHeight="1">
      <c r="A48" s="224">
        <v>143</v>
      </c>
      <c r="B48" s="189" t="s">
        <v>639</v>
      </c>
      <c r="C48" s="104">
        <v>46065</v>
      </c>
      <c r="D48" s="127" t="s">
        <v>640</v>
      </c>
      <c r="E48" s="117" t="s">
        <v>641</v>
      </c>
      <c r="F48" s="105" t="s">
        <v>12</v>
      </c>
      <c r="G48" s="106">
        <v>60</v>
      </c>
      <c r="H48" s="107" t="s">
        <v>783</v>
      </c>
      <c r="I48" s="108" t="s">
        <v>649</v>
      </c>
      <c r="J48" s="102" t="s">
        <v>98</v>
      </c>
      <c r="K48" s="119" t="s">
        <v>27</v>
      </c>
      <c r="L48" s="103">
        <v>-6.4817999999999998</v>
      </c>
      <c r="M48" s="109">
        <v>-78.863</v>
      </c>
    </row>
    <row r="49" spans="1:13" s="263" customFormat="1" ht="96.75" customHeight="1">
      <c r="A49" s="224">
        <v>142</v>
      </c>
      <c r="B49" s="137" t="s">
        <v>660</v>
      </c>
      <c r="C49" s="104">
        <v>46064</v>
      </c>
      <c r="D49" s="127" t="s">
        <v>658</v>
      </c>
      <c r="E49" s="111" t="s">
        <v>659</v>
      </c>
      <c r="F49" s="105" t="s">
        <v>12</v>
      </c>
      <c r="G49" s="106" t="s">
        <v>90</v>
      </c>
      <c r="H49" s="107" t="s">
        <v>787</v>
      </c>
      <c r="I49" s="108" t="s">
        <v>25</v>
      </c>
      <c r="J49" s="102" t="s">
        <v>349</v>
      </c>
      <c r="K49" s="119" t="s">
        <v>27</v>
      </c>
      <c r="L49" s="103">
        <v>-16.76408</v>
      </c>
      <c r="M49" s="109">
        <v>-70.986772999999999</v>
      </c>
    </row>
    <row r="50" spans="1:13" s="263" customFormat="1" ht="96.75" customHeight="1">
      <c r="A50" s="224">
        <v>141</v>
      </c>
      <c r="B50" s="212" t="s">
        <v>634</v>
      </c>
      <c r="C50" s="104">
        <v>46064</v>
      </c>
      <c r="D50" s="127" t="s">
        <v>380</v>
      </c>
      <c r="E50" s="111" t="s">
        <v>633</v>
      </c>
      <c r="F50" s="105" t="s">
        <v>12</v>
      </c>
      <c r="G50" s="106" t="s">
        <v>90</v>
      </c>
      <c r="H50" s="107" t="s">
        <v>786</v>
      </c>
      <c r="I50" s="108" t="s">
        <v>382</v>
      </c>
      <c r="J50" s="102" t="s">
        <v>244</v>
      </c>
      <c r="K50" s="119" t="s">
        <v>27</v>
      </c>
      <c r="L50" s="103">
        <v>-12.031458000000001</v>
      </c>
      <c r="M50" s="109">
        <v>-75.232225999999997</v>
      </c>
    </row>
    <row r="51" spans="1:13" s="263" customFormat="1" ht="96.75" customHeight="1">
      <c r="A51" s="224">
        <v>140</v>
      </c>
      <c r="B51" s="189" t="s">
        <v>627</v>
      </c>
      <c r="C51" s="104">
        <v>46064</v>
      </c>
      <c r="D51" s="126" t="s">
        <v>628</v>
      </c>
      <c r="E51" s="117" t="s">
        <v>635</v>
      </c>
      <c r="F51" s="105" t="s">
        <v>12</v>
      </c>
      <c r="G51" s="203">
        <v>52</v>
      </c>
      <c r="H51" s="110" t="s">
        <v>785</v>
      </c>
      <c r="I51" s="108" t="s">
        <v>636</v>
      </c>
      <c r="J51" s="102" t="s">
        <v>423</v>
      </c>
      <c r="K51" s="119" t="s">
        <v>27</v>
      </c>
      <c r="L51" s="204">
        <v>-9.0141030000000004</v>
      </c>
      <c r="M51" s="205">
        <v>-78.618981000000005</v>
      </c>
    </row>
    <row r="52" spans="1:13" s="263" customFormat="1" ht="102">
      <c r="A52" s="224">
        <v>139</v>
      </c>
      <c r="B52" s="189" t="s">
        <v>614</v>
      </c>
      <c r="C52" s="104">
        <v>46063</v>
      </c>
      <c r="D52" s="151" t="s">
        <v>615</v>
      </c>
      <c r="E52" s="111" t="s">
        <v>616</v>
      </c>
      <c r="F52" s="105" t="s">
        <v>12</v>
      </c>
      <c r="G52" s="112" t="s">
        <v>90</v>
      </c>
      <c r="H52" s="107" t="s">
        <v>784</v>
      </c>
      <c r="I52" s="108" t="s">
        <v>258</v>
      </c>
      <c r="J52" s="102" t="s">
        <v>617</v>
      </c>
      <c r="K52" s="137" t="s">
        <v>27</v>
      </c>
      <c r="L52" s="103">
        <v>-14.050751999999999</v>
      </c>
      <c r="M52" s="109">
        <v>-73.483694999999997</v>
      </c>
    </row>
    <row r="53" spans="1:13" s="263" customFormat="1" ht="96.75" customHeight="1">
      <c r="A53" s="224">
        <v>138</v>
      </c>
      <c r="B53" s="189" t="s">
        <v>624</v>
      </c>
      <c r="C53" s="104">
        <v>46063</v>
      </c>
      <c r="D53" s="126" t="s">
        <v>625</v>
      </c>
      <c r="E53" s="117" t="s">
        <v>626</v>
      </c>
      <c r="F53" s="105" t="s">
        <v>12</v>
      </c>
      <c r="G53" s="203">
        <v>100</v>
      </c>
      <c r="H53" s="178" t="s">
        <v>792</v>
      </c>
      <c r="I53" s="108" t="s">
        <v>638</v>
      </c>
      <c r="J53" s="102" t="s">
        <v>310</v>
      </c>
      <c r="K53" s="119" t="s">
        <v>27</v>
      </c>
      <c r="L53" s="204">
        <v>-7.3492199999999999</v>
      </c>
      <c r="M53" s="205">
        <v>-77.637497999999994</v>
      </c>
    </row>
    <row r="54" spans="1:13" s="263" customFormat="1" ht="96.75" customHeight="1">
      <c r="A54" s="224">
        <v>137</v>
      </c>
      <c r="B54" s="189" t="s">
        <v>618</v>
      </c>
      <c r="C54" s="104">
        <v>46063</v>
      </c>
      <c r="D54" s="126" t="s">
        <v>619</v>
      </c>
      <c r="E54" s="117" t="s">
        <v>620</v>
      </c>
      <c r="F54" s="105" t="s">
        <v>12</v>
      </c>
      <c r="G54" s="106" t="s">
        <v>90</v>
      </c>
      <c r="H54" s="107" t="s">
        <v>791</v>
      </c>
      <c r="I54" s="108" t="s">
        <v>25</v>
      </c>
      <c r="J54" s="102" t="s">
        <v>220</v>
      </c>
      <c r="K54" s="119" t="s">
        <v>27</v>
      </c>
      <c r="L54" s="103">
        <v>-6.8089180000000002</v>
      </c>
      <c r="M54" s="109">
        <v>-77.936148000000003</v>
      </c>
    </row>
    <row r="55" spans="1:13" s="263" customFormat="1" ht="89.25">
      <c r="A55" s="224">
        <v>136</v>
      </c>
      <c r="B55" s="189" t="s">
        <v>700</v>
      </c>
      <c r="C55" s="104">
        <v>46062</v>
      </c>
      <c r="D55" s="127" t="s">
        <v>705</v>
      </c>
      <c r="E55" s="117" t="s">
        <v>704</v>
      </c>
      <c r="F55" s="105" t="s">
        <v>12</v>
      </c>
      <c r="G55" s="217">
        <v>165</v>
      </c>
      <c r="H55" s="107" t="s">
        <v>793</v>
      </c>
      <c r="I55" s="108" t="s">
        <v>699</v>
      </c>
      <c r="J55" s="102" t="s">
        <v>423</v>
      </c>
      <c r="K55" s="119" t="s">
        <v>27</v>
      </c>
      <c r="L55" s="218">
        <v>-8.3005119999999994</v>
      </c>
      <c r="M55" s="219">
        <v>-78.007586000000003</v>
      </c>
    </row>
    <row r="56" spans="1:13" s="263" customFormat="1" ht="96.75" customHeight="1">
      <c r="A56" s="224">
        <v>135</v>
      </c>
      <c r="B56" s="189" t="s">
        <v>610</v>
      </c>
      <c r="C56" s="104">
        <v>46062</v>
      </c>
      <c r="D56" s="127" t="s">
        <v>611</v>
      </c>
      <c r="E56" s="117" t="s">
        <v>612</v>
      </c>
      <c r="F56" s="105" t="s">
        <v>12</v>
      </c>
      <c r="G56" s="106">
        <v>20</v>
      </c>
      <c r="H56" s="107" t="s">
        <v>795</v>
      </c>
      <c r="I56" s="108" t="s">
        <v>613</v>
      </c>
      <c r="J56" s="102" t="s">
        <v>425</v>
      </c>
      <c r="K56" s="119" t="s">
        <v>27</v>
      </c>
      <c r="L56" s="103">
        <v>-7.433681</v>
      </c>
      <c r="M56" s="109">
        <v>-78.792479</v>
      </c>
    </row>
    <row r="57" spans="1:13" s="263" customFormat="1" ht="96.75" customHeight="1">
      <c r="A57" s="224">
        <v>134</v>
      </c>
      <c r="B57" s="189" t="s">
        <v>589</v>
      </c>
      <c r="C57" s="104">
        <v>46061</v>
      </c>
      <c r="D57" s="151" t="s">
        <v>588</v>
      </c>
      <c r="E57" s="111" t="s">
        <v>675</v>
      </c>
      <c r="F57" s="105" t="s">
        <v>12</v>
      </c>
      <c r="G57" s="149" t="s">
        <v>90</v>
      </c>
      <c r="H57" s="107" t="s">
        <v>794</v>
      </c>
      <c r="I57" s="108" t="s">
        <v>25</v>
      </c>
      <c r="J57" s="102" t="s">
        <v>422</v>
      </c>
      <c r="K57" s="119" t="s">
        <v>27</v>
      </c>
      <c r="L57" s="146">
        <v>-13.380972999999999</v>
      </c>
      <c r="M57" s="150">
        <v>-74.938807999999995</v>
      </c>
    </row>
    <row r="58" spans="1:13" s="263" customFormat="1" ht="96.75" customHeight="1">
      <c r="A58" s="224">
        <v>133</v>
      </c>
      <c r="B58" s="189" t="s">
        <v>587</v>
      </c>
      <c r="C58" s="104">
        <v>46061</v>
      </c>
      <c r="D58" s="151" t="s">
        <v>586</v>
      </c>
      <c r="E58" s="111" t="s">
        <v>609</v>
      </c>
      <c r="F58" s="105" t="s">
        <v>12</v>
      </c>
      <c r="G58" s="149" t="s">
        <v>90</v>
      </c>
      <c r="H58" s="107" t="s">
        <v>794</v>
      </c>
      <c r="I58" s="108" t="s">
        <v>25</v>
      </c>
      <c r="J58" s="102" t="s">
        <v>422</v>
      </c>
      <c r="K58" s="119" t="s">
        <v>27</v>
      </c>
      <c r="L58" s="146">
        <v>-13.380972999999999</v>
      </c>
      <c r="M58" s="150">
        <v>-74.938807999999995</v>
      </c>
    </row>
    <row r="59" spans="1:13" s="263" customFormat="1" ht="96.75" customHeight="1">
      <c r="A59" s="224">
        <v>132</v>
      </c>
      <c r="B59" s="189" t="s">
        <v>581</v>
      </c>
      <c r="C59" s="104">
        <v>46061</v>
      </c>
      <c r="D59" s="127" t="s">
        <v>579</v>
      </c>
      <c r="E59" s="117" t="s">
        <v>650</v>
      </c>
      <c r="F59" s="105" t="s">
        <v>12</v>
      </c>
      <c r="G59" s="106">
        <v>30</v>
      </c>
      <c r="H59" s="107" t="s">
        <v>797</v>
      </c>
      <c r="I59" s="108" t="s">
        <v>580</v>
      </c>
      <c r="J59" s="102" t="s">
        <v>419</v>
      </c>
      <c r="K59" s="119" t="s">
        <v>27</v>
      </c>
      <c r="L59" s="103">
        <v>-12.9682</v>
      </c>
      <c r="M59" s="109">
        <v>-70.334199999999996</v>
      </c>
    </row>
    <row r="60" spans="1:13" s="263" customFormat="1" ht="100.5" customHeight="1">
      <c r="A60" s="224">
        <v>131</v>
      </c>
      <c r="B60" s="189" t="s">
        <v>590</v>
      </c>
      <c r="C60" s="104">
        <v>46060</v>
      </c>
      <c r="D60" s="127" t="s">
        <v>515</v>
      </c>
      <c r="E60" s="111" t="s">
        <v>591</v>
      </c>
      <c r="F60" s="105" t="s">
        <v>12</v>
      </c>
      <c r="G60" s="106" t="s">
        <v>90</v>
      </c>
      <c r="H60" s="107" t="s">
        <v>796</v>
      </c>
      <c r="I60" s="108" t="s">
        <v>599</v>
      </c>
      <c r="J60" s="102" t="s">
        <v>583</v>
      </c>
      <c r="K60" s="137" t="s">
        <v>27</v>
      </c>
      <c r="L60" s="103">
        <v>-9.7338280000000008</v>
      </c>
      <c r="M60" s="109">
        <v>-76.091274999999996</v>
      </c>
    </row>
    <row r="61" spans="1:13" s="263" customFormat="1" ht="100.5" customHeight="1">
      <c r="A61" s="224">
        <v>130</v>
      </c>
      <c r="B61" s="189" t="s">
        <v>585</v>
      </c>
      <c r="C61" s="104">
        <v>46060</v>
      </c>
      <c r="D61" s="127" t="s">
        <v>584</v>
      </c>
      <c r="E61" s="111" t="s">
        <v>582</v>
      </c>
      <c r="F61" s="105" t="s">
        <v>12</v>
      </c>
      <c r="G61" s="106">
        <v>20</v>
      </c>
      <c r="H61" s="107" t="s">
        <v>798</v>
      </c>
      <c r="I61" s="108" t="s">
        <v>413</v>
      </c>
      <c r="J61" s="102" t="s">
        <v>583</v>
      </c>
      <c r="K61" s="119" t="s">
        <v>27</v>
      </c>
      <c r="L61" s="197">
        <v>-10.892319000000001</v>
      </c>
      <c r="M61" s="198">
        <v>75.106019000000003</v>
      </c>
    </row>
    <row r="62" spans="1:13" s="263" customFormat="1" ht="100.5" customHeight="1">
      <c r="A62" s="224">
        <v>129</v>
      </c>
      <c r="B62" s="189" t="s">
        <v>575</v>
      </c>
      <c r="C62" s="104">
        <v>46060</v>
      </c>
      <c r="D62" s="127" t="s">
        <v>533</v>
      </c>
      <c r="E62" s="117" t="s">
        <v>574</v>
      </c>
      <c r="F62" s="105" t="s">
        <v>12</v>
      </c>
      <c r="G62" s="106">
        <v>10</v>
      </c>
      <c r="H62" s="107" t="s">
        <v>799</v>
      </c>
      <c r="I62" s="108" t="s">
        <v>536</v>
      </c>
      <c r="J62" s="102" t="s">
        <v>127</v>
      </c>
      <c r="K62" s="135"/>
      <c r="L62" s="154">
        <v>-5.8019999999999996</v>
      </c>
      <c r="M62" s="155">
        <v>-79.376000000000005</v>
      </c>
    </row>
    <row r="63" spans="1:13" s="263" customFormat="1" ht="120" customHeight="1">
      <c r="A63" s="224">
        <v>128</v>
      </c>
      <c r="B63" s="189" t="s">
        <v>573</v>
      </c>
      <c r="C63" s="104">
        <v>46060</v>
      </c>
      <c r="D63" s="126" t="s">
        <v>571</v>
      </c>
      <c r="E63" s="117" t="s">
        <v>572</v>
      </c>
      <c r="F63" s="105" t="s">
        <v>12</v>
      </c>
      <c r="G63" s="193">
        <v>50</v>
      </c>
      <c r="H63" s="107" t="s">
        <v>803</v>
      </c>
      <c r="I63" s="108" t="s">
        <v>592</v>
      </c>
      <c r="J63" s="102" t="s">
        <v>423</v>
      </c>
      <c r="K63" s="119" t="s">
        <v>27</v>
      </c>
      <c r="L63" s="195">
        <v>-8.7426960000000005</v>
      </c>
      <c r="M63" s="196">
        <v>-77.899883000000003</v>
      </c>
    </row>
    <row r="64" spans="1:13" s="263" customFormat="1" ht="89.25" customHeight="1">
      <c r="A64" s="224">
        <v>127</v>
      </c>
      <c r="B64" s="189" t="s">
        <v>560</v>
      </c>
      <c r="C64" s="104">
        <v>46059</v>
      </c>
      <c r="D64" s="126" t="s">
        <v>558</v>
      </c>
      <c r="E64" s="117" t="s">
        <v>559</v>
      </c>
      <c r="F64" s="105" t="s">
        <v>12</v>
      </c>
      <c r="G64" s="106">
        <v>300</v>
      </c>
      <c r="H64" s="107" t="s">
        <v>802</v>
      </c>
      <c r="I64" s="108" t="s">
        <v>290</v>
      </c>
      <c r="J64" s="102" t="s">
        <v>444</v>
      </c>
      <c r="K64" s="119" t="s">
        <v>27</v>
      </c>
      <c r="L64" s="103">
        <v>-8.5827530000000003</v>
      </c>
      <c r="M64" s="109">
        <v>-77.521118999999999</v>
      </c>
    </row>
    <row r="65" spans="1:13" s="263" customFormat="1" ht="96.75" customHeight="1">
      <c r="A65" s="224">
        <v>126</v>
      </c>
      <c r="B65" s="189" t="s">
        <v>552</v>
      </c>
      <c r="C65" s="104">
        <v>46059</v>
      </c>
      <c r="D65" s="127" t="s">
        <v>561</v>
      </c>
      <c r="E65" s="117" t="s">
        <v>562</v>
      </c>
      <c r="F65" s="105" t="s">
        <v>12</v>
      </c>
      <c r="G65" s="106">
        <v>35</v>
      </c>
      <c r="H65" s="107" t="s">
        <v>801</v>
      </c>
      <c r="I65" s="108" t="s">
        <v>487</v>
      </c>
      <c r="J65" s="102" t="s">
        <v>425</v>
      </c>
      <c r="K65" s="119" t="s">
        <v>27</v>
      </c>
      <c r="L65" s="103">
        <v>-6.2403500000000003</v>
      </c>
      <c r="M65" s="109">
        <v>-78.717327999999995</v>
      </c>
    </row>
    <row r="66" spans="1:13" s="263" customFormat="1" ht="129" customHeight="1">
      <c r="A66" s="224">
        <v>125</v>
      </c>
      <c r="B66" s="189" t="s">
        <v>596</v>
      </c>
      <c r="C66" s="104">
        <v>46058</v>
      </c>
      <c r="D66" s="126" t="s">
        <v>338</v>
      </c>
      <c r="E66" s="111" t="s">
        <v>594</v>
      </c>
      <c r="F66" s="105" t="s">
        <v>12</v>
      </c>
      <c r="G66" s="106" t="s">
        <v>90</v>
      </c>
      <c r="H66" s="107" t="s">
        <v>800</v>
      </c>
      <c r="I66" s="108" t="s">
        <v>601</v>
      </c>
      <c r="J66" s="102" t="s">
        <v>283</v>
      </c>
      <c r="K66" s="119" t="s">
        <v>27</v>
      </c>
      <c r="L66" s="103">
        <v>-5.3179999999999996</v>
      </c>
      <c r="M66" s="109">
        <v>-79.478099999999998</v>
      </c>
    </row>
    <row r="67" spans="1:13" s="263" customFormat="1" ht="96.75" customHeight="1">
      <c r="A67" s="224">
        <v>124</v>
      </c>
      <c r="B67" s="189" t="s">
        <v>595</v>
      </c>
      <c r="C67" s="104">
        <v>46058</v>
      </c>
      <c r="D67" s="126" t="s">
        <v>319</v>
      </c>
      <c r="E67" s="111" t="s">
        <v>593</v>
      </c>
      <c r="F67" s="105" t="s">
        <v>12</v>
      </c>
      <c r="G67" s="106" t="s">
        <v>90</v>
      </c>
      <c r="H67" s="107" t="s">
        <v>800</v>
      </c>
      <c r="I67" s="108" t="s">
        <v>601</v>
      </c>
      <c r="J67" s="102" t="s">
        <v>283</v>
      </c>
      <c r="K67" s="119" t="s">
        <v>27</v>
      </c>
      <c r="L67" s="103">
        <v>-5.3828170000000002</v>
      </c>
      <c r="M67" s="109">
        <v>-79.607921000000005</v>
      </c>
    </row>
    <row r="68" spans="1:13" s="263" customFormat="1" ht="89.25">
      <c r="A68" s="224">
        <v>123</v>
      </c>
      <c r="B68" s="189" t="s">
        <v>555</v>
      </c>
      <c r="C68" s="104">
        <v>46058</v>
      </c>
      <c r="D68" s="151" t="s">
        <v>556</v>
      </c>
      <c r="E68" s="111" t="s">
        <v>557</v>
      </c>
      <c r="F68" s="105" t="s">
        <v>12</v>
      </c>
      <c r="G68" s="112" t="s">
        <v>90</v>
      </c>
      <c r="H68" s="107" t="s">
        <v>806</v>
      </c>
      <c r="I68" s="108" t="s">
        <v>182</v>
      </c>
      <c r="J68" s="121" t="s">
        <v>211</v>
      </c>
      <c r="K68" s="137" t="s">
        <v>27</v>
      </c>
      <c r="L68" s="103">
        <v>-12.037077999999999</v>
      </c>
      <c r="M68" s="109">
        <v>-76.120215999999999</v>
      </c>
    </row>
    <row r="69" spans="1:13" s="263" customFormat="1" ht="76.5">
      <c r="A69" s="224">
        <v>122</v>
      </c>
      <c r="B69" s="189" t="s">
        <v>543</v>
      </c>
      <c r="C69" s="104">
        <v>46058</v>
      </c>
      <c r="D69" s="125" t="s">
        <v>163</v>
      </c>
      <c r="E69" s="117" t="s">
        <v>548</v>
      </c>
      <c r="F69" s="105" t="s">
        <v>12</v>
      </c>
      <c r="G69" s="106">
        <v>81</v>
      </c>
      <c r="H69" s="110" t="s">
        <v>805</v>
      </c>
      <c r="I69" s="108" t="s">
        <v>75</v>
      </c>
      <c r="J69" s="102" t="s">
        <v>549</v>
      </c>
      <c r="K69" s="119" t="s">
        <v>27</v>
      </c>
      <c r="L69" s="103">
        <v>-9.0378699999999998</v>
      </c>
      <c r="M69" s="109">
        <v>-75.493601999999996</v>
      </c>
    </row>
    <row r="70" spans="1:13" s="263" customFormat="1" ht="76.5">
      <c r="A70" s="224">
        <v>121</v>
      </c>
      <c r="B70" s="189" t="s">
        <v>544</v>
      </c>
      <c r="C70" s="104">
        <v>46058</v>
      </c>
      <c r="D70" s="125" t="s">
        <v>163</v>
      </c>
      <c r="E70" s="117" t="s">
        <v>109</v>
      </c>
      <c r="F70" s="105" t="s">
        <v>12</v>
      </c>
      <c r="G70" s="106">
        <v>283</v>
      </c>
      <c r="H70" s="110" t="s">
        <v>805</v>
      </c>
      <c r="I70" s="108" t="s">
        <v>75</v>
      </c>
      <c r="J70" s="102" t="s">
        <v>549</v>
      </c>
      <c r="K70" s="119" t="s">
        <v>27</v>
      </c>
      <c r="L70" s="103">
        <v>-9.0373579999999993</v>
      </c>
      <c r="M70" s="109">
        <v>-75.505527999999998</v>
      </c>
    </row>
    <row r="71" spans="1:13" s="263" customFormat="1" ht="76.5">
      <c r="A71" s="224">
        <v>120</v>
      </c>
      <c r="B71" s="189" t="s">
        <v>606</v>
      </c>
      <c r="C71" s="104">
        <v>46057</v>
      </c>
      <c r="D71" s="127" t="s">
        <v>602</v>
      </c>
      <c r="E71" s="111" t="s">
        <v>604</v>
      </c>
      <c r="F71" s="105" t="s">
        <v>12</v>
      </c>
      <c r="G71" s="106" t="s">
        <v>90</v>
      </c>
      <c r="H71" s="107" t="s">
        <v>804</v>
      </c>
      <c r="I71" s="108" t="s">
        <v>413</v>
      </c>
      <c r="J71" s="102" t="s">
        <v>583</v>
      </c>
      <c r="K71" s="119" t="s">
        <v>607</v>
      </c>
      <c r="L71" s="197">
        <v>-11.214127</v>
      </c>
      <c r="M71" s="198">
        <v>-74.415918000000005</v>
      </c>
    </row>
    <row r="72" spans="1:13" s="263" customFormat="1" ht="100.5" customHeight="1">
      <c r="A72" s="224">
        <v>119</v>
      </c>
      <c r="B72" s="189" t="s">
        <v>605</v>
      </c>
      <c r="C72" s="104">
        <v>46057</v>
      </c>
      <c r="D72" s="127" t="s">
        <v>602</v>
      </c>
      <c r="E72" s="111" t="s">
        <v>603</v>
      </c>
      <c r="F72" s="105" t="s">
        <v>12</v>
      </c>
      <c r="G72" s="106" t="s">
        <v>90</v>
      </c>
      <c r="H72" s="107" t="s">
        <v>804</v>
      </c>
      <c r="I72" s="108" t="s">
        <v>413</v>
      </c>
      <c r="J72" s="102" t="s">
        <v>583</v>
      </c>
      <c r="K72" s="119" t="s">
        <v>27</v>
      </c>
      <c r="L72" s="197">
        <v>-11.214127</v>
      </c>
      <c r="M72" s="198">
        <v>-74.415918000000005</v>
      </c>
    </row>
    <row r="73" spans="1:13" s="263" customFormat="1" ht="100.5" customHeight="1">
      <c r="A73" s="224">
        <v>118</v>
      </c>
      <c r="B73" s="192" t="s">
        <v>546</v>
      </c>
      <c r="C73" s="104">
        <v>46057</v>
      </c>
      <c r="D73" s="127" t="s">
        <v>154</v>
      </c>
      <c r="E73" s="117" t="s">
        <v>101</v>
      </c>
      <c r="F73" s="105" t="s">
        <v>12</v>
      </c>
      <c r="G73" s="106">
        <v>141</v>
      </c>
      <c r="H73" s="107" t="s">
        <v>832</v>
      </c>
      <c r="I73" s="108" t="s">
        <v>75</v>
      </c>
      <c r="J73" s="102" t="s">
        <v>549</v>
      </c>
      <c r="K73" s="119" t="s">
        <v>27</v>
      </c>
      <c r="L73" s="103">
        <v>-8.8298100000000002</v>
      </c>
      <c r="M73" s="109">
        <v>-75.213064000000003</v>
      </c>
    </row>
    <row r="74" spans="1:13" s="263" customFormat="1" ht="100.5" customHeight="1">
      <c r="A74" s="224">
        <v>117</v>
      </c>
      <c r="B74" s="189" t="s">
        <v>577</v>
      </c>
      <c r="C74" s="104">
        <v>46057</v>
      </c>
      <c r="D74" s="127" t="s">
        <v>576</v>
      </c>
      <c r="E74" s="117" t="s">
        <v>578</v>
      </c>
      <c r="F74" s="105" t="s">
        <v>12</v>
      </c>
      <c r="G74" s="112">
        <v>50</v>
      </c>
      <c r="H74" s="107" t="s">
        <v>833</v>
      </c>
      <c r="I74" s="108" t="s">
        <v>421</v>
      </c>
      <c r="J74" s="102" t="s">
        <v>98</v>
      </c>
      <c r="K74" s="194"/>
      <c r="L74" s="195">
        <v>-7.0927509999999998</v>
      </c>
      <c r="M74" s="196">
        <v>-78.572452999999996</v>
      </c>
    </row>
    <row r="75" spans="1:13" s="263" customFormat="1" ht="100.5" customHeight="1">
      <c r="A75" s="224">
        <v>116</v>
      </c>
      <c r="B75" s="189" t="s">
        <v>526</v>
      </c>
      <c r="C75" s="104">
        <v>46056</v>
      </c>
      <c r="D75" s="127" t="s">
        <v>525</v>
      </c>
      <c r="E75" s="117" t="s">
        <v>532</v>
      </c>
      <c r="F75" s="105" t="s">
        <v>12</v>
      </c>
      <c r="G75" s="112" t="s">
        <v>90</v>
      </c>
      <c r="H75" s="107" t="s">
        <v>834</v>
      </c>
      <c r="I75" s="107" t="s">
        <v>538</v>
      </c>
      <c r="J75" s="108" t="s">
        <v>527</v>
      </c>
      <c r="K75" s="137" t="s">
        <v>27</v>
      </c>
      <c r="L75" s="103">
        <v>-13.646100000000001</v>
      </c>
      <c r="M75" s="109">
        <v>-70.468299999999999</v>
      </c>
    </row>
    <row r="76" spans="1:13" s="263" customFormat="1" ht="100.5" customHeight="1">
      <c r="A76" s="224">
        <v>115</v>
      </c>
      <c r="B76" s="189" t="s">
        <v>554</v>
      </c>
      <c r="C76" s="104">
        <v>46056</v>
      </c>
      <c r="D76" s="126" t="s">
        <v>229</v>
      </c>
      <c r="E76" s="117" t="s">
        <v>553</v>
      </c>
      <c r="F76" s="105" t="s">
        <v>12</v>
      </c>
      <c r="G76" s="106">
        <v>20</v>
      </c>
      <c r="H76" s="107" t="s">
        <v>835</v>
      </c>
      <c r="I76" s="108" t="s">
        <v>257</v>
      </c>
      <c r="J76" s="102" t="s">
        <v>549</v>
      </c>
      <c r="K76" s="137" t="s">
        <v>27</v>
      </c>
      <c r="L76" s="103">
        <v>-10.737940999999999</v>
      </c>
      <c r="M76" s="109">
        <v>-75.254650999999996</v>
      </c>
    </row>
    <row r="77" spans="1:13" s="263" customFormat="1" ht="105.75" customHeight="1">
      <c r="A77" s="224">
        <v>114</v>
      </c>
      <c r="B77" s="189" t="s">
        <v>535</v>
      </c>
      <c r="C77" s="104">
        <v>46056</v>
      </c>
      <c r="D77" s="127" t="s">
        <v>537</v>
      </c>
      <c r="E77" s="117" t="s">
        <v>534</v>
      </c>
      <c r="F77" s="105" t="s">
        <v>12</v>
      </c>
      <c r="G77" s="106" t="s">
        <v>90</v>
      </c>
      <c r="H77" s="107" t="s">
        <v>837</v>
      </c>
      <c r="I77" s="108" t="s">
        <v>536</v>
      </c>
      <c r="J77" s="102" t="s">
        <v>127</v>
      </c>
      <c r="K77" s="119" t="s">
        <v>27</v>
      </c>
      <c r="L77" s="190">
        <v>-5.7978810000000003</v>
      </c>
      <c r="M77" s="191">
        <v>-79.377106999999995</v>
      </c>
    </row>
    <row r="78" spans="1:13" s="263" customFormat="1" ht="115.5" customHeight="1">
      <c r="A78" s="224">
        <v>113</v>
      </c>
      <c r="B78" s="189" t="s">
        <v>529</v>
      </c>
      <c r="C78" s="104">
        <v>46056</v>
      </c>
      <c r="D78" s="127" t="s">
        <v>530</v>
      </c>
      <c r="E78" s="111" t="s">
        <v>531</v>
      </c>
      <c r="F78" s="105" t="s">
        <v>12</v>
      </c>
      <c r="G78" s="106">
        <v>580</v>
      </c>
      <c r="H78" s="107" t="s">
        <v>836</v>
      </c>
      <c r="I78" s="108" t="s">
        <v>563</v>
      </c>
      <c r="J78" s="102" t="s">
        <v>213</v>
      </c>
      <c r="K78" s="119" t="s">
        <v>27</v>
      </c>
      <c r="L78" s="103">
        <v>-14.192017999999999</v>
      </c>
      <c r="M78" s="109">
        <v>-69.273840000000007</v>
      </c>
    </row>
    <row r="79" spans="1:13" s="263" customFormat="1" ht="98.25" customHeight="1">
      <c r="A79" s="224">
        <v>112</v>
      </c>
      <c r="B79" s="189" t="s">
        <v>514</v>
      </c>
      <c r="C79" s="104">
        <v>46056</v>
      </c>
      <c r="D79" s="127" t="s">
        <v>515</v>
      </c>
      <c r="E79" s="111" t="s">
        <v>516</v>
      </c>
      <c r="F79" s="105" t="s">
        <v>12</v>
      </c>
      <c r="G79" s="106">
        <v>100</v>
      </c>
      <c r="H79" s="107" t="s">
        <v>838</v>
      </c>
      <c r="I79" s="108" t="s">
        <v>539</v>
      </c>
      <c r="J79" s="102" t="s">
        <v>285</v>
      </c>
      <c r="K79" s="119" t="s">
        <v>27</v>
      </c>
      <c r="L79" s="103">
        <v>-9.8050549999999994</v>
      </c>
      <c r="M79" s="109">
        <v>-76.068413000000007</v>
      </c>
    </row>
    <row r="80" spans="1:13" s="263" customFormat="1" ht="96.75" customHeight="1">
      <c r="A80" s="224">
        <v>111</v>
      </c>
      <c r="B80" s="184" t="s">
        <v>513</v>
      </c>
      <c r="C80" s="104">
        <v>46055</v>
      </c>
      <c r="D80" s="127" t="s">
        <v>393</v>
      </c>
      <c r="E80" s="111" t="s">
        <v>512</v>
      </c>
      <c r="F80" s="105" t="s">
        <v>12</v>
      </c>
      <c r="G80" s="106">
        <v>50</v>
      </c>
      <c r="H80" s="107" t="s">
        <v>839</v>
      </c>
      <c r="I80" s="108" t="s">
        <v>540</v>
      </c>
      <c r="J80" s="102" t="s">
        <v>289</v>
      </c>
      <c r="K80" s="119" t="s">
        <v>27</v>
      </c>
      <c r="L80" s="103">
        <v>-12.598998</v>
      </c>
      <c r="M80" s="109">
        <v>-73.830695000000006</v>
      </c>
    </row>
    <row r="81" spans="1:13" s="263" customFormat="1" ht="95.25" customHeight="1">
      <c r="A81" s="224">
        <v>110</v>
      </c>
      <c r="B81" s="184" t="s">
        <v>509</v>
      </c>
      <c r="C81" s="104">
        <v>46055</v>
      </c>
      <c r="D81" s="126" t="s">
        <v>508</v>
      </c>
      <c r="E81" s="117" t="s">
        <v>565</v>
      </c>
      <c r="F81" s="105" t="s">
        <v>12</v>
      </c>
      <c r="G81" s="106">
        <v>25</v>
      </c>
      <c r="H81" s="107" t="s">
        <v>849</v>
      </c>
      <c r="I81" s="108" t="s">
        <v>25</v>
      </c>
      <c r="J81" s="102" t="s">
        <v>220</v>
      </c>
      <c r="K81" s="119" t="s">
        <v>27</v>
      </c>
      <c r="L81" s="103">
        <v>-6.310772</v>
      </c>
      <c r="M81" s="109">
        <v>-78.106030000000004</v>
      </c>
    </row>
    <row r="82" spans="1:13" s="263" customFormat="1" ht="103.5" customHeight="1">
      <c r="A82" s="224">
        <v>109</v>
      </c>
      <c r="B82" s="184" t="s">
        <v>507</v>
      </c>
      <c r="C82" s="104">
        <v>46055</v>
      </c>
      <c r="D82" s="126" t="s">
        <v>506</v>
      </c>
      <c r="E82" s="117" t="s">
        <v>564</v>
      </c>
      <c r="F82" s="105" t="s">
        <v>12</v>
      </c>
      <c r="G82" s="186">
        <v>25</v>
      </c>
      <c r="H82" s="107" t="s">
        <v>840</v>
      </c>
      <c r="I82" s="108" t="s">
        <v>541</v>
      </c>
      <c r="J82" s="102" t="s">
        <v>401</v>
      </c>
      <c r="K82" s="119" t="s">
        <v>27</v>
      </c>
      <c r="L82" s="187">
        <v>-14.067361</v>
      </c>
      <c r="M82" s="188">
        <v>-72.571194000000006</v>
      </c>
    </row>
    <row r="83" spans="1:13" s="263" customFormat="1" ht="86.25" customHeight="1">
      <c r="A83" s="224">
        <v>108</v>
      </c>
      <c r="B83" s="184" t="s">
        <v>502</v>
      </c>
      <c r="C83" s="104">
        <v>46055</v>
      </c>
      <c r="D83" s="151" t="s">
        <v>500</v>
      </c>
      <c r="E83" s="111" t="s">
        <v>501</v>
      </c>
      <c r="F83" s="105" t="s">
        <v>12</v>
      </c>
      <c r="G83" s="106">
        <v>50</v>
      </c>
      <c r="H83" s="107" t="s">
        <v>843</v>
      </c>
      <c r="I83" s="108" t="s">
        <v>542</v>
      </c>
      <c r="J83" s="121" t="s">
        <v>339</v>
      </c>
      <c r="K83" s="119" t="s">
        <v>27</v>
      </c>
      <c r="L83" s="103">
        <v>-9.1523640000000004</v>
      </c>
      <c r="M83" s="109">
        <v>-75.973313000000005</v>
      </c>
    </row>
    <row r="84" spans="1:13" s="263" customFormat="1" ht="105.75" customHeight="1">
      <c r="A84" s="224">
        <v>107</v>
      </c>
      <c r="B84" s="184" t="s">
        <v>499</v>
      </c>
      <c r="C84" s="104">
        <v>46055</v>
      </c>
      <c r="D84" s="127" t="s">
        <v>498</v>
      </c>
      <c r="E84" s="111" t="s">
        <v>497</v>
      </c>
      <c r="F84" s="105" t="s">
        <v>12</v>
      </c>
      <c r="G84" s="106">
        <v>20</v>
      </c>
      <c r="H84" s="107" t="s">
        <v>842</v>
      </c>
      <c r="I84" s="108" t="s">
        <v>632</v>
      </c>
      <c r="J84" s="121" t="s">
        <v>219</v>
      </c>
      <c r="K84" s="119" t="s">
        <v>27</v>
      </c>
      <c r="L84" s="103">
        <v>-6.1516489999999999</v>
      </c>
      <c r="M84" s="109">
        <v>-78.685432000000006</v>
      </c>
    </row>
    <row r="85" spans="1:13" s="263" customFormat="1" ht="93" customHeight="1">
      <c r="A85" s="224">
        <v>106</v>
      </c>
      <c r="B85" s="189" t="s">
        <v>517</v>
      </c>
      <c r="C85" s="185">
        <v>46054</v>
      </c>
      <c r="D85" s="127" t="s">
        <v>518</v>
      </c>
      <c r="E85" s="117" t="s">
        <v>569</v>
      </c>
      <c r="F85" s="105" t="s">
        <v>12</v>
      </c>
      <c r="G85" s="112" t="s">
        <v>90</v>
      </c>
      <c r="H85" s="107" t="s">
        <v>841</v>
      </c>
      <c r="I85" s="108" t="s">
        <v>25</v>
      </c>
      <c r="J85" s="102" t="s">
        <v>212</v>
      </c>
      <c r="K85" s="119" t="s">
        <v>27</v>
      </c>
      <c r="L85" s="103">
        <v>-11.77</v>
      </c>
      <c r="M85" s="109">
        <v>-74.116</v>
      </c>
    </row>
    <row r="86" spans="1:13" s="263" customFormat="1" ht="117" customHeight="1">
      <c r="A86" s="224">
        <v>105</v>
      </c>
      <c r="B86" s="184" t="s">
        <v>495</v>
      </c>
      <c r="C86" s="185">
        <v>46054</v>
      </c>
      <c r="D86" s="127" t="s">
        <v>206</v>
      </c>
      <c r="E86" s="117" t="s">
        <v>496</v>
      </c>
      <c r="F86" s="105" t="s">
        <v>12</v>
      </c>
      <c r="G86" s="112">
        <v>50</v>
      </c>
      <c r="H86" s="107" t="s">
        <v>844</v>
      </c>
      <c r="I86" s="108" t="s">
        <v>421</v>
      </c>
      <c r="J86" s="102" t="s">
        <v>98</v>
      </c>
      <c r="K86" s="119" t="s">
        <v>27</v>
      </c>
      <c r="L86" s="103">
        <v>-6.3550000000000004</v>
      </c>
      <c r="M86" s="109">
        <v>-78.811800000000005</v>
      </c>
    </row>
    <row r="87" spans="1:13" s="263" customFormat="1" ht="89.25">
      <c r="A87" s="224">
        <v>104</v>
      </c>
      <c r="B87" s="184" t="s">
        <v>484</v>
      </c>
      <c r="C87" s="104">
        <v>46053</v>
      </c>
      <c r="D87" s="127" t="s">
        <v>406</v>
      </c>
      <c r="E87" s="117" t="s">
        <v>485</v>
      </c>
      <c r="F87" s="105" t="s">
        <v>12</v>
      </c>
      <c r="G87" s="106">
        <v>160</v>
      </c>
      <c r="H87" s="107" t="s">
        <v>850</v>
      </c>
      <c r="I87" s="108" t="s">
        <v>321</v>
      </c>
      <c r="J87" s="102" t="s">
        <v>213</v>
      </c>
      <c r="K87" s="119" t="s">
        <v>27</v>
      </c>
      <c r="L87" s="103">
        <v>-14.314204999999999</v>
      </c>
      <c r="M87" s="109">
        <v>-69.454548000000003</v>
      </c>
    </row>
    <row r="88" spans="1:13" s="263" customFormat="1" ht="76.5">
      <c r="A88" s="224">
        <v>103</v>
      </c>
      <c r="B88" s="184" t="s">
        <v>478</v>
      </c>
      <c r="C88" s="104">
        <v>46052</v>
      </c>
      <c r="D88" s="127" t="s">
        <v>172</v>
      </c>
      <c r="E88" s="117" t="s">
        <v>570</v>
      </c>
      <c r="F88" s="105" t="s">
        <v>12</v>
      </c>
      <c r="G88" s="106">
        <v>800</v>
      </c>
      <c r="H88" s="107" t="s">
        <v>848</v>
      </c>
      <c r="I88" s="108" t="s">
        <v>483</v>
      </c>
      <c r="J88" s="102" t="s">
        <v>286</v>
      </c>
      <c r="K88" s="119" t="s">
        <v>27</v>
      </c>
      <c r="L88" s="103">
        <v>-10.110395</v>
      </c>
      <c r="M88" s="109">
        <v>-75.673355999999998</v>
      </c>
    </row>
    <row r="89" spans="1:13" s="263" customFormat="1" ht="76.5">
      <c r="A89" s="224">
        <v>102</v>
      </c>
      <c r="B89" s="184" t="s">
        <v>466</v>
      </c>
      <c r="C89" s="104">
        <v>46052</v>
      </c>
      <c r="D89" s="127" t="s">
        <v>418</v>
      </c>
      <c r="E89" s="117" t="s">
        <v>651</v>
      </c>
      <c r="F89" s="105" t="s">
        <v>12</v>
      </c>
      <c r="G89" s="106">
        <v>30</v>
      </c>
      <c r="H89" s="107" t="s">
        <v>847</v>
      </c>
      <c r="I89" s="108" t="s">
        <v>551</v>
      </c>
      <c r="J89" s="102" t="s">
        <v>419</v>
      </c>
      <c r="K89" s="119" t="s">
        <v>27</v>
      </c>
      <c r="L89" s="103">
        <v>-13.63076</v>
      </c>
      <c r="M89" s="109">
        <v>-71.072991999999999</v>
      </c>
    </row>
    <row r="90" spans="1:13" s="263" customFormat="1" ht="117" customHeight="1">
      <c r="A90" s="224">
        <v>101</v>
      </c>
      <c r="B90" s="184" t="s">
        <v>482</v>
      </c>
      <c r="C90" s="104">
        <v>46051</v>
      </c>
      <c r="D90" s="127" t="s">
        <v>412</v>
      </c>
      <c r="E90" s="111" t="s">
        <v>656</v>
      </c>
      <c r="F90" s="105" t="s">
        <v>12</v>
      </c>
      <c r="G90" s="106">
        <v>20</v>
      </c>
      <c r="H90" s="107" t="s">
        <v>846</v>
      </c>
      <c r="I90" s="108" t="s">
        <v>486</v>
      </c>
      <c r="J90" s="102" t="s">
        <v>244</v>
      </c>
      <c r="K90" s="119" t="s">
        <v>27</v>
      </c>
      <c r="L90" s="182">
        <v>-10.892528</v>
      </c>
      <c r="M90" s="183">
        <v>-74.931653999999995</v>
      </c>
    </row>
    <row r="91" spans="1:13" s="263" customFormat="1" ht="102.75" customHeight="1">
      <c r="A91" s="224">
        <v>100</v>
      </c>
      <c r="B91" s="184" t="s">
        <v>511</v>
      </c>
      <c r="C91" s="104">
        <v>46051</v>
      </c>
      <c r="D91" s="127" t="s">
        <v>439</v>
      </c>
      <c r="E91" s="117" t="s">
        <v>510</v>
      </c>
      <c r="F91" s="105" t="s">
        <v>12</v>
      </c>
      <c r="G91" s="186">
        <v>200</v>
      </c>
      <c r="H91" s="107" t="s">
        <v>851</v>
      </c>
      <c r="I91" s="108" t="s">
        <v>25</v>
      </c>
      <c r="J91" s="102" t="s">
        <v>349</v>
      </c>
      <c r="K91" s="119" t="s">
        <v>27</v>
      </c>
      <c r="L91" s="187">
        <v>-17.612556000000001</v>
      </c>
      <c r="M91" s="188">
        <v>-69.774265999999997</v>
      </c>
    </row>
    <row r="92" spans="1:13" s="263" customFormat="1" ht="102.75" customHeight="1">
      <c r="A92" s="224">
        <v>99</v>
      </c>
      <c r="B92" s="184" t="s">
        <v>474</v>
      </c>
      <c r="C92" s="104">
        <v>46051</v>
      </c>
      <c r="D92" s="125" t="s">
        <v>472</v>
      </c>
      <c r="E92" s="111" t="s">
        <v>473</v>
      </c>
      <c r="F92" s="105" t="s">
        <v>12</v>
      </c>
      <c r="G92" s="106">
        <v>20</v>
      </c>
      <c r="H92" s="107" t="s">
        <v>852</v>
      </c>
      <c r="I92" s="108" t="s">
        <v>405</v>
      </c>
      <c r="J92" s="102" t="s">
        <v>401</v>
      </c>
      <c r="K92" s="119" t="s">
        <v>27</v>
      </c>
      <c r="L92" s="103">
        <v>-14.5022</v>
      </c>
      <c r="M92" s="109">
        <v>-71.315299999999993</v>
      </c>
    </row>
    <row r="93" spans="1:13" s="263" customFormat="1" ht="114" customHeight="1">
      <c r="A93" s="224">
        <v>98</v>
      </c>
      <c r="B93" s="184" t="s">
        <v>459</v>
      </c>
      <c r="C93" s="104">
        <v>46051</v>
      </c>
      <c r="D93" s="127" t="s">
        <v>460</v>
      </c>
      <c r="E93" s="117" t="s">
        <v>462</v>
      </c>
      <c r="F93" s="105" t="s">
        <v>12</v>
      </c>
      <c r="G93" s="106">
        <v>30</v>
      </c>
      <c r="H93" s="107" t="s">
        <v>853</v>
      </c>
      <c r="I93" s="108" t="s">
        <v>461</v>
      </c>
      <c r="J93" s="102" t="s">
        <v>425</v>
      </c>
      <c r="K93" s="119" t="s">
        <v>27</v>
      </c>
      <c r="L93" s="103">
        <v>-5.3221980000000002</v>
      </c>
      <c r="M93" s="109">
        <v>-79.287218999999993</v>
      </c>
    </row>
    <row r="94" spans="1:13" s="263" customFormat="1" ht="114" customHeight="1">
      <c r="A94" s="224">
        <v>97</v>
      </c>
      <c r="B94" s="184" t="s">
        <v>481</v>
      </c>
      <c r="C94" s="104">
        <v>46050</v>
      </c>
      <c r="D94" s="127" t="s">
        <v>412</v>
      </c>
      <c r="E94" s="111" t="s">
        <v>480</v>
      </c>
      <c r="F94" s="105" t="s">
        <v>12</v>
      </c>
      <c r="G94" s="181">
        <v>60</v>
      </c>
      <c r="H94" s="107" t="s">
        <v>856</v>
      </c>
      <c r="I94" s="108" t="s">
        <v>492</v>
      </c>
      <c r="J94" s="102" t="s">
        <v>212</v>
      </c>
      <c r="K94" s="119" t="s">
        <v>27</v>
      </c>
      <c r="L94" s="182">
        <v>-10.916411999999999</v>
      </c>
      <c r="M94" s="183">
        <v>-74.886126000000004</v>
      </c>
    </row>
    <row r="95" spans="1:13" s="263" customFormat="1" ht="100.5" customHeight="1">
      <c r="A95" s="224">
        <v>96</v>
      </c>
      <c r="B95" s="184" t="s">
        <v>458</v>
      </c>
      <c r="C95" s="104">
        <v>46050</v>
      </c>
      <c r="D95" s="127" t="s">
        <v>407</v>
      </c>
      <c r="E95" s="117" t="s">
        <v>457</v>
      </c>
      <c r="F95" s="105" t="s">
        <v>12</v>
      </c>
      <c r="G95" s="106">
        <v>50</v>
      </c>
      <c r="H95" s="107" t="s">
        <v>855</v>
      </c>
      <c r="I95" s="108" t="s">
        <v>469</v>
      </c>
      <c r="J95" s="102" t="s">
        <v>374</v>
      </c>
      <c r="K95" s="119" t="s">
        <v>27</v>
      </c>
      <c r="L95" s="103">
        <v>-4.792948</v>
      </c>
      <c r="M95" s="109">
        <v>-78.170235000000005</v>
      </c>
    </row>
    <row r="96" spans="1:13" s="263" customFormat="1" ht="135.75" customHeight="1">
      <c r="A96" s="224">
        <v>95</v>
      </c>
      <c r="B96" s="184" t="s">
        <v>454</v>
      </c>
      <c r="C96" s="104">
        <v>46050</v>
      </c>
      <c r="D96" s="127" t="s">
        <v>453</v>
      </c>
      <c r="E96" s="111" t="s">
        <v>493</v>
      </c>
      <c r="F96" s="105" t="s">
        <v>12</v>
      </c>
      <c r="G96" s="106">
        <v>35</v>
      </c>
      <c r="H96" s="107" t="s">
        <v>854</v>
      </c>
      <c r="I96" s="108" t="s">
        <v>25</v>
      </c>
      <c r="J96" s="102" t="s">
        <v>400</v>
      </c>
      <c r="K96" s="135" t="s">
        <v>27</v>
      </c>
      <c r="L96" s="103">
        <v>-13.767265</v>
      </c>
      <c r="M96" s="109">
        <v>-72.299885000000003</v>
      </c>
    </row>
    <row r="97" spans="1:13" s="263" customFormat="1" ht="76.5">
      <c r="A97" s="224">
        <v>94</v>
      </c>
      <c r="B97" s="184" t="s">
        <v>435</v>
      </c>
      <c r="C97" s="104">
        <v>46050</v>
      </c>
      <c r="D97" s="127" t="s">
        <v>436</v>
      </c>
      <c r="E97" s="117" t="s">
        <v>467</v>
      </c>
      <c r="F97" s="105" t="s">
        <v>12</v>
      </c>
      <c r="G97" s="106" t="s">
        <v>90</v>
      </c>
      <c r="H97" s="107" t="s">
        <v>859</v>
      </c>
      <c r="I97" s="108" t="s">
        <v>25</v>
      </c>
      <c r="J97" s="102" t="s">
        <v>431</v>
      </c>
      <c r="K97" s="119" t="s">
        <v>27</v>
      </c>
      <c r="L97" s="103">
        <v>-15.512831</v>
      </c>
      <c r="M97" s="109">
        <v>-74.838633999999999</v>
      </c>
    </row>
    <row r="98" spans="1:13" s="263" customFormat="1" ht="96" customHeight="1">
      <c r="A98" s="224">
        <v>93</v>
      </c>
      <c r="B98" s="189" t="s">
        <v>597</v>
      </c>
      <c r="C98" s="104">
        <v>46049</v>
      </c>
      <c r="D98" s="127" t="s">
        <v>160</v>
      </c>
      <c r="E98" s="111" t="s">
        <v>598</v>
      </c>
      <c r="F98" s="105" t="s">
        <v>12</v>
      </c>
      <c r="G98" s="106">
        <v>10</v>
      </c>
      <c r="H98" s="107" t="s">
        <v>858</v>
      </c>
      <c r="I98" s="108" t="s">
        <v>25</v>
      </c>
      <c r="J98" s="102" t="s">
        <v>349</v>
      </c>
      <c r="K98" s="119" t="s">
        <v>27</v>
      </c>
      <c r="L98" s="103">
        <v>-16.777283000000001</v>
      </c>
      <c r="M98" s="109">
        <v>-70.906430999999998</v>
      </c>
    </row>
    <row r="99" spans="1:13" s="263" customFormat="1" ht="106.5" customHeight="1">
      <c r="A99" s="224">
        <v>92</v>
      </c>
      <c r="B99" s="184" t="s">
        <v>430</v>
      </c>
      <c r="C99" s="104">
        <v>46049</v>
      </c>
      <c r="D99" s="126" t="s">
        <v>352</v>
      </c>
      <c r="E99" s="117" t="s">
        <v>433</v>
      </c>
      <c r="F99" s="105" t="s">
        <v>12</v>
      </c>
      <c r="G99" s="147">
        <v>140</v>
      </c>
      <c r="H99" s="107" t="s">
        <v>857</v>
      </c>
      <c r="I99" s="108" t="s">
        <v>550</v>
      </c>
      <c r="J99" s="102" t="s">
        <v>549</v>
      </c>
      <c r="K99" s="119" t="s">
        <v>27</v>
      </c>
      <c r="L99" s="103">
        <v>-9.7616650000000007</v>
      </c>
      <c r="M99" s="109">
        <v>-75.508792</v>
      </c>
    </row>
    <row r="100" spans="1:13" s="263" customFormat="1" ht="106.5" customHeight="1">
      <c r="A100" s="224">
        <v>91</v>
      </c>
      <c r="B100" s="184" t="s">
        <v>477</v>
      </c>
      <c r="C100" s="104">
        <v>46049</v>
      </c>
      <c r="D100" s="143" t="s">
        <v>475</v>
      </c>
      <c r="E100" s="111" t="s">
        <v>476</v>
      </c>
      <c r="F100" s="105" t="s">
        <v>12</v>
      </c>
      <c r="G100" s="112" t="s">
        <v>90</v>
      </c>
      <c r="H100" s="107" t="s">
        <v>860</v>
      </c>
      <c r="I100" s="108" t="s">
        <v>25</v>
      </c>
      <c r="J100" s="102" t="s">
        <v>310</v>
      </c>
      <c r="K100" s="119" t="s">
        <v>27</v>
      </c>
      <c r="L100" s="103">
        <v>-8.1931670000000008</v>
      </c>
      <c r="M100" s="109">
        <v>-77.964049000000003</v>
      </c>
    </row>
    <row r="101" spans="1:13" s="263" customFormat="1" ht="106.5" customHeight="1">
      <c r="A101" s="224">
        <v>90</v>
      </c>
      <c r="B101" s="184" t="s">
        <v>470</v>
      </c>
      <c r="C101" s="104">
        <v>46049</v>
      </c>
      <c r="D101" s="143" t="s">
        <v>463</v>
      </c>
      <c r="E101" s="111" t="s">
        <v>464</v>
      </c>
      <c r="F101" s="105" t="s">
        <v>12</v>
      </c>
      <c r="G101" s="112" t="s">
        <v>90</v>
      </c>
      <c r="H101" s="107" t="s">
        <v>861</v>
      </c>
      <c r="I101" s="108" t="s">
        <v>25</v>
      </c>
      <c r="J101" s="102" t="s">
        <v>444</v>
      </c>
      <c r="K101" s="119" t="s">
        <v>27</v>
      </c>
      <c r="L101" s="103">
        <v>-8.0034109999999998</v>
      </c>
      <c r="M101" s="109">
        <v>-78.313627999999994</v>
      </c>
    </row>
    <row r="102" spans="1:13" s="263" customFormat="1" ht="106.5" customHeight="1">
      <c r="A102" s="224">
        <v>89</v>
      </c>
      <c r="B102" s="189" t="s">
        <v>443</v>
      </c>
      <c r="C102" s="104">
        <v>46049</v>
      </c>
      <c r="D102" s="125" t="s">
        <v>995</v>
      </c>
      <c r="E102" s="111" t="s">
        <v>568</v>
      </c>
      <c r="F102" s="105" t="s">
        <v>12</v>
      </c>
      <c r="G102" s="106">
        <v>150</v>
      </c>
      <c r="H102" s="107" t="s">
        <v>864</v>
      </c>
      <c r="I102" s="108" t="s">
        <v>471</v>
      </c>
      <c r="J102" s="102" t="s">
        <v>444</v>
      </c>
      <c r="K102" s="119" t="s">
        <v>27</v>
      </c>
      <c r="L102" s="103">
        <v>-8511276</v>
      </c>
      <c r="M102" s="109">
        <v>-77.362470999999999</v>
      </c>
    </row>
    <row r="103" spans="1:13" s="263" customFormat="1" ht="106.5" customHeight="1">
      <c r="A103" s="224">
        <v>88</v>
      </c>
      <c r="B103" s="184" t="s">
        <v>442</v>
      </c>
      <c r="C103" s="104">
        <v>46049</v>
      </c>
      <c r="D103" s="127" t="s">
        <v>412</v>
      </c>
      <c r="E103" s="111" t="s">
        <v>490</v>
      </c>
      <c r="F103" s="105" t="s">
        <v>12</v>
      </c>
      <c r="G103" s="181">
        <v>10</v>
      </c>
      <c r="H103" s="107" t="s">
        <v>863</v>
      </c>
      <c r="I103" s="108" t="s">
        <v>413</v>
      </c>
      <c r="J103" s="102" t="s">
        <v>244</v>
      </c>
      <c r="K103" s="119" t="s">
        <v>27</v>
      </c>
      <c r="L103" s="182">
        <v>-10.900788</v>
      </c>
      <c r="M103" s="183">
        <v>-74.904053000000005</v>
      </c>
    </row>
    <row r="104" spans="1:13" s="263" customFormat="1" ht="106.5" customHeight="1">
      <c r="A104" s="224">
        <v>87</v>
      </c>
      <c r="B104" s="184" t="s">
        <v>441</v>
      </c>
      <c r="C104" s="104">
        <v>46049</v>
      </c>
      <c r="D104" s="127" t="s">
        <v>439</v>
      </c>
      <c r="E104" s="111" t="s">
        <v>440</v>
      </c>
      <c r="F104" s="105" t="s">
        <v>12</v>
      </c>
      <c r="G104" s="106" t="s">
        <v>90</v>
      </c>
      <c r="H104" s="107" t="s">
        <v>862</v>
      </c>
      <c r="I104" s="108" t="s">
        <v>25</v>
      </c>
      <c r="J104" s="102" t="s">
        <v>349</v>
      </c>
      <c r="K104" s="119" t="s">
        <v>27</v>
      </c>
      <c r="L104" s="182">
        <v>-17.8005057175689</v>
      </c>
      <c r="M104" s="183">
        <v>-69.986257483057699</v>
      </c>
    </row>
    <row r="105" spans="1:13" s="263" customFormat="1" ht="100.5" customHeight="1">
      <c r="A105" s="224">
        <v>86</v>
      </c>
      <c r="B105" s="184" t="s">
        <v>426</v>
      </c>
      <c r="C105" s="104">
        <v>46049</v>
      </c>
      <c r="D105" s="126" t="s">
        <v>491</v>
      </c>
      <c r="E105" s="117" t="s">
        <v>424</v>
      </c>
      <c r="F105" s="105" t="s">
        <v>12</v>
      </c>
      <c r="G105" s="106">
        <v>65</v>
      </c>
      <c r="H105" s="107" t="s">
        <v>865</v>
      </c>
      <c r="I105" s="108" t="s">
        <v>434</v>
      </c>
      <c r="J105" s="102" t="s">
        <v>425</v>
      </c>
      <c r="K105" s="119" t="s">
        <v>27</v>
      </c>
      <c r="L105" s="103">
        <v>-5.4207290204882304</v>
      </c>
      <c r="M105" s="109">
        <v>-79.080920262737294</v>
      </c>
    </row>
    <row r="106" spans="1:13" s="263" customFormat="1" ht="108" customHeight="1">
      <c r="A106" s="224">
        <v>85</v>
      </c>
      <c r="B106" s="189" t="s">
        <v>417</v>
      </c>
      <c r="C106" s="104">
        <v>46048</v>
      </c>
      <c r="D106" s="127" t="s">
        <v>418</v>
      </c>
      <c r="E106" s="117" t="s">
        <v>663</v>
      </c>
      <c r="F106" s="105" t="s">
        <v>12</v>
      </c>
      <c r="G106" s="106">
        <v>120</v>
      </c>
      <c r="H106" s="107" t="s">
        <v>915</v>
      </c>
      <c r="I106" s="108" t="s">
        <v>608</v>
      </c>
      <c r="J106" s="102" t="s">
        <v>419</v>
      </c>
      <c r="K106" s="119" t="s">
        <v>27</v>
      </c>
      <c r="L106" s="154">
        <v>-13.513500000000001</v>
      </c>
      <c r="M106" s="155">
        <v>-70.899799999999999</v>
      </c>
    </row>
    <row r="107" spans="1:13" s="263" customFormat="1" ht="76.5">
      <c r="A107" s="224">
        <v>84</v>
      </c>
      <c r="B107" s="184" t="s">
        <v>448</v>
      </c>
      <c r="C107" s="104">
        <v>46048</v>
      </c>
      <c r="D107" s="126" t="s">
        <v>449</v>
      </c>
      <c r="E107" s="111" t="s">
        <v>450</v>
      </c>
      <c r="F107" s="105" t="s">
        <v>12</v>
      </c>
      <c r="G107" s="106">
        <v>120</v>
      </c>
      <c r="H107" s="107" t="s">
        <v>866</v>
      </c>
      <c r="I107" s="108" t="s">
        <v>25</v>
      </c>
      <c r="J107" s="102" t="s">
        <v>283</v>
      </c>
      <c r="K107" s="119" t="s">
        <v>27</v>
      </c>
      <c r="L107" s="103">
        <v>-4.2780189999999996</v>
      </c>
      <c r="M107" s="109">
        <v>-81.203856000000002</v>
      </c>
    </row>
    <row r="108" spans="1:13" s="263" customFormat="1" ht="103.5" customHeight="1">
      <c r="A108" s="224">
        <v>83</v>
      </c>
      <c r="B108" s="184" t="s">
        <v>451</v>
      </c>
      <c r="C108" s="104">
        <v>46048</v>
      </c>
      <c r="D108" s="126" t="s">
        <v>449</v>
      </c>
      <c r="E108" s="111" t="s">
        <v>452</v>
      </c>
      <c r="F108" s="105" t="s">
        <v>12</v>
      </c>
      <c r="G108" s="106">
        <v>120</v>
      </c>
      <c r="H108" s="107" t="s">
        <v>866</v>
      </c>
      <c r="I108" s="108" t="s">
        <v>25</v>
      </c>
      <c r="J108" s="102" t="s">
        <v>283</v>
      </c>
      <c r="K108" s="119" t="s">
        <v>27</v>
      </c>
      <c r="L108" s="103">
        <v>-4.3365830000000001</v>
      </c>
      <c r="M108" s="109">
        <v>-81.135981000000001</v>
      </c>
    </row>
    <row r="109" spans="1:13" s="263" customFormat="1" ht="103.5" customHeight="1">
      <c r="A109" s="224">
        <v>82</v>
      </c>
      <c r="B109" s="184" t="s">
        <v>429</v>
      </c>
      <c r="C109" s="104">
        <v>46048</v>
      </c>
      <c r="D109" s="126" t="s">
        <v>428</v>
      </c>
      <c r="E109" s="117" t="s">
        <v>666</v>
      </c>
      <c r="F109" s="105" t="s">
        <v>12</v>
      </c>
      <c r="G109" s="106" t="s">
        <v>90</v>
      </c>
      <c r="H109" s="107" t="s">
        <v>867</v>
      </c>
      <c r="I109" s="108" t="s">
        <v>25</v>
      </c>
      <c r="J109" s="102" t="s">
        <v>431</v>
      </c>
      <c r="K109" s="119" t="s">
        <v>27</v>
      </c>
      <c r="L109" s="103">
        <v>-13.420954999999999</v>
      </c>
      <c r="M109" s="109">
        <v>-75.965509999999995</v>
      </c>
    </row>
    <row r="110" spans="1:13" s="263" customFormat="1" ht="103.5" customHeight="1">
      <c r="A110" s="224">
        <v>81</v>
      </c>
      <c r="B110" s="184" t="s">
        <v>414</v>
      </c>
      <c r="C110" s="104">
        <v>46048</v>
      </c>
      <c r="D110" s="126" t="s">
        <v>415</v>
      </c>
      <c r="E110" s="117" t="s">
        <v>416</v>
      </c>
      <c r="F110" s="105" t="s">
        <v>12</v>
      </c>
      <c r="G110" s="106">
        <v>500</v>
      </c>
      <c r="H110" s="107" t="s">
        <v>869</v>
      </c>
      <c r="I110" s="108" t="s">
        <v>420</v>
      </c>
      <c r="J110" s="102" t="s">
        <v>286</v>
      </c>
      <c r="K110" s="119" t="s">
        <v>27</v>
      </c>
      <c r="L110" s="103">
        <v>-10.303898</v>
      </c>
      <c r="M110" s="109">
        <v>-75.972622000000001</v>
      </c>
    </row>
    <row r="111" spans="1:13" s="263" customFormat="1" ht="85.5" customHeight="1">
      <c r="A111" s="224">
        <v>80</v>
      </c>
      <c r="B111" s="184" t="s">
        <v>409</v>
      </c>
      <c r="C111" s="104">
        <v>46045</v>
      </c>
      <c r="D111" s="127" t="s">
        <v>407</v>
      </c>
      <c r="E111" s="117" t="s">
        <v>408</v>
      </c>
      <c r="F111" s="105" t="s">
        <v>12</v>
      </c>
      <c r="G111" s="106">
        <v>20</v>
      </c>
      <c r="H111" s="107" t="s">
        <v>868</v>
      </c>
      <c r="I111" s="108" t="s">
        <v>373</v>
      </c>
      <c r="J111" s="102" t="s">
        <v>374</v>
      </c>
      <c r="K111" s="119" t="s">
        <v>27</v>
      </c>
      <c r="L111" s="179">
        <v>-4.8466279999999999</v>
      </c>
      <c r="M111" s="180">
        <v>78.173344999999998</v>
      </c>
    </row>
    <row r="112" spans="1:13" s="263" customFormat="1" ht="105.75" customHeight="1">
      <c r="A112" s="224">
        <v>79</v>
      </c>
      <c r="B112" s="184" t="s">
        <v>456</v>
      </c>
      <c r="C112" s="104">
        <v>46044</v>
      </c>
      <c r="D112" s="126" t="s">
        <v>355</v>
      </c>
      <c r="E112" s="117" t="s">
        <v>455</v>
      </c>
      <c r="F112" s="105" t="s">
        <v>12</v>
      </c>
      <c r="G112" s="106">
        <v>50</v>
      </c>
      <c r="H112" s="107" t="s">
        <v>870</v>
      </c>
      <c r="I112" s="108" t="s">
        <v>25</v>
      </c>
      <c r="J112" s="102" t="s">
        <v>349</v>
      </c>
      <c r="K112" s="119" t="s">
        <v>27</v>
      </c>
      <c r="L112" s="103">
        <v>-16.646674999999998</v>
      </c>
      <c r="M112" s="109">
        <v>-71.014674999999997</v>
      </c>
    </row>
    <row r="113" spans="1:13" s="263" customFormat="1" ht="111" customHeight="1">
      <c r="A113" s="224">
        <v>78</v>
      </c>
      <c r="B113" s="184" t="s">
        <v>438</v>
      </c>
      <c r="C113" s="104">
        <v>46044</v>
      </c>
      <c r="D113" s="125" t="s">
        <v>437</v>
      </c>
      <c r="E113" s="111" t="s">
        <v>657</v>
      </c>
      <c r="F113" s="105" t="s">
        <v>12</v>
      </c>
      <c r="G113" s="181"/>
      <c r="H113" s="107" t="s">
        <v>871</v>
      </c>
      <c r="I113" s="108" t="s">
        <v>25</v>
      </c>
      <c r="J113" s="121" t="s">
        <v>211</v>
      </c>
      <c r="K113" s="119" t="s">
        <v>27</v>
      </c>
      <c r="L113" s="182">
        <v>-12.493069999999999</v>
      </c>
      <c r="M113" s="183">
        <v>-75.910574999999994</v>
      </c>
    </row>
    <row r="114" spans="1:13" s="263" customFormat="1" ht="76.5">
      <c r="A114" s="224">
        <v>77</v>
      </c>
      <c r="B114" s="184" t="s">
        <v>397</v>
      </c>
      <c r="C114" s="104">
        <v>46044</v>
      </c>
      <c r="D114" s="125" t="s">
        <v>399</v>
      </c>
      <c r="E114" s="111" t="s">
        <v>398</v>
      </c>
      <c r="F114" s="105" t="s">
        <v>12</v>
      </c>
      <c r="G114" s="106">
        <v>150</v>
      </c>
      <c r="H114" s="107" t="s">
        <v>913</v>
      </c>
      <c r="I114" s="108" t="s">
        <v>25</v>
      </c>
      <c r="J114" s="102" t="s">
        <v>400</v>
      </c>
      <c r="K114" s="119" t="s">
        <v>27</v>
      </c>
      <c r="L114" s="103">
        <v>-13.485531</v>
      </c>
      <c r="M114" s="109">
        <v>-72.923355000000001</v>
      </c>
    </row>
    <row r="115" spans="1:13" s="263" customFormat="1" ht="76.5">
      <c r="A115" s="224">
        <v>76</v>
      </c>
      <c r="B115" s="184" t="s">
        <v>402</v>
      </c>
      <c r="C115" s="104">
        <v>46044</v>
      </c>
      <c r="D115" s="125" t="s">
        <v>403</v>
      </c>
      <c r="E115" s="111" t="s">
        <v>404</v>
      </c>
      <c r="F115" s="105" t="s">
        <v>12</v>
      </c>
      <c r="G115" s="106">
        <v>860</v>
      </c>
      <c r="H115" s="107" t="s">
        <v>873</v>
      </c>
      <c r="I115" s="108" t="s">
        <v>405</v>
      </c>
      <c r="J115" s="102" t="s">
        <v>401</v>
      </c>
      <c r="K115" s="119" t="s">
        <v>27</v>
      </c>
      <c r="L115" s="103">
        <v>-13.110654</v>
      </c>
      <c r="M115" s="109">
        <v>-72.600886000000003</v>
      </c>
    </row>
    <row r="116" spans="1:13" s="263" customFormat="1" ht="86.25" customHeight="1">
      <c r="A116" s="224">
        <v>75</v>
      </c>
      <c r="B116" s="184" t="s">
        <v>394</v>
      </c>
      <c r="C116" s="104">
        <v>46044</v>
      </c>
      <c r="D116" s="126" t="s">
        <v>395</v>
      </c>
      <c r="E116" s="111" t="s">
        <v>566</v>
      </c>
      <c r="F116" s="105" t="s">
        <v>12</v>
      </c>
      <c r="G116" s="149">
        <v>120</v>
      </c>
      <c r="H116" s="107" t="s">
        <v>872</v>
      </c>
      <c r="I116" s="108" t="s">
        <v>396</v>
      </c>
      <c r="J116" s="102" t="s">
        <v>282</v>
      </c>
      <c r="K116" s="119" t="s">
        <v>27</v>
      </c>
      <c r="L116" s="146">
        <v>-5.9958628999999997</v>
      </c>
      <c r="M116" s="150">
        <v>-80.578648999999999</v>
      </c>
    </row>
    <row r="117" spans="1:13" s="263" customFormat="1" ht="89.25">
      <c r="A117" s="224">
        <v>74</v>
      </c>
      <c r="B117" s="184" t="s">
        <v>383</v>
      </c>
      <c r="C117" s="104">
        <v>46042</v>
      </c>
      <c r="D117" s="126" t="s">
        <v>384</v>
      </c>
      <c r="E117" s="117" t="s">
        <v>385</v>
      </c>
      <c r="F117" s="105" t="s">
        <v>12</v>
      </c>
      <c r="G117" s="152">
        <v>100</v>
      </c>
      <c r="H117" s="107" t="s">
        <v>874</v>
      </c>
      <c r="I117" s="108" t="s">
        <v>522</v>
      </c>
      <c r="J117" s="102" t="s">
        <v>286</v>
      </c>
      <c r="K117" s="119" t="s">
        <v>27</v>
      </c>
      <c r="L117" s="141">
        <v>-9.2132000000000005</v>
      </c>
      <c r="M117" s="153">
        <v>-76.233599999999996</v>
      </c>
    </row>
    <row r="118" spans="1:13" s="263" customFormat="1" ht="76.5">
      <c r="A118" s="224">
        <v>73</v>
      </c>
      <c r="B118" s="184" t="s">
        <v>379</v>
      </c>
      <c r="C118" s="104">
        <v>46042</v>
      </c>
      <c r="D118" s="127" t="s">
        <v>380</v>
      </c>
      <c r="E118" s="111" t="s">
        <v>381</v>
      </c>
      <c r="F118" s="105" t="s">
        <v>12</v>
      </c>
      <c r="G118" s="106" t="s">
        <v>90</v>
      </c>
      <c r="H118" s="107" t="s">
        <v>875</v>
      </c>
      <c r="I118" s="108" t="s">
        <v>382</v>
      </c>
      <c r="J118" s="102" t="s">
        <v>244</v>
      </c>
      <c r="K118" s="119" t="s">
        <v>27</v>
      </c>
      <c r="L118" s="103">
        <v>-12.031338</v>
      </c>
      <c r="M118" s="109">
        <v>-75.232104000000007</v>
      </c>
    </row>
    <row r="119" spans="1:13" s="263" customFormat="1" ht="97.5" customHeight="1">
      <c r="A119" s="224">
        <v>72</v>
      </c>
      <c r="B119" s="184" t="s">
        <v>390</v>
      </c>
      <c r="C119" s="104">
        <v>46041</v>
      </c>
      <c r="D119" s="126" t="s">
        <v>391</v>
      </c>
      <c r="E119" s="117" t="s">
        <v>392</v>
      </c>
      <c r="F119" s="105" t="s">
        <v>12</v>
      </c>
      <c r="G119" s="106">
        <v>50</v>
      </c>
      <c r="H119" s="107" t="s">
        <v>877</v>
      </c>
      <c r="I119" s="108" t="s">
        <v>25</v>
      </c>
      <c r="J119" s="102" t="s">
        <v>349</v>
      </c>
      <c r="K119" s="119" t="s">
        <v>27</v>
      </c>
      <c r="L119" s="144">
        <v>-16.646018000000002</v>
      </c>
      <c r="M119" s="148">
        <v>-71.144598000000002</v>
      </c>
    </row>
    <row r="120" spans="1:13" s="263" customFormat="1" ht="153">
      <c r="A120" s="224">
        <v>71</v>
      </c>
      <c r="B120" s="184" t="s">
        <v>375</v>
      </c>
      <c r="C120" s="104">
        <v>46041</v>
      </c>
      <c r="D120" s="126" t="s">
        <v>376</v>
      </c>
      <c r="E120" s="117" t="s">
        <v>665</v>
      </c>
      <c r="F120" s="105" t="s">
        <v>12</v>
      </c>
      <c r="G120" s="106">
        <v>30</v>
      </c>
      <c r="H120" s="107" t="s">
        <v>876</v>
      </c>
      <c r="I120" s="108" t="s">
        <v>377</v>
      </c>
      <c r="J120" s="102" t="s">
        <v>378</v>
      </c>
      <c r="K120" s="119" t="s">
        <v>27</v>
      </c>
      <c r="L120" s="103">
        <v>-5.3376330000000003</v>
      </c>
      <c r="M120" s="109">
        <v>-78.796869999999998</v>
      </c>
    </row>
    <row r="121" spans="1:13" s="263" customFormat="1" ht="76.5">
      <c r="A121" s="224">
        <v>70</v>
      </c>
      <c r="B121" s="184" t="s">
        <v>365</v>
      </c>
      <c r="C121" s="104">
        <v>46041</v>
      </c>
      <c r="D121" s="127" t="s">
        <v>366</v>
      </c>
      <c r="E121" s="111" t="s">
        <v>367</v>
      </c>
      <c r="F121" s="105" t="s">
        <v>12</v>
      </c>
      <c r="G121" s="106">
        <v>50</v>
      </c>
      <c r="H121" s="107" t="s">
        <v>880</v>
      </c>
      <c r="I121" s="108" t="s">
        <v>25</v>
      </c>
      <c r="J121" s="102" t="s">
        <v>368</v>
      </c>
      <c r="K121" s="119" t="s">
        <v>27</v>
      </c>
      <c r="L121" s="103">
        <v>-17.152782999999999</v>
      </c>
      <c r="M121" s="109">
        <v>-71.786897999999994</v>
      </c>
    </row>
    <row r="122" spans="1:13" s="263" customFormat="1" ht="89.25">
      <c r="A122" s="224">
        <v>69</v>
      </c>
      <c r="B122" s="184" t="s">
        <v>353</v>
      </c>
      <c r="C122" s="104">
        <v>46040</v>
      </c>
      <c r="D122" s="126" t="s">
        <v>352</v>
      </c>
      <c r="E122" s="117" t="s">
        <v>354</v>
      </c>
      <c r="F122" s="105" t="s">
        <v>12</v>
      </c>
      <c r="G122" s="147">
        <v>100</v>
      </c>
      <c r="H122" s="107" t="s">
        <v>879</v>
      </c>
      <c r="I122" s="108" t="s">
        <v>427</v>
      </c>
      <c r="J122" s="102" t="s">
        <v>549</v>
      </c>
      <c r="K122" s="119" t="s">
        <v>27</v>
      </c>
      <c r="L122" s="144">
        <v>-9.9110420000000001</v>
      </c>
      <c r="M122" s="148">
        <v>-75.530193999999995</v>
      </c>
    </row>
    <row r="123" spans="1:13" s="263" customFormat="1" ht="85.5" customHeight="1">
      <c r="A123" s="224">
        <v>68</v>
      </c>
      <c r="B123" s="184" t="s">
        <v>362</v>
      </c>
      <c r="C123" s="104">
        <v>46038</v>
      </c>
      <c r="D123" s="126" t="s">
        <v>363</v>
      </c>
      <c r="E123" s="117" t="s">
        <v>364</v>
      </c>
      <c r="F123" s="105" t="s">
        <v>12</v>
      </c>
      <c r="G123" s="106">
        <v>1</v>
      </c>
      <c r="H123" s="107" t="s">
        <v>878</v>
      </c>
      <c r="I123" s="108" t="s">
        <v>25</v>
      </c>
      <c r="J123" s="102" t="s">
        <v>212</v>
      </c>
      <c r="K123" s="119" t="s">
        <v>27</v>
      </c>
      <c r="L123" s="144">
        <v>-11.39315</v>
      </c>
      <c r="M123" s="148">
        <v>-74.751786999999993</v>
      </c>
    </row>
    <row r="124" spans="1:13" s="263" customFormat="1" ht="94.5" customHeight="1">
      <c r="A124" s="224">
        <v>67</v>
      </c>
      <c r="B124" s="184" t="s">
        <v>351</v>
      </c>
      <c r="C124" s="104">
        <v>46038</v>
      </c>
      <c r="D124" s="126" t="s">
        <v>348</v>
      </c>
      <c r="E124" s="117" t="s">
        <v>350</v>
      </c>
      <c r="F124" s="105" t="s">
        <v>12</v>
      </c>
      <c r="G124" s="106" t="s">
        <v>90</v>
      </c>
      <c r="H124" s="107" t="s">
        <v>881</v>
      </c>
      <c r="I124" s="108" t="s">
        <v>25</v>
      </c>
      <c r="J124" s="102" t="s">
        <v>349</v>
      </c>
      <c r="K124" s="119" t="s">
        <v>27</v>
      </c>
      <c r="L124" s="103">
        <v>-16.817536</v>
      </c>
      <c r="M124" s="109">
        <v>-70.892966000000001</v>
      </c>
    </row>
    <row r="125" spans="1:13" s="263" customFormat="1" ht="76.5">
      <c r="A125" s="224">
        <v>66</v>
      </c>
      <c r="B125" s="184" t="s">
        <v>359</v>
      </c>
      <c r="C125" s="104">
        <v>46037</v>
      </c>
      <c r="D125" s="126" t="s">
        <v>334</v>
      </c>
      <c r="E125" s="117" t="s">
        <v>360</v>
      </c>
      <c r="F125" s="105" t="s">
        <v>12</v>
      </c>
      <c r="G125" s="106">
        <v>300</v>
      </c>
      <c r="H125" s="107" t="s">
        <v>882</v>
      </c>
      <c r="I125" s="108" t="s">
        <v>361</v>
      </c>
      <c r="J125" s="102" t="s">
        <v>280</v>
      </c>
      <c r="K125" s="119" t="s">
        <v>27</v>
      </c>
      <c r="L125" s="103">
        <v>-10.978031</v>
      </c>
      <c r="M125" s="109">
        <v>-74.266900000000007</v>
      </c>
    </row>
    <row r="126" spans="1:13" s="263" customFormat="1" ht="86.25" customHeight="1">
      <c r="A126" s="224">
        <v>65</v>
      </c>
      <c r="B126" s="184" t="s">
        <v>328</v>
      </c>
      <c r="C126" s="104">
        <v>46037</v>
      </c>
      <c r="D126" s="127" t="s">
        <v>340</v>
      </c>
      <c r="E126" s="117" t="s">
        <v>342</v>
      </c>
      <c r="F126" s="105" t="s">
        <v>12</v>
      </c>
      <c r="G126" s="106">
        <v>100</v>
      </c>
      <c r="H126" s="107" t="s">
        <v>886</v>
      </c>
      <c r="I126" s="108" t="s">
        <v>341</v>
      </c>
      <c r="J126" s="102" t="s">
        <v>127</v>
      </c>
      <c r="K126" s="119" t="s">
        <v>27</v>
      </c>
      <c r="L126" s="154">
        <v>-5.9168000000000003</v>
      </c>
      <c r="M126" s="155">
        <v>-78.0214</v>
      </c>
    </row>
    <row r="127" spans="1:13" s="263" customFormat="1" ht="89.25">
      <c r="A127" s="224">
        <v>64</v>
      </c>
      <c r="B127" s="184" t="s">
        <v>345</v>
      </c>
      <c r="C127" s="104">
        <v>46037</v>
      </c>
      <c r="D127" s="143" t="s">
        <v>343</v>
      </c>
      <c r="E127" s="117" t="s">
        <v>347</v>
      </c>
      <c r="F127" s="105" t="s">
        <v>12</v>
      </c>
      <c r="G127" s="106" t="s">
        <v>90</v>
      </c>
      <c r="H127" s="107" t="s">
        <v>885</v>
      </c>
      <c r="I127" s="108" t="s">
        <v>346</v>
      </c>
      <c r="J127" s="102" t="s">
        <v>344</v>
      </c>
      <c r="K127" s="119" t="s">
        <v>27</v>
      </c>
      <c r="L127" s="103">
        <v>-5.4343629779472797</v>
      </c>
      <c r="M127" s="109">
        <v>-79.769169688224807</v>
      </c>
    </row>
    <row r="128" spans="1:13" s="263" customFormat="1" ht="106.5" customHeight="1">
      <c r="A128" s="224">
        <v>63</v>
      </c>
      <c r="B128" s="184" t="s">
        <v>335</v>
      </c>
      <c r="C128" s="104">
        <v>46037</v>
      </c>
      <c r="D128" s="126" t="s">
        <v>336</v>
      </c>
      <c r="E128" s="117" t="s">
        <v>337</v>
      </c>
      <c r="F128" s="105" t="s">
        <v>12</v>
      </c>
      <c r="G128" s="106">
        <v>200</v>
      </c>
      <c r="H128" s="107" t="s">
        <v>884</v>
      </c>
      <c r="I128" s="108" t="s">
        <v>258</v>
      </c>
      <c r="J128" s="121" t="s">
        <v>211</v>
      </c>
      <c r="K128" s="119" t="s">
        <v>27</v>
      </c>
      <c r="L128" s="103">
        <v>-12.125878999999999</v>
      </c>
      <c r="M128" s="109">
        <v>-76.193769000000003</v>
      </c>
    </row>
    <row r="129" spans="1:13" s="263" customFormat="1" ht="76.5">
      <c r="A129" s="224">
        <v>62</v>
      </c>
      <c r="B129" s="184" t="s">
        <v>329</v>
      </c>
      <c r="C129" s="104">
        <v>46037</v>
      </c>
      <c r="D129" s="126" t="s">
        <v>330</v>
      </c>
      <c r="E129" s="117" t="s">
        <v>333</v>
      </c>
      <c r="F129" s="105" t="s">
        <v>12</v>
      </c>
      <c r="G129" s="106">
        <v>300</v>
      </c>
      <c r="H129" s="107" t="s">
        <v>883</v>
      </c>
      <c r="I129" s="108" t="s">
        <v>25</v>
      </c>
      <c r="J129" s="102" t="s">
        <v>280</v>
      </c>
      <c r="K129" s="119" t="s">
        <v>27</v>
      </c>
      <c r="L129" s="103">
        <v>-10.786257000000001</v>
      </c>
      <c r="M129" s="109">
        <v>-73.763780999999994</v>
      </c>
    </row>
    <row r="130" spans="1:13" s="263" customFormat="1" ht="76.5">
      <c r="A130" s="224">
        <v>61</v>
      </c>
      <c r="B130" s="184" t="s">
        <v>324</v>
      </c>
      <c r="C130" s="104">
        <v>46037</v>
      </c>
      <c r="D130" s="126" t="s">
        <v>322</v>
      </c>
      <c r="E130" s="117" t="s">
        <v>323</v>
      </c>
      <c r="F130" s="105" t="s">
        <v>12</v>
      </c>
      <c r="G130" s="106">
        <v>20</v>
      </c>
      <c r="H130" s="107" t="s">
        <v>887</v>
      </c>
      <c r="I130" s="108" t="s">
        <v>25</v>
      </c>
      <c r="J130" s="102" t="s">
        <v>280</v>
      </c>
      <c r="K130" s="119" t="s">
        <v>27</v>
      </c>
      <c r="L130" s="103">
        <v>-12.131539</v>
      </c>
      <c r="M130" s="109">
        <v>-75.170634000000007</v>
      </c>
    </row>
    <row r="131" spans="1:13" s="263" customFormat="1" ht="93.75" customHeight="1">
      <c r="A131" s="224">
        <v>60</v>
      </c>
      <c r="B131" s="184" t="s">
        <v>447</v>
      </c>
      <c r="C131" s="104">
        <v>46036</v>
      </c>
      <c r="D131" s="127" t="s">
        <v>445</v>
      </c>
      <c r="E131" s="117" t="s">
        <v>468</v>
      </c>
      <c r="F131" s="105" t="s">
        <v>12</v>
      </c>
      <c r="G131" s="106"/>
      <c r="H131" s="107" t="s">
        <v>891</v>
      </c>
      <c r="I131" s="108" t="s">
        <v>446</v>
      </c>
      <c r="J131" s="102" t="s">
        <v>283</v>
      </c>
      <c r="K131" s="119" t="s">
        <v>27</v>
      </c>
      <c r="L131" s="103">
        <v>-3.7696040000000002</v>
      </c>
      <c r="M131" s="109">
        <v>-80.796075999999999</v>
      </c>
    </row>
    <row r="132" spans="1:13" s="263" customFormat="1" ht="76.5">
      <c r="A132" s="224">
        <v>59</v>
      </c>
      <c r="B132" s="184" t="s">
        <v>432</v>
      </c>
      <c r="C132" s="104">
        <v>46036</v>
      </c>
      <c r="D132" s="127" t="s">
        <v>418</v>
      </c>
      <c r="E132" s="117" t="s">
        <v>652</v>
      </c>
      <c r="F132" s="105" t="s">
        <v>12</v>
      </c>
      <c r="G132" s="106">
        <v>30</v>
      </c>
      <c r="H132" s="107" t="s">
        <v>890</v>
      </c>
      <c r="I132" s="108" t="s">
        <v>524</v>
      </c>
      <c r="J132" s="102" t="s">
        <v>419</v>
      </c>
      <c r="K132" s="119" t="s">
        <v>27</v>
      </c>
      <c r="L132" s="154">
        <v>-13.5892704874983</v>
      </c>
      <c r="M132" s="155">
        <v>-70.977620780468001</v>
      </c>
    </row>
    <row r="133" spans="1:13" s="263" customFormat="1" ht="76.5">
      <c r="A133" s="224">
        <v>58</v>
      </c>
      <c r="B133" s="184" t="s">
        <v>315</v>
      </c>
      <c r="C133" s="104">
        <v>46036</v>
      </c>
      <c r="D133" s="126" t="s">
        <v>316</v>
      </c>
      <c r="E133" s="117" t="s">
        <v>317</v>
      </c>
      <c r="F133" s="105" t="s">
        <v>12</v>
      </c>
      <c r="G133" s="106">
        <v>40</v>
      </c>
      <c r="H133" s="107" t="s">
        <v>889</v>
      </c>
      <c r="I133" s="108" t="s">
        <v>320</v>
      </c>
      <c r="J133" s="102" t="s">
        <v>220</v>
      </c>
      <c r="K133" s="119" t="s">
        <v>27</v>
      </c>
      <c r="L133" s="103">
        <v>-6.3806010000000004</v>
      </c>
      <c r="M133" s="109">
        <v>-77.905387000000005</v>
      </c>
    </row>
    <row r="134" spans="1:13" s="263" customFormat="1" ht="76.5">
      <c r="A134" s="224">
        <v>57</v>
      </c>
      <c r="B134" s="184" t="s">
        <v>311</v>
      </c>
      <c r="C134" s="104">
        <v>46035</v>
      </c>
      <c r="D134" s="126" t="s">
        <v>312</v>
      </c>
      <c r="E134" s="117" t="s">
        <v>314</v>
      </c>
      <c r="F134" s="105" t="s">
        <v>12</v>
      </c>
      <c r="G134" s="106"/>
      <c r="H134" s="107" t="s">
        <v>888</v>
      </c>
      <c r="I134" s="108" t="s">
        <v>523</v>
      </c>
      <c r="J134" s="102" t="s">
        <v>313</v>
      </c>
      <c r="K134" s="119" t="s">
        <v>27</v>
      </c>
      <c r="L134" s="103">
        <v>-6.9163399999999999</v>
      </c>
      <c r="M134" s="109">
        <v>-78.187225999999995</v>
      </c>
    </row>
    <row r="135" spans="1:13" s="263" customFormat="1" ht="89.25">
      <c r="A135" s="224">
        <v>56</v>
      </c>
      <c r="B135" s="184" t="s">
        <v>296</v>
      </c>
      <c r="C135" s="104">
        <v>46035</v>
      </c>
      <c r="D135" s="126" t="s">
        <v>297</v>
      </c>
      <c r="E135" s="117" t="s">
        <v>295</v>
      </c>
      <c r="F135" s="105" t="s">
        <v>12</v>
      </c>
      <c r="G135" s="106">
        <v>200</v>
      </c>
      <c r="H135" s="107" t="s">
        <v>892</v>
      </c>
      <c r="I135" s="108" t="s">
        <v>503</v>
      </c>
      <c r="J135" s="102" t="s">
        <v>549</v>
      </c>
      <c r="K135" s="119" t="s">
        <v>27</v>
      </c>
      <c r="L135" s="103">
        <v>-10.312896</v>
      </c>
      <c r="M135" s="109">
        <v>-75.540772000000004</v>
      </c>
    </row>
    <row r="136" spans="1:13" s="263" customFormat="1" ht="76.5">
      <c r="A136" s="224">
        <v>55</v>
      </c>
      <c r="B136" s="184" t="s">
        <v>291</v>
      </c>
      <c r="C136" s="104">
        <v>46034</v>
      </c>
      <c r="D136" s="126" t="s">
        <v>293</v>
      </c>
      <c r="E136" s="117" t="s">
        <v>292</v>
      </c>
      <c r="F136" s="105" t="s">
        <v>12</v>
      </c>
      <c r="G136" s="106">
        <v>20</v>
      </c>
      <c r="H136" s="107" t="s">
        <v>893</v>
      </c>
      <c r="I136" s="108" t="s">
        <v>290</v>
      </c>
      <c r="J136" s="102" t="s">
        <v>631</v>
      </c>
      <c r="K136" s="119" t="s">
        <v>27</v>
      </c>
      <c r="L136" s="103">
        <v>-8.6742120000000007</v>
      </c>
      <c r="M136" s="109">
        <v>-78.135292000000007</v>
      </c>
    </row>
    <row r="137" spans="1:13" s="263" customFormat="1" ht="76.5">
      <c r="A137" s="224">
        <v>54</v>
      </c>
      <c r="B137" s="184" t="s">
        <v>356</v>
      </c>
      <c r="C137" s="104">
        <v>46031</v>
      </c>
      <c r="D137" s="126" t="s">
        <v>357</v>
      </c>
      <c r="E137" s="117" t="s">
        <v>358</v>
      </c>
      <c r="F137" s="105" t="s">
        <v>12</v>
      </c>
      <c r="G137" s="152">
        <v>50</v>
      </c>
      <c r="H137" s="107" t="s">
        <v>894</v>
      </c>
      <c r="I137" s="108" t="s">
        <v>600</v>
      </c>
      <c r="J137" s="102" t="s">
        <v>286</v>
      </c>
      <c r="K137" s="119" t="s">
        <v>27</v>
      </c>
      <c r="L137" s="141">
        <v>-10.435058</v>
      </c>
      <c r="M137" s="153">
        <v>-76.436604000000003</v>
      </c>
    </row>
    <row r="138" spans="1:13" s="263" customFormat="1" ht="76.5">
      <c r="A138" s="224">
        <v>53</v>
      </c>
      <c r="B138" s="184" t="s">
        <v>303</v>
      </c>
      <c r="C138" s="104">
        <v>46028</v>
      </c>
      <c r="D138" s="125" t="s">
        <v>298</v>
      </c>
      <c r="E138" s="111" t="s">
        <v>318</v>
      </c>
      <c r="F138" s="105" t="s">
        <v>12</v>
      </c>
      <c r="G138" s="106">
        <v>30</v>
      </c>
      <c r="H138" s="107" t="s">
        <v>897</v>
      </c>
      <c r="I138" s="108" t="s">
        <v>25</v>
      </c>
      <c r="J138" s="102" t="s">
        <v>400</v>
      </c>
      <c r="K138" s="119" t="s">
        <v>27</v>
      </c>
      <c r="L138" s="103">
        <v>-12.651439</v>
      </c>
      <c r="M138" s="109">
        <v>-72.651438999999996</v>
      </c>
    </row>
    <row r="139" spans="1:13" s="263" customFormat="1" ht="76.5">
      <c r="A139" s="224">
        <v>52</v>
      </c>
      <c r="B139" s="184" t="s">
        <v>302</v>
      </c>
      <c r="C139" s="104">
        <v>46028</v>
      </c>
      <c r="D139" s="125" t="s">
        <v>298</v>
      </c>
      <c r="E139" s="111" t="s">
        <v>489</v>
      </c>
      <c r="F139" s="105" t="s">
        <v>12</v>
      </c>
      <c r="G139" s="106">
        <v>30</v>
      </c>
      <c r="H139" s="107" t="s">
        <v>896</v>
      </c>
      <c r="I139" s="108" t="s">
        <v>25</v>
      </c>
      <c r="J139" s="102" t="s">
        <v>400</v>
      </c>
      <c r="K139" s="119" t="s">
        <v>27</v>
      </c>
      <c r="L139" s="103">
        <v>-12.829685</v>
      </c>
      <c r="M139" s="109">
        <v>-72.695312000000001</v>
      </c>
    </row>
    <row r="140" spans="1:13" s="263" customFormat="1" ht="76.5">
      <c r="A140" s="224">
        <v>51</v>
      </c>
      <c r="B140" s="184" t="s">
        <v>301</v>
      </c>
      <c r="C140" s="104">
        <v>46028</v>
      </c>
      <c r="D140" s="125" t="s">
        <v>279</v>
      </c>
      <c r="E140" s="111" t="s">
        <v>488</v>
      </c>
      <c r="F140" s="105" t="s">
        <v>12</v>
      </c>
      <c r="G140" s="106">
        <v>50</v>
      </c>
      <c r="H140" s="107" t="s">
        <v>895</v>
      </c>
      <c r="I140" s="108" t="s">
        <v>25</v>
      </c>
      <c r="J140" s="102" t="s">
        <v>400</v>
      </c>
      <c r="K140" s="119" t="s">
        <v>27</v>
      </c>
      <c r="L140" s="103">
        <v>-12.469692</v>
      </c>
      <c r="M140" s="109">
        <v>-72.636891000000006</v>
      </c>
    </row>
    <row r="141" spans="1:13" s="263" customFormat="1" ht="111" customHeight="1">
      <c r="A141" s="224">
        <v>50</v>
      </c>
      <c r="B141" s="184" t="s">
        <v>300</v>
      </c>
      <c r="C141" s="104">
        <v>46028</v>
      </c>
      <c r="D141" s="125" t="s">
        <v>279</v>
      </c>
      <c r="E141" s="111" t="s">
        <v>299</v>
      </c>
      <c r="F141" s="105" t="s">
        <v>12</v>
      </c>
      <c r="G141" s="106">
        <v>30</v>
      </c>
      <c r="H141" s="107" t="s">
        <v>895</v>
      </c>
      <c r="I141" s="108" t="s">
        <v>25</v>
      </c>
      <c r="J141" s="102" t="s">
        <v>400</v>
      </c>
      <c r="K141" s="119" t="s">
        <v>27</v>
      </c>
      <c r="L141" s="103">
        <v>-12.773763000000001</v>
      </c>
      <c r="M141" s="109">
        <v>-72.618403999999998</v>
      </c>
    </row>
    <row r="142" spans="1:13" s="263" customFormat="1" ht="102">
      <c r="A142" s="224">
        <v>49</v>
      </c>
      <c r="B142" s="184" t="s">
        <v>331</v>
      </c>
      <c r="C142" s="104">
        <v>46023</v>
      </c>
      <c r="D142" s="126" t="s">
        <v>334</v>
      </c>
      <c r="E142" s="117" t="s">
        <v>332</v>
      </c>
      <c r="F142" s="105" t="s">
        <v>12</v>
      </c>
      <c r="G142" s="106" t="s">
        <v>90</v>
      </c>
      <c r="H142" s="107" t="s">
        <v>898</v>
      </c>
      <c r="I142" s="108" t="s">
        <v>389</v>
      </c>
      <c r="J142" s="102" t="s">
        <v>280</v>
      </c>
      <c r="K142" s="119" t="s">
        <v>27</v>
      </c>
      <c r="L142" s="103">
        <v>-10.9032</v>
      </c>
      <c r="M142" s="109">
        <v>-74.0501</v>
      </c>
    </row>
    <row r="143" spans="1:13" s="263" customFormat="1" ht="89.25">
      <c r="A143" s="224">
        <v>48</v>
      </c>
      <c r="B143" s="184" t="s">
        <v>270</v>
      </c>
      <c r="C143" s="104">
        <v>46022</v>
      </c>
      <c r="D143" s="126" t="s">
        <v>269</v>
      </c>
      <c r="E143" s="117" t="s">
        <v>271</v>
      </c>
      <c r="F143" s="105" t="s">
        <v>12</v>
      </c>
      <c r="G143" s="106">
        <v>100</v>
      </c>
      <c r="H143" s="107" t="s">
        <v>902</v>
      </c>
      <c r="I143" s="108" t="s">
        <v>25</v>
      </c>
      <c r="J143" s="102" t="s">
        <v>286</v>
      </c>
      <c r="K143" s="119" t="s">
        <v>27</v>
      </c>
      <c r="L143" s="103">
        <v>-9.3019759999999998</v>
      </c>
      <c r="M143" s="136">
        <v>-76.006518</v>
      </c>
    </row>
    <row r="144" spans="1:13" s="263" customFormat="1" ht="102">
      <c r="A144" s="224">
        <v>47</v>
      </c>
      <c r="B144" s="184" t="s">
        <v>268</v>
      </c>
      <c r="C144" s="104">
        <v>46021</v>
      </c>
      <c r="D144" s="126" t="s">
        <v>266</v>
      </c>
      <c r="E144" s="120" t="s">
        <v>275</v>
      </c>
      <c r="F144" s="105" t="s">
        <v>12</v>
      </c>
      <c r="G144" s="106" t="s">
        <v>90</v>
      </c>
      <c r="H144" s="107" t="s">
        <v>901</v>
      </c>
      <c r="I144" s="108" t="s">
        <v>267</v>
      </c>
      <c r="J144" s="102" t="s">
        <v>212</v>
      </c>
      <c r="K144" s="119" t="s">
        <v>27</v>
      </c>
      <c r="L144" s="118">
        <v>-11.869448999999999</v>
      </c>
      <c r="M144" s="156">
        <v>-75.283023</v>
      </c>
    </row>
    <row r="145" spans="1:13" s="263" customFormat="1" ht="89.25">
      <c r="A145" s="224">
        <v>46</v>
      </c>
      <c r="B145" s="184" t="s">
        <v>254</v>
      </c>
      <c r="C145" s="104">
        <v>46012</v>
      </c>
      <c r="D145" s="129" t="s">
        <v>255</v>
      </c>
      <c r="E145" s="120" t="s">
        <v>256</v>
      </c>
      <c r="F145" s="105" t="s">
        <v>12</v>
      </c>
      <c r="G145" s="106" t="s">
        <v>90</v>
      </c>
      <c r="H145" s="107" t="s">
        <v>900</v>
      </c>
      <c r="I145" s="111" t="s">
        <v>25</v>
      </c>
      <c r="J145" s="102" t="s">
        <v>212</v>
      </c>
      <c r="K145" s="135" t="s">
        <v>27</v>
      </c>
      <c r="L145" s="118">
        <v>-11.795396</v>
      </c>
      <c r="M145" s="156">
        <v>-74.216868000000005</v>
      </c>
    </row>
    <row r="146" spans="1:13" s="263" customFormat="1" ht="89.25">
      <c r="A146" s="224">
        <v>45</v>
      </c>
      <c r="B146" s="184" t="s">
        <v>250</v>
      </c>
      <c r="C146" s="104">
        <v>46008</v>
      </c>
      <c r="D146" s="125" t="s">
        <v>251</v>
      </c>
      <c r="E146" s="117" t="s">
        <v>252</v>
      </c>
      <c r="F146" s="105" t="s">
        <v>12</v>
      </c>
      <c r="G146" s="106">
        <v>700</v>
      </c>
      <c r="H146" s="110" t="s">
        <v>899</v>
      </c>
      <c r="I146" s="111" t="s">
        <v>25</v>
      </c>
      <c r="J146" s="102" t="s">
        <v>283</v>
      </c>
      <c r="K146" s="119" t="s">
        <v>27</v>
      </c>
      <c r="L146" s="160">
        <v>-4.8349710000000004</v>
      </c>
      <c r="M146" s="161">
        <v>-80.898822999999993</v>
      </c>
    </row>
    <row r="147" spans="1:13" s="263" customFormat="1" ht="114.75">
      <c r="A147" s="224">
        <v>44</v>
      </c>
      <c r="B147" s="184" t="s">
        <v>248</v>
      </c>
      <c r="C147" s="104">
        <v>46004</v>
      </c>
      <c r="D147" s="126" t="s">
        <v>246</v>
      </c>
      <c r="E147" s="117" t="s">
        <v>247</v>
      </c>
      <c r="F147" s="105" t="s">
        <v>12</v>
      </c>
      <c r="G147" s="106">
        <v>15</v>
      </c>
      <c r="H147" s="107" t="s">
        <v>914</v>
      </c>
      <c r="I147" s="108" t="s">
        <v>25</v>
      </c>
      <c r="J147" s="102" t="s">
        <v>286</v>
      </c>
      <c r="K147" s="119" t="s">
        <v>27</v>
      </c>
      <c r="L147" s="103">
        <v>-9.5248849999999994</v>
      </c>
      <c r="M147" s="136">
        <v>-76.847874000000004</v>
      </c>
    </row>
    <row r="148" spans="1:13" s="263" customFormat="1" ht="89.25">
      <c r="A148" s="224">
        <v>43</v>
      </c>
      <c r="B148" s="184" t="s">
        <v>240</v>
      </c>
      <c r="C148" s="104">
        <v>46004</v>
      </c>
      <c r="D148" s="125" t="s">
        <v>245</v>
      </c>
      <c r="E148" s="111" t="s">
        <v>241</v>
      </c>
      <c r="F148" s="105" t="s">
        <v>12</v>
      </c>
      <c r="G148" s="162">
        <v>15</v>
      </c>
      <c r="H148" s="107" t="s">
        <v>903</v>
      </c>
      <c r="I148" s="108" t="s">
        <v>25</v>
      </c>
      <c r="J148" s="102" t="s">
        <v>286</v>
      </c>
      <c r="K148" s="119" t="s">
        <v>27</v>
      </c>
      <c r="L148" s="163">
        <v>-9.5282929999999997</v>
      </c>
      <c r="M148" s="164">
        <v>-76.886339000000007</v>
      </c>
    </row>
    <row r="149" spans="1:13" s="263" customFormat="1" ht="89.25">
      <c r="A149" s="224">
        <v>42</v>
      </c>
      <c r="B149" s="184" t="s">
        <v>235</v>
      </c>
      <c r="C149" s="104">
        <v>46004</v>
      </c>
      <c r="D149" s="125" t="s">
        <v>245</v>
      </c>
      <c r="E149" s="111" t="s">
        <v>237</v>
      </c>
      <c r="F149" s="105" t="s">
        <v>12</v>
      </c>
      <c r="G149" s="162">
        <v>15</v>
      </c>
      <c r="H149" s="107" t="s">
        <v>904</v>
      </c>
      <c r="I149" s="108" t="s">
        <v>25</v>
      </c>
      <c r="J149" s="102" t="s">
        <v>286</v>
      </c>
      <c r="K149" s="119" t="s">
        <v>27</v>
      </c>
      <c r="L149" s="163">
        <v>-9.5272120000000005</v>
      </c>
      <c r="M149" s="164">
        <v>-76.884100000000004</v>
      </c>
    </row>
    <row r="150" spans="1:13" s="263" customFormat="1" ht="89.25">
      <c r="A150" s="224">
        <v>41</v>
      </c>
      <c r="B150" s="184" t="s">
        <v>239</v>
      </c>
      <c r="C150" s="104">
        <v>46004</v>
      </c>
      <c r="D150" s="125" t="s">
        <v>236</v>
      </c>
      <c r="E150" s="111" t="s">
        <v>260</v>
      </c>
      <c r="F150" s="105" t="s">
        <v>12</v>
      </c>
      <c r="G150" s="162">
        <v>15</v>
      </c>
      <c r="H150" s="107" t="s">
        <v>904</v>
      </c>
      <c r="I150" s="108" t="s">
        <v>25</v>
      </c>
      <c r="J150" s="102" t="s">
        <v>286</v>
      </c>
      <c r="K150" s="119" t="s">
        <v>27</v>
      </c>
      <c r="L150" s="163">
        <v>-9.5209820000000001</v>
      </c>
      <c r="M150" s="164">
        <v>-76.849485999999999</v>
      </c>
    </row>
    <row r="151" spans="1:13" s="263" customFormat="1" ht="89.25">
      <c r="A151" s="224">
        <v>40</v>
      </c>
      <c r="B151" s="184" t="s">
        <v>238</v>
      </c>
      <c r="C151" s="104">
        <v>46004</v>
      </c>
      <c r="D151" s="125" t="s">
        <v>236</v>
      </c>
      <c r="E151" s="111" t="s">
        <v>259</v>
      </c>
      <c r="F151" s="105" t="s">
        <v>12</v>
      </c>
      <c r="G151" s="162">
        <v>15</v>
      </c>
      <c r="H151" s="107" t="s">
        <v>904</v>
      </c>
      <c r="I151" s="108" t="s">
        <v>25</v>
      </c>
      <c r="J151" s="102" t="s">
        <v>286</v>
      </c>
      <c r="K151" s="119" t="s">
        <v>27</v>
      </c>
      <c r="L151" s="163">
        <v>-9.5233589999999992</v>
      </c>
      <c r="M151" s="164">
        <v>-76.848616000000007</v>
      </c>
    </row>
    <row r="152" spans="1:13" s="263" customFormat="1" ht="89.25">
      <c r="A152" s="224">
        <v>39</v>
      </c>
      <c r="B152" s="184" t="s">
        <v>232</v>
      </c>
      <c r="C152" s="104">
        <v>46002</v>
      </c>
      <c r="D152" s="126" t="s">
        <v>230</v>
      </c>
      <c r="E152" s="120" t="s">
        <v>231</v>
      </c>
      <c r="F152" s="105" t="s">
        <v>12</v>
      </c>
      <c r="G152" s="165">
        <v>20</v>
      </c>
      <c r="H152" s="107" t="s">
        <v>907</v>
      </c>
      <c r="I152" s="108" t="s">
        <v>233</v>
      </c>
      <c r="J152" s="102" t="s">
        <v>212</v>
      </c>
      <c r="K152" s="119" t="s">
        <v>27</v>
      </c>
      <c r="L152" s="118">
        <v>-10.94354</v>
      </c>
      <c r="M152" s="156">
        <v>-74.856499999999997</v>
      </c>
    </row>
    <row r="153" spans="1:13" s="263" customFormat="1" ht="102">
      <c r="A153" s="224">
        <v>38</v>
      </c>
      <c r="B153" s="184" t="s">
        <v>224</v>
      </c>
      <c r="C153" s="104">
        <v>45996</v>
      </c>
      <c r="D153" s="125" t="s">
        <v>225</v>
      </c>
      <c r="E153" s="117" t="s">
        <v>226</v>
      </c>
      <c r="F153" s="105" t="s">
        <v>12</v>
      </c>
      <c r="G153" s="106">
        <v>30</v>
      </c>
      <c r="H153" s="107" t="s">
        <v>906</v>
      </c>
      <c r="I153" s="108" t="s">
        <v>234</v>
      </c>
      <c r="J153" s="102" t="s">
        <v>401</v>
      </c>
      <c r="K153" s="119" t="s">
        <v>27</v>
      </c>
      <c r="L153" s="103">
        <v>-14.866379999999999</v>
      </c>
      <c r="M153" s="109">
        <v>-70.762979000000001</v>
      </c>
    </row>
    <row r="154" spans="1:13" s="263" customFormat="1" ht="76.5">
      <c r="A154" s="224">
        <v>37</v>
      </c>
      <c r="B154" s="184" t="s">
        <v>223</v>
      </c>
      <c r="C154" s="104">
        <v>45994</v>
      </c>
      <c r="D154" s="126" t="s">
        <v>221</v>
      </c>
      <c r="E154" s="120" t="s">
        <v>222</v>
      </c>
      <c r="F154" s="105" t="s">
        <v>12</v>
      </c>
      <c r="G154" s="106" t="s">
        <v>90</v>
      </c>
      <c r="H154" s="107" t="s">
        <v>905</v>
      </c>
      <c r="I154" s="108"/>
      <c r="J154" s="102" t="s">
        <v>283</v>
      </c>
      <c r="K154" s="119" t="s">
        <v>27</v>
      </c>
      <c r="L154" s="166">
        <v>-4.8787770000000004</v>
      </c>
      <c r="M154" s="167">
        <v>-80.697954999999993</v>
      </c>
    </row>
    <row r="155" spans="1:13" s="263" customFormat="1" ht="76.5">
      <c r="A155" s="224">
        <v>36</v>
      </c>
      <c r="B155" s="184" t="s">
        <v>214</v>
      </c>
      <c r="C155" s="104">
        <v>45985</v>
      </c>
      <c r="D155" s="125" t="s">
        <v>215</v>
      </c>
      <c r="E155" s="111" t="s">
        <v>218</v>
      </c>
      <c r="F155" s="105" t="s">
        <v>12</v>
      </c>
      <c r="G155" s="157">
        <v>150</v>
      </c>
      <c r="H155" s="107" t="s">
        <v>908</v>
      </c>
      <c r="I155" s="108" t="s">
        <v>25</v>
      </c>
      <c r="J155" s="102" t="s">
        <v>283</v>
      </c>
      <c r="K155" s="119" t="s">
        <v>27</v>
      </c>
      <c r="L155" s="168">
        <v>-4.6016630000000003</v>
      </c>
      <c r="M155" s="169">
        <v>-81.163043000000002</v>
      </c>
    </row>
    <row r="156" spans="1:13" s="263" customFormat="1" ht="76.5">
      <c r="A156" s="224">
        <v>35</v>
      </c>
      <c r="B156" s="184" t="s">
        <v>202</v>
      </c>
      <c r="C156" s="104">
        <v>45968</v>
      </c>
      <c r="D156" s="126" t="s">
        <v>203</v>
      </c>
      <c r="E156" s="117" t="s">
        <v>204</v>
      </c>
      <c r="F156" s="105" t="s">
        <v>12</v>
      </c>
      <c r="G156" s="170">
        <v>230</v>
      </c>
      <c r="H156" s="110" t="s">
        <v>909</v>
      </c>
      <c r="I156" s="108" t="s">
        <v>25</v>
      </c>
      <c r="J156" s="121" t="s">
        <v>284</v>
      </c>
      <c r="K156" s="124" t="s">
        <v>27</v>
      </c>
      <c r="L156" s="103">
        <v>-3.7094</v>
      </c>
      <c r="M156" s="109">
        <v>-73.247231999999997</v>
      </c>
    </row>
    <row r="157" spans="1:13" s="263" customFormat="1" ht="76.5">
      <c r="A157" s="224">
        <v>34</v>
      </c>
      <c r="B157" s="184" t="s">
        <v>197</v>
      </c>
      <c r="C157" s="104">
        <v>45968</v>
      </c>
      <c r="D157" s="126" t="s">
        <v>198</v>
      </c>
      <c r="E157" s="117" t="s">
        <v>199</v>
      </c>
      <c r="F157" s="105" t="s">
        <v>12</v>
      </c>
      <c r="G157" s="170">
        <v>90</v>
      </c>
      <c r="H157" s="110" t="s">
        <v>912</v>
      </c>
      <c r="I157" s="108" t="s">
        <v>25</v>
      </c>
      <c r="J157" s="121" t="s">
        <v>284</v>
      </c>
      <c r="K157" s="124" t="s">
        <v>27</v>
      </c>
      <c r="L157" s="103">
        <v>-6.5900540000000003</v>
      </c>
      <c r="M157" s="109">
        <v>-76.308547000000004</v>
      </c>
    </row>
    <row r="158" spans="1:13" s="263" customFormat="1" ht="102">
      <c r="A158" s="224">
        <v>33</v>
      </c>
      <c r="B158" s="184" t="s">
        <v>194</v>
      </c>
      <c r="C158" s="104">
        <v>45965</v>
      </c>
      <c r="D158" s="125" t="s">
        <v>192</v>
      </c>
      <c r="E158" s="111" t="s">
        <v>193</v>
      </c>
      <c r="F158" s="105" t="s">
        <v>12</v>
      </c>
      <c r="G158" s="162">
        <v>100</v>
      </c>
      <c r="H158" s="107" t="s">
        <v>911</v>
      </c>
      <c r="I158" s="108" t="s">
        <v>195</v>
      </c>
      <c r="J158" s="102" t="s">
        <v>285</v>
      </c>
      <c r="K158" s="119" t="s">
        <v>27</v>
      </c>
      <c r="L158" s="163">
        <v>-9.9083609999999993</v>
      </c>
      <c r="M158" s="164">
        <v>-76.383140999999995</v>
      </c>
    </row>
    <row r="159" spans="1:13" s="263" customFormat="1" ht="114.75">
      <c r="A159" s="224">
        <v>32</v>
      </c>
      <c r="B159" s="184" t="s">
        <v>191</v>
      </c>
      <c r="C159" s="104">
        <v>45965</v>
      </c>
      <c r="D159" s="125" t="s">
        <v>155</v>
      </c>
      <c r="E159" s="117" t="s">
        <v>190</v>
      </c>
      <c r="F159" s="105" t="s">
        <v>12</v>
      </c>
      <c r="G159" s="106">
        <v>335</v>
      </c>
      <c r="H159" s="107" t="s">
        <v>910</v>
      </c>
      <c r="I159" s="108" t="s">
        <v>196</v>
      </c>
      <c r="J159" s="102" t="s">
        <v>401</v>
      </c>
      <c r="K159" s="119" t="s">
        <v>27</v>
      </c>
      <c r="L159" s="103">
        <v>-13.867858</v>
      </c>
      <c r="M159" s="109">
        <v>-72.773049999999998</v>
      </c>
    </row>
    <row r="160" spans="1:13" s="263" customFormat="1" ht="102">
      <c r="A160" s="224">
        <v>31</v>
      </c>
      <c r="B160" s="184" t="s">
        <v>176</v>
      </c>
      <c r="C160" s="104">
        <v>45951</v>
      </c>
      <c r="D160" s="127" t="s">
        <v>173</v>
      </c>
      <c r="E160" s="117" t="s">
        <v>277</v>
      </c>
      <c r="F160" s="105" t="s">
        <v>12</v>
      </c>
      <c r="G160" s="106">
        <v>40</v>
      </c>
      <c r="H160" s="107" t="s">
        <v>826</v>
      </c>
      <c r="I160" s="108" t="s">
        <v>25</v>
      </c>
      <c r="J160" s="121" t="s">
        <v>310</v>
      </c>
      <c r="K160" s="124" t="s">
        <v>27</v>
      </c>
      <c r="L160" s="103">
        <v>-8.1125399999999992</v>
      </c>
      <c r="M160" s="109">
        <v>-78.179596000000004</v>
      </c>
    </row>
    <row r="161" spans="1:13" s="263" customFormat="1" ht="89.25">
      <c r="A161" s="224">
        <v>30</v>
      </c>
      <c r="B161" s="184" t="s">
        <v>174</v>
      </c>
      <c r="C161" s="104">
        <v>45951</v>
      </c>
      <c r="D161" s="127" t="s">
        <v>173</v>
      </c>
      <c r="E161" s="117" t="s">
        <v>175</v>
      </c>
      <c r="F161" s="105" t="s">
        <v>12</v>
      </c>
      <c r="G161" s="106">
        <v>40</v>
      </c>
      <c r="H161" s="107" t="s">
        <v>825</v>
      </c>
      <c r="I161" s="108" t="s">
        <v>25</v>
      </c>
      <c r="J161" s="121" t="s">
        <v>310</v>
      </c>
      <c r="K161" s="124" t="s">
        <v>27</v>
      </c>
      <c r="L161" s="103">
        <v>-8.0804749999999999</v>
      </c>
      <c r="M161" s="109">
        <v>-78.158652000000004</v>
      </c>
    </row>
    <row r="162" spans="1:13" s="263" customFormat="1" ht="76.5">
      <c r="A162" s="224">
        <v>29</v>
      </c>
      <c r="B162" s="184" t="s">
        <v>171</v>
      </c>
      <c r="C162" s="104">
        <v>45950</v>
      </c>
      <c r="D162" s="127" t="s">
        <v>172</v>
      </c>
      <c r="E162" s="117" t="s">
        <v>169</v>
      </c>
      <c r="F162" s="105" t="s">
        <v>12</v>
      </c>
      <c r="G162" s="157">
        <v>45</v>
      </c>
      <c r="H162" s="107" t="s">
        <v>824</v>
      </c>
      <c r="I162" s="108" t="s">
        <v>25</v>
      </c>
      <c r="J162" s="102" t="s">
        <v>287</v>
      </c>
      <c r="K162" s="119" t="s">
        <v>27</v>
      </c>
      <c r="L162" s="158">
        <v>-10.079893999999999</v>
      </c>
      <c r="M162" s="159">
        <v>-75.685351999999995</v>
      </c>
    </row>
    <row r="163" spans="1:13" s="263" customFormat="1" ht="76.5">
      <c r="A163" s="224">
        <v>28</v>
      </c>
      <c r="B163" s="184" t="s">
        <v>170</v>
      </c>
      <c r="C163" s="104">
        <v>45950</v>
      </c>
      <c r="D163" s="127" t="s">
        <v>172</v>
      </c>
      <c r="E163" s="117" t="s">
        <v>177</v>
      </c>
      <c r="F163" s="105" t="s">
        <v>12</v>
      </c>
      <c r="G163" s="157">
        <v>25</v>
      </c>
      <c r="H163" s="107" t="s">
        <v>823</v>
      </c>
      <c r="I163" s="108" t="s">
        <v>182</v>
      </c>
      <c r="J163" s="102" t="s">
        <v>287</v>
      </c>
      <c r="K163" s="119" t="s">
        <v>27</v>
      </c>
      <c r="L163" s="158">
        <v>-10.192494999999999</v>
      </c>
      <c r="M163" s="159">
        <v>-75.700658000000004</v>
      </c>
    </row>
    <row r="164" spans="1:13" s="263" customFormat="1" ht="76.5">
      <c r="A164" s="224">
        <v>27</v>
      </c>
      <c r="B164" s="184" t="s">
        <v>205</v>
      </c>
      <c r="C164" s="104">
        <v>45934</v>
      </c>
      <c r="D164" s="125" t="s">
        <v>206</v>
      </c>
      <c r="E164" s="111" t="s">
        <v>207</v>
      </c>
      <c r="F164" s="105" t="s">
        <v>12</v>
      </c>
      <c r="G164" s="106" t="s">
        <v>90</v>
      </c>
      <c r="H164" s="107" t="s">
        <v>822</v>
      </c>
      <c r="I164" s="108" t="s">
        <v>208</v>
      </c>
      <c r="J164" s="121" t="s">
        <v>219</v>
      </c>
      <c r="K164" s="119" t="s">
        <v>27</v>
      </c>
      <c r="L164" s="131">
        <v>-6.362101</v>
      </c>
      <c r="M164" s="132">
        <v>-78.789235000000005</v>
      </c>
    </row>
    <row r="165" spans="1:13" s="263" customFormat="1" ht="89.25">
      <c r="A165" s="224">
        <v>26</v>
      </c>
      <c r="B165" s="184" t="s">
        <v>147</v>
      </c>
      <c r="C165" s="104">
        <v>45922</v>
      </c>
      <c r="D165" s="126" t="s">
        <v>156</v>
      </c>
      <c r="E165" s="120" t="s">
        <v>146</v>
      </c>
      <c r="F165" s="105" t="s">
        <v>12</v>
      </c>
      <c r="G165" s="165">
        <v>40</v>
      </c>
      <c r="H165" s="107" t="s">
        <v>821</v>
      </c>
      <c r="I165" s="108" t="s">
        <v>25</v>
      </c>
      <c r="J165" s="102" t="s">
        <v>212</v>
      </c>
      <c r="K165" s="124" t="s">
        <v>27</v>
      </c>
      <c r="L165" s="118">
        <v>-11.897277000000001</v>
      </c>
      <c r="M165" s="156">
        <v>-73.946527000000003</v>
      </c>
    </row>
    <row r="166" spans="1:13" s="263" customFormat="1" ht="76.5">
      <c r="A166" s="224">
        <v>25</v>
      </c>
      <c r="B166" s="184" t="s">
        <v>143</v>
      </c>
      <c r="C166" s="104">
        <v>45874</v>
      </c>
      <c r="D166" s="126" t="s">
        <v>157</v>
      </c>
      <c r="E166" s="120" t="s">
        <v>141</v>
      </c>
      <c r="F166" s="105" t="s">
        <v>12</v>
      </c>
      <c r="G166" s="171">
        <v>100</v>
      </c>
      <c r="H166" s="107" t="s">
        <v>820</v>
      </c>
      <c r="I166" s="108" t="s">
        <v>25</v>
      </c>
      <c r="J166" s="102" t="s">
        <v>283</v>
      </c>
      <c r="K166" s="135" t="s">
        <v>27</v>
      </c>
      <c r="L166" s="172">
        <v>-4.5186000000000002</v>
      </c>
      <c r="M166" s="173">
        <v>-80.465699999999998</v>
      </c>
    </row>
    <row r="167" spans="1:13" s="263" customFormat="1" ht="76.5">
      <c r="A167" s="224">
        <v>24</v>
      </c>
      <c r="B167" s="184" t="s">
        <v>142</v>
      </c>
      <c r="C167" s="104">
        <v>45874</v>
      </c>
      <c r="D167" s="126" t="s">
        <v>157</v>
      </c>
      <c r="E167" s="120" t="s">
        <v>144</v>
      </c>
      <c r="F167" s="105" t="s">
        <v>12</v>
      </c>
      <c r="G167" s="106" t="s">
        <v>90</v>
      </c>
      <c r="H167" s="107" t="s">
        <v>820</v>
      </c>
      <c r="I167" s="108" t="s">
        <v>25</v>
      </c>
      <c r="J167" s="102" t="s">
        <v>283</v>
      </c>
      <c r="K167" s="135" t="s">
        <v>27</v>
      </c>
      <c r="L167" s="172">
        <v>-4.5281710000000004</v>
      </c>
      <c r="M167" s="173">
        <v>-80.476138000000006</v>
      </c>
    </row>
    <row r="168" spans="1:13" s="263" customFormat="1" ht="76.5">
      <c r="A168" s="224">
        <v>23</v>
      </c>
      <c r="B168" s="184" t="s">
        <v>140</v>
      </c>
      <c r="C168" s="104">
        <v>45874</v>
      </c>
      <c r="D168" s="126" t="s">
        <v>158</v>
      </c>
      <c r="E168" s="120" t="s">
        <v>183</v>
      </c>
      <c r="F168" s="105" t="s">
        <v>12</v>
      </c>
      <c r="G168" s="171">
        <v>50</v>
      </c>
      <c r="H168" s="107" t="s">
        <v>820</v>
      </c>
      <c r="I168" s="108" t="s">
        <v>25</v>
      </c>
      <c r="J168" s="102" t="s">
        <v>283</v>
      </c>
      <c r="K168" s="135" t="s">
        <v>27</v>
      </c>
      <c r="L168" s="172">
        <v>-4.9224969999999999</v>
      </c>
      <c r="M168" s="173">
        <v>-80.624437</v>
      </c>
    </row>
    <row r="169" spans="1:13" s="263" customFormat="1" ht="76.5">
      <c r="A169" s="224">
        <v>22</v>
      </c>
      <c r="B169" s="184" t="s">
        <v>139</v>
      </c>
      <c r="C169" s="104">
        <v>45874</v>
      </c>
      <c r="D169" s="126" t="s">
        <v>158</v>
      </c>
      <c r="E169" s="120" t="s">
        <v>184</v>
      </c>
      <c r="F169" s="105" t="s">
        <v>12</v>
      </c>
      <c r="G169" s="171">
        <v>50</v>
      </c>
      <c r="H169" s="107" t="s">
        <v>820</v>
      </c>
      <c r="I169" s="108" t="s">
        <v>25</v>
      </c>
      <c r="J169" s="102" t="s">
        <v>283</v>
      </c>
      <c r="K169" s="135" t="s">
        <v>27</v>
      </c>
      <c r="L169" s="172">
        <v>-4.9216959999999998</v>
      </c>
      <c r="M169" s="173">
        <v>-80.626599999999996</v>
      </c>
    </row>
    <row r="170" spans="1:13" s="263" customFormat="1" ht="114.75">
      <c r="A170" s="224">
        <v>21</v>
      </c>
      <c r="B170" s="184" t="s">
        <v>128</v>
      </c>
      <c r="C170" s="104">
        <v>45759</v>
      </c>
      <c r="D170" s="127" t="s">
        <v>159</v>
      </c>
      <c r="E170" s="117" t="s">
        <v>153</v>
      </c>
      <c r="F170" s="105" t="s">
        <v>12</v>
      </c>
      <c r="G170" s="106">
        <v>100</v>
      </c>
      <c r="H170" s="107" t="s">
        <v>819</v>
      </c>
      <c r="I170" s="108" t="s">
        <v>131</v>
      </c>
      <c r="J170" s="102" t="s">
        <v>127</v>
      </c>
      <c r="K170" s="135" t="s">
        <v>27</v>
      </c>
      <c r="L170" s="154">
        <v>-5.8245511958332701</v>
      </c>
      <c r="M170" s="155">
        <v>-78.257423043250995</v>
      </c>
    </row>
    <row r="171" spans="1:13" s="263" customFormat="1" ht="76.5">
      <c r="A171" s="224">
        <v>20</v>
      </c>
      <c r="B171" s="184" t="s">
        <v>125</v>
      </c>
      <c r="C171" s="104">
        <v>45736</v>
      </c>
      <c r="D171" s="127" t="s">
        <v>160</v>
      </c>
      <c r="E171" s="117" t="s">
        <v>126</v>
      </c>
      <c r="F171" s="105" t="s">
        <v>12</v>
      </c>
      <c r="G171" s="106">
        <v>50</v>
      </c>
      <c r="H171" s="107" t="s">
        <v>810</v>
      </c>
      <c r="I171" s="108" t="s">
        <v>26</v>
      </c>
      <c r="J171" s="102" t="s">
        <v>152</v>
      </c>
      <c r="K171" s="135" t="s">
        <v>27</v>
      </c>
      <c r="L171" s="103">
        <v>-17.076312000000001</v>
      </c>
      <c r="M171" s="109">
        <v>-70.840873000000002</v>
      </c>
    </row>
    <row r="172" spans="1:13" s="263" customFormat="1" ht="165.75">
      <c r="A172" s="224">
        <v>19</v>
      </c>
      <c r="B172" s="184" t="s">
        <v>121</v>
      </c>
      <c r="C172" s="104">
        <v>45719</v>
      </c>
      <c r="D172" s="125" t="s">
        <v>161</v>
      </c>
      <c r="E172" s="117" t="s">
        <v>122</v>
      </c>
      <c r="F172" s="105" t="s">
        <v>12</v>
      </c>
      <c r="G172" s="106">
        <v>30</v>
      </c>
      <c r="H172" s="107" t="s">
        <v>818</v>
      </c>
      <c r="I172" s="108" t="s">
        <v>123</v>
      </c>
      <c r="J172" s="121" t="s">
        <v>119</v>
      </c>
      <c r="K172" s="174" t="s">
        <v>27</v>
      </c>
      <c r="L172" s="103">
        <v>-7.6699510000000002</v>
      </c>
      <c r="M172" s="109">
        <v>-77.848448000000005</v>
      </c>
    </row>
    <row r="173" spans="1:13" s="263" customFormat="1" ht="102">
      <c r="A173" s="224">
        <v>18</v>
      </c>
      <c r="B173" s="184" t="s">
        <v>118</v>
      </c>
      <c r="C173" s="104">
        <v>45670</v>
      </c>
      <c r="D173" s="125" t="s">
        <v>162</v>
      </c>
      <c r="E173" s="117" t="s">
        <v>129</v>
      </c>
      <c r="F173" s="105" t="s">
        <v>12</v>
      </c>
      <c r="G173" s="175">
        <v>200</v>
      </c>
      <c r="H173" s="110" t="s">
        <v>817</v>
      </c>
      <c r="I173" s="108" t="s">
        <v>134</v>
      </c>
      <c r="J173" s="102" t="s">
        <v>185</v>
      </c>
      <c r="K173" s="174" t="s">
        <v>27</v>
      </c>
      <c r="L173" s="176">
        <v>-17.151049</v>
      </c>
      <c r="M173" s="177">
        <v>-71.785892000000004</v>
      </c>
    </row>
    <row r="174" spans="1:13" s="263" customFormat="1" ht="99" customHeight="1">
      <c r="A174" s="224">
        <v>17</v>
      </c>
      <c r="B174" s="184" t="s">
        <v>91</v>
      </c>
      <c r="C174" s="104">
        <v>45024</v>
      </c>
      <c r="D174" s="125" t="s">
        <v>164</v>
      </c>
      <c r="E174" s="117" t="s">
        <v>96</v>
      </c>
      <c r="F174" s="105" t="s">
        <v>12</v>
      </c>
      <c r="G174" s="106">
        <v>30</v>
      </c>
      <c r="H174" s="107" t="s">
        <v>816</v>
      </c>
      <c r="I174" s="108" t="s">
        <v>87</v>
      </c>
      <c r="J174" s="102" t="s">
        <v>127</v>
      </c>
      <c r="K174" s="264"/>
      <c r="L174" s="103">
        <v>-5.9253954853169102</v>
      </c>
      <c r="M174" s="109">
        <v>-79.551036357879596</v>
      </c>
    </row>
    <row r="175" spans="1:13" s="263" customFormat="1" ht="63.75">
      <c r="A175" s="224">
        <v>16</v>
      </c>
      <c r="B175" s="184" t="s">
        <v>89</v>
      </c>
      <c r="C175" s="104">
        <v>45024</v>
      </c>
      <c r="D175" s="125" t="s">
        <v>165</v>
      </c>
      <c r="E175" s="117" t="s">
        <v>111</v>
      </c>
      <c r="F175" s="105" t="s">
        <v>12</v>
      </c>
      <c r="G175" s="106">
        <v>200</v>
      </c>
      <c r="H175" s="178" t="s">
        <v>815</v>
      </c>
      <c r="I175" s="108" t="s">
        <v>87</v>
      </c>
      <c r="J175" s="102" t="s">
        <v>127</v>
      </c>
      <c r="K175" s="264"/>
      <c r="L175" s="103">
        <v>-6.4113724456344103</v>
      </c>
      <c r="M175" s="109">
        <v>-76.619019806384998</v>
      </c>
    </row>
    <row r="176" spans="1:13" s="263" customFormat="1" ht="100.5" customHeight="1">
      <c r="A176" s="224">
        <v>15</v>
      </c>
      <c r="B176" s="184" t="s">
        <v>94</v>
      </c>
      <c r="C176" s="104">
        <v>45021</v>
      </c>
      <c r="D176" s="125" t="s">
        <v>166</v>
      </c>
      <c r="E176" s="128" t="s">
        <v>95</v>
      </c>
      <c r="F176" s="105" t="s">
        <v>12</v>
      </c>
      <c r="G176" s="106">
        <v>20</v>
      </c>
      <c r="H176" s="107" t="s">
        <v>814</v>
      </c>
      <c r="I176" s="108" t="s">
        <v>130</v>
      </c>
      <c r="J176" s="102" t="s">
        <v>127</v>
      </c>
      <c r="K176" s="119" t="s">
        <v>27</v>
      </c>
      <c r="L176" s="103">
        <v>-5.6072516903480301</v>
      </c>
      <c r="M176" s="109">
        <v>-79.897191524505601</v>
      </c>
    </row>
    <row r="177" spans="1:13" s="263" customFormat="1" ht="63.75">
      <c r="A177" s="224">
        <v>14</v>
      </c>
      <c r="B177" s="184" t="s">
        <v>88</v>
      </c>
      <c r="C177" s="104">
        <v>45014</v>
      </c>
      <c r="D177" s="125" t="s">
        <v>167</v>
      </c>
      <c r="E177" s="128" t="s">
        <v>103</v>
      </c>
      <c r="F177" s="105" t="s">
        <v>12</v>
      </c>
      <c r="G177" s="106">
        <v>45</v>
      </c>
      <c r="H177" s="107" t="s">
        <v>813</v>
      </c>
      <c r="I177" s="108" t="s">
        <v>87</v>
      </c>
      <c r="J177" s="102" t="s">
        <v>127</v>
      </c>
      <c r="K177" s="264"/>
      <c r="L177" s="103">
        <v>-5.8556340786628898</v>
      </c>
      <c r="M177" s="109">
        <v>-77.985540926456395</v>
      </c>
    </row>
    <row r="178" spans="1:13" s="263" customFormat="1" ht="63.75">
      <c r="A178" s="224">
        <v>13</v>
      </c>
      <c r="B178" s="184" t="s">
        <v>92</v>
      </c>
      <c r="C178" s="104">
        <v>45010</v>
      </c>
      <c r="D178" s="125" t="s">
        <v>189</v>
      </c>
      <c r="E178" s="117" t="s">
        <v>105</v>
      </c>
      <c r="F178" s="105" t="s">
        <v>12</v>
      </c>
      <c r="G178" s="106" t="s">
        <v>90</v>
      </c>
      <c r="H178" s="107" t="s">
        <v>812</v>
      </c>
      <c r="I178" s="108" t="s">
        <v>87</v>
      </c>
      <c r="J178" s="102" t="s">
        <v>127</v>
      </c>
      <c r="K178" s="264"/>
      <c r="L178" s="103">
        <v>-5.88631502237057</v>
      </c>
      <c r="M178" s="109">
        <v>-78.180116415023804</v>
      </c>
    </row>
    <row r="179" spans="1:13" s="263" customFormat="1" ht="76.5">
      <c r="A179" s="224">
        <v>12</v>
      </c>
      <c r="B179" s="184" t="s">
        <v>93</v>
      </c>
      <c r="C179" s="104">
        <v>44999</v>
      </c>
      <c r="D179" s="125" t="s">
        <v>189</v>
      </c>
      <c r="E179" s="117" t="s">
        <v>104</v>
      </c>
      <c r="F179" s="105" t="s">
        <v>12</v>
      </c>
      <c r="G179" s="106">
        <v>15</v>
      </c>
      <c r="H179" s="107" t="s">
        <v>811</v>
      </c>
      <c r="I179" s="108" t="s">
        <v>87</v>
      </c>
      <c r="J179" s="102" t="s">
        <v>127</v>
      </c>
      <c r="K179" s="264"/>
      <c r="L179" s="103">
        <v>-5.8581101753540397</v>
      </c>
      <c r="M179" s="109">
        <v>-78.225035369396196</v>
      </c>
    </row>
    <row r="180" spans="1:13" s="263" customFormat="1" ht="76.5">
      <c r="A180" s="224">
        <v>11</v>
      </c>
      <c r="B180" s="184" t="s">
        <v>29</v>
      </c>
      <c r="C180" s="104">
        <v>44240</v>
      </c>
      <c r="D180" s="127" t="s">
        <v>160</v>
      </c>
      <c r="E180" s="117" t="s">
        <v>124</v>
      </c>
      <c r="F180" s="105" t="s">
        <v>12</v>
      </c>
      <c r="G180" s="106">
        <v>40</v>
      </c>
      <c r="H180" s="107" t="s">
        <v>810</v>
      </c>
      <c r="I180" s="108" t="s">
        <v>26</v>
      </c>
      <c r="J180" s="102" t="s">
        <v>112</v>
      </c>
      <c r="K180" s="174" t="s">
        <v>27</v>
      </c>
      <c r="L180" s="103">
        <v>-17.07</v>
      </c>
      <c r="M180" s="109">
        <v>-70.850999999999999</v>
      </c>
    </row>
    <row r="181" spans="1:13" s="263" customFormat="1" ht="127.5">
      <c r="A181" s="224">
        <v>10</v>
      </c>
      <c r="B181" s="184" t="s">
        <v>28</v>
      </c>
      <c r="C181" s="104">
        <v>43889</v>
      </c>
      <c r="D181" s="127" t="s">
        <v>160</v>
      </c>
      <c r="E181" s="117" t="s">
        <v>278</v>
      </c>
      <c r="F181" s="105" t="s">
        <v>12</v>
      </c>
      <c r="G181" s="106">
        <v>63</v>
      </c>
      <c r="H181" s="107" t="s">
        <v>809</v>
      </c>
      <c r="I181" s="108" t="s">
        <v>26</v>
      </c>
      <c r="J181" s="102" t="s">
        <v>112</v>
      </c>
      <c r="K181" s="174" t="s">
        <v>27</v>
      </c>
      <c r="L181" s="103">
        <v>-17.068999999999999</v>
      </c>
      <c r="M181" s="109">
        <v>-70.849999999999994</v>
      </c>
    </row>
    <row r="182" spans="1:13" s="263" customFormat="1" ht="114.75">
      <c r="A182" s="224">
        <v>9</v>
      </c>
      <c r="B182" s="184" t="s">
        <v>99</v>
      </c>
      <c r="C182" s="104">
        <v>43539</v>
      </c>
      <c r="D182" s="127" t="s">
        <v>168</v>
      </c>
      <c r="E182" s="117" t="s">
        <v>100</v>
      </c>
      <c r="F182" s="105" t="s">
        <v>12</v>
      </c>
      <c r="G182" s="112" t="s">
        <v>90</v>
      </c>
      <c r="H182" s="107" t="s">
        <v>808</v>
      </c>
      <c r="I182" s="108" t="s">
        <v>97</v>
      </c>
      <c r="J182" s="102" t="s">
        <v>98</v>
      </c>
      <c r="K182" s="174" t="s">
        <v>27</v>
      </c>
      <c r="L182" s="103">
        <v>-7.9779999999999998</v>
      </c>
      <c r="M182" s="109">
        <v>-78.646000000000001</v>
      </c>
    </row>
    <row r="183" spans="1:13" s="263" customFormat="1" ht="102">
      <c r="A183" s="224">
        <v>8</v>
      </c>
      <c r="B183" s="184" t="s">
        <v>186</v>
      </c>
      <c r="C183" s="104">
        <v>43531</v>
      </c>
      <c r="D183" s="127" t="s">
        <v>187</v>
      </c>
      <c r="E183" s="117" t="s">
        <v>281</v>
      </c>
      <c r="F183" s="105" t="s">
        <v>12</v>
      </c>
      <c r="G183" s="112">
        <v>60</v>
      </c>
      <c r="H183" s="107" t="s">
        <v>807</v>
      </c>
      <c r="I183" s="107" t="s">
        <v>188</v>
      </c>
      <c r="J183" s="108" t="s">
        <v>527</v>
      </c>
      <c r="K183" s="264"/>
      <c r="L183" s="103">
        <v>-13.802</v>
      </c>
      <c r="M183" s="109">
        <v>-70.474999999999994</v>
      </c>
    </row>
    <row r="184" spans="1:13" s="263" customFormat="1" ht="89.25">
      <c r="A184" s="224">
        <v>7</v>
      </c>
      <c r="B184" s="189" t="s">
        <v>979</v>
      </c>
      <c r="C184" s="104">
        <v>46072</v>
      </c>
      <c r="D184" s="126" t="s">
        <v>976</v>
      </c>
      <c r="E184" s="111" t="s">
        <v>980</v>
      </c>
      <c r="F184" s="230" t="s">
        <v>924</v>
      </c>
      <c r="G184" s="106" t="s">
        <v>90</v>
      </c>
      <c r="H184" s="107" t="s">
        <v>982</v>
      </c>
      <c r="I184" s="108"/>
      <c r="J184" s="102" t="s">
        <v>978</v>
      </c>
      <c r="K184" s="119" t="s">
        <v>27</v>
      </c>
      <c r="L184" s="103">
        <v>-11.522600000000001</v>
      </c>
      <c r="M184" s="109">
        <v>-75.909700000000001</v>
      </c>
    </row>
    <row r="185" spans="1:13" s="263" customFormat="1" ht="89.25">
      <c r="A185" s="224">
        <v>6</v>
      </c>
      <c r="B185" s="189" t="s">
        <v>975</v>
      </c>
      <c r="C185" s="104">
        <v>46072</v>
      </c>
      <c r="D185" s="126" t="s">
        <v>976</v>
      </c>
      <c r="E185" s="111" t="s">
        <v>977</v>
      </c>
      <c r="F185" s="230" t="s">
        <v>924</v>
      </c>
      <c r="G185" s="106" t="s">
        <v>90</v>
      </c>
      <c r="H185" s="107" t="s">
        <v>981</v>
      </c>
      <c r="I185" s="108"/>
      <c r="J185" s="102" t="s">
        <v>978</v>
      </c>
      <c r="K185" s="119" t="s">
        <v>27</v>
      </c>
      <c r="L185" s="103">
        <v>-11.5433</v>
      </c>
      <c r="M185" s="109">
        <v>-75.9285</v>
      </c>
    </row>
    <row r="186" spans="1:13" s="263" customFormat="1" ht="76.5">
      <c r="A186" s="224">
        <v>5</v>
      </c>
      <c r="B186" s="189" t="s">
        <v>726</v>
      </c>
      <c r="C186" s="104">
        <v>46070</v>
      </c>
      <c r="D186" s="127" t="s">
        <v>724</v>
      </c>
      <c r="E186" s="117" t="s">
        <v>725</v>
      </c>
      <c r="F186" s="230" t="s">
        <v>924</v>
      </c>
      <c r="G186" s="221">
        <v>100</v>
      </c>
      <c r="H186" s="107" t="s">
        <v>966</v>
      </c>
      <c r="I186" s="108" t="s">
        <v>276</v>
      </c>
      <c r="J186" s="102" t="s">
        <v>282</v>
      </c>
      <c r="K186" s="119" t="s">
        <v>27</v>
      </c>
      <c r="L186" s="222">
        <v>-5.4356549999999997</v>
      </c>
      <c r="M186" s="223">
        <v>-79.479701000000006</v>
      </c>
    </row>
    <row r="187" spans="1:13" s="263" customFormat="1" ht="96.75" customHeight="1">
      <c r="A187" s="224">
        <v>4</v>
      </c>
      <c r="B187" s="189" t="s">
        <v>740</v>
      </c>
      <c r="C187" s="104">
        <v>46071</v>
      </c>
      <c r="D187" s="127" t="s">
        <v>741</v>
      </c>
      <c r="E187" s="111" t="s">
        <v>742</v>
      </c>
      <c r="F187" s="230" t="s">
        <v>924</v>
      </c>
      <c r="G187" s="106">
        <v>86</v>
      </c>
      <c r="H187" s="107" t="s">
        <v>965</v>
      </c>
      <c r="I187" s="108" t="s">
        <v>743</v>
      </c>
      <c r="J187" s="102" t="s">
        <v>401</v>
      </c>
      <c r="K187" s="119" t="s">
        <v>27</v>
      </c>
      <c r="L187" s="222">
        <v>-7.8278480000000004</v>
      </c>
      <c r="M187" s="223">
        <v>-77.639304999999993</v>
      </c>
    </row>
    <row r="188" spans="1:13" s="263" customFormat="1" ht="89.25">
      <c r="A188" s="224">
        <v>3</v>
      </c>
      <c r="B188" s="189" t="s">
        <v>623</v>
      </c>
      <c r="C188" s="104">
        <v>46063</v>
      </c>
      <c r="D188" s="126" t="s">
        <v>622</v>
      </c>
      <c r="E188" s="117" t="s">
        <v>621</v>
      </c>
      <c r="F188" s="230" t="s">
        <v>924</v>
      </c>
      <c r="G188" s="203">
        <v>20</v>
      </c>
      <c r="H188" s="178" t="s">
        <v>964</v>
      </c>
      <c r="I188" s="108" t="s">
        <v>637</v>
      </c>
      <c r="J188" s="102" t="s">
        <v>289</v>
      </c>
      <c r="K188" s="119" t="s">
        <v>27</v>
      </c>
      <c r="L188" s="204">
        <v>-12.718859</v>
      </c>
      <c r="M188" s="205">
        <v>-73.885825999999994</v>
      </c>
    </row>
    <row r="189" spans="1:13" s="263" customFormat="1" ht="76.5">
      <c r="A189" s="224">
        <v>2</v>
      </c>
      <c r="B189" s="189" t="s">
        <v>790</v>
      </c>
      <c r="C189" s="104">
        <v>46071</v>
      </c>
      <c r="D189" s="127" t="s">
        <v>788</v>
      </c>
      <c r="E189" s="111" t="s">
        <v>789</v>
      </c>
      <c r="F189" s="230" t="s">
        <v>924</v>
      </c>
      <c r="G189" s="106">
        <v>50</v>
      </c>
      <c r="H189" s="107" t="s">
        <v>963</v>
      </c>
      <c r="I189" s="108" t="s">
        <v>645</v>
      </c>
      <c r="J189" s="121" t="s">
        <v>219</v>
      </c>
      <c r="K189" s="124" t="s">
        <v>27</v>
      </c>
      <c r="L189" s="103">
        <v>-6.600695</v>
      </c>
      <c r="M189" s="109">
        <v>-79.248041999999998</v>
      </c>
    </row>
    <row r="190" spans="1:13" s="263" customFormat="1" ht="76.5">
      <c r="A190" s="224">
        <v>1</v>
      </c>
      <c r="B190" s="189" t="s">
        <v>920</v>
      </c>
      <c r="C190" s="104">
        <v>46072</v>
      </c>
      <c r="D190" s="127" t="s">
        <v>919</v>
      </c>
      <c r="E190" s="111" t="s">
        <v>921</v>
      </c>
      <c r="F190" s="230" t="s">
        <v>924</v>
      </c>
      <c r="G190" s="225"/>
      <c r="H190" s="107" t="s">
        <v>923</v>
      </c>
      <c r="I190" s="226"/>
      <c r="J190" s="121" t="s">
        <v>922</v>
      </c>
      <c r="K190" s="227"/>
      <c r="L190" s="228">
        <v>-11.625679</v>
      </c>
      <c r="M190" s="229">
        <v>-75.995981999999998</v>
      </c>
    </row>
    <row r="191" spans="1:13">
      <c r="A191" s="252" t="s">
        <v>102</v>
      </c>
      <c r="B191" s="252"/>
      <c r="C191" s="252"/>
      <c r="D191" s="252"/>
      <c r="E191" s="252"/>
      <c r="F191" s="31"/>
      <c r="L191"/>
      <c r="M191"/>
    </row>
    <row r="208" spans="6:6">
      <c r="F208" s="201"/>
    </row>
  </sheetData>
  <mergeCells count="3">
    <mergeCell ref="D1:K1"/>
    <mergeCell ref="D2:K2"/>
    <mergeCell ref="A191:E191"/>
  </mergeCells>
  <phoneticPr fontId="118" type="noConversion"/>
  <hyperlinks>
    <hyperlink ref="K181" r:id="rId1" xr:uid="{00000000-0004-0000-0100-000000000000}"/>
    <hyperlink ref="K180" r:id="rId2" xr:uid="{00000000-0004-0000-0100-000001000000}"/>
    <hyperlink ref="K182" r:id="rId3" xr:uid="{00000000-0004-0000-0100-000002000000}"/>
    <hyperlink ref="B173" r:id="rId4" xr:uid="{00000000-0004-0000-0100-000003000000}"/>
    <hyperlink ref="K173" r:id="rId5" xr:uid="{00000000-0004-0000-0100-000004000000}"/>
    <hyperlink ref="B172" r:id="rId6" xr:uid="{00000000-0004-0000-0100-000005000000}"/>
    <hyperlink ref="B171" r:id="rId7" xr:uid="{00000000-0004-0000-0100-000006000000}"/>
    <hyperlink ref="K171" r:id="rId8" xr:uid="{00000000-0004-0000-0100-000007000000}"/>
    <hyperlink ref="B176" r:id="rId9" xr:uid="{00000000-0004-0000-0100-000008000000}"/>
    <hyperlink ref="B178" r:id="rId10" xr:uid="{00000000-0004-0000-0100-000009000000}"/>
    <hyperlink ref="B179" r:id="rId11" xr:uid="{00000000-0004-0000-0100-00000A000000}"/>
    <hyperlink ref="B175" r:id="rId12" xr:uid="{00000000-0004-0000-0100-00000B000000}"/>
    <hyperlink ref="B181" r:id="rId13" xr:uid="{00000000-0004-0000-0100-00000C000000}"/>
    <hyperlink ref="B180" r:id="rId14" xr:uid="{00000000-0004-0000-0100-00000D000000}"/>
    <hyperlink ref="B177" r:id="rId15" xr:uid="{00000000-0004-0000-0100-00000E000000}"/>
    <hyperlink ref="B182" r:id="rId16" xr:uid="{00000000-0004-0000-0100-00000F000000}"/>
    <hyperlink ref="B174" r:id="rId17" xr:uid="{00000000-0004-0000-0100-000010000000}"/>
    <hyperlink ref="K170" r:id="rId18" xr:uid="{00000000-0004-0000-0100-000011000000}"/>
    <hyperlink ref="B170" r:id="rId19" xr:uid="{00000000-0004-0000-0100-000012000000}"/>
    <hyperlink ref="K172" r:id="rId20" xr:uid="{00000000-0004-0000-0100-000013000000}"/>
    <hyperlink ref="B169" r:id="rId21" xr:uid="{00000000-0004-0000-0100-000014000000}"/>
    <hyperlink ref="B168" r:id="rId22" xr:uid="{00000000-0004-0000-0100-000015000000}"/>
    <hyperlink ref="B167" r:id="rId23" xr:uid="{00000000-0004-0000-0100-000016000000}"/>
    <hyperlink ref="B166" r:id="rId24" xr:uid="{00000000-0004-0000-0100-000017000000}"/>
    <hyperlink ref="K166" r:id="rId25" xr:uid="{00000000-0004-0000-0100-000018000000}"/>
    <hyperlink ref="K167" r:id="rId26" xr:uid="{00000000-0004-0000-0100-000019000000}"/>
    <hyperlink ref="K168" r:id="rId27" xr:uid="{00000000-0004-0000-0100-00001A000000}"/>
    <hyperlink ref="K169" r:id="rId28" xr:uid="{00000000-0004-0000-0100-00001B000000}"/>
    <hyperlink ref="B165" r:id="rId29" xr:uid="{00000000-0004-0000-0100-00001C000000}"/>
    <hyperlink ref="K165" r:id="rId30" xr:uid="{00000000-0004-0000-0100-00001D000000}"/>
    <hyperlink ref="B163" r:id="rId31" xr:uid="{00000000-0004-0000-0100-00001E000000}"/>
    <hyperlink ref="B162" r:id="rId32" xr:uid="{00000000-0004-0000-0100-00001F000000}"/>
    <hyperlink ref="K162" r:id="rId33" xr:uid="{00000000-0004-0000-0100-000020000000}"/>
    <hyperlink ref="K163" r:id="rId34" xr:uid="{00000000-0004-0000-0100-000021000000}"/>
    <hyperlink ref="B161" r:id="rId35" xr:uid="{00000000-0004-0000-0100-000022000000}"/>
    <hyperlink ref="K161" r:id="rId36" xr:uid="{00000000-0004-0000-0100-000023000000}"/>
    <hyperlink ref="B160" r:id="rId37" xr:uid="{00000000-0004-0000-0100-000024000000}"/>
    <hyperlink ref="K160" r:id="rId38" xr:uid="{00000000-0004-0000-0100-000025000000}"/>
    <hyperlink ref="B183" r:id="rId39" xr:uid="{00000000-0004-0000-0100-000026000000}"/>
    <hyperlink ref="B159" r:id="rId40" xr:uid="{00000000-0004-0000-0100-000027000000}"/>
    <hyperlink ref="B158" r:id="rId41" xr:uid="{00000000-0004-0000-0100-000028000000}"/>
    <hyperlink ref="K159" r:id="rId42" xr:uid="{00000000-0004-0000-0100-000029000000}"/>
    <hyperlink ref="K158" r:id="rId43" xr:uid="{00000000-0004-0000-0100-00002A000000}"/>
    <hyperlink ref="B157" r:id="rId44" xr:uid="{00000000-0004-0000-0100-00002B000000}"/>
    <hyperlink ref="K157" r:id="rId45" xr:uid="{00000000-0004-0000-0100-00002C000000}"/>
    <hyperlink ref="B156" r:id="rId46" xr:uid="{00000000-0004-0000-0100-00002D000000}"/>
    <hyperlink ref="K156" r:id="rId47" xr:uid="{00000000-0004-0000-0100-00002E000000}"/>
    <hyperlink ref="B164" r:id="rId48" xr:uid="{00000000-0004-0000-0100-00002F000000}"/>
    <hyperlink ref="K164" r:id="rId49" xr:uid="{00000000-0004-0000-0100-000030000000}"/>
    <hyperlink ref="B155" r:id="rId50" xr:uid="{00000000-0004-0000-0100-000031000000}"/>
    <hyperlink ref="K155" r:id="rId51" xr:uid="{00000000-0004-0000-0100-000032000000}"/>
    <hyperlink ref="B154" r:id="rId52" xr:uid="{00000000-0004-0000-0100-000033000000}"/>
    <hyperlink ref="K154" r:id="rId53" xr:uid="{00000000-0004-0000-0100-000034000000}"/>
    <hyperlink ref="B153" r:id="rId54" xr:uid="{00000000-0004-0000-0100-000035000000}"/>
    <hyperlink ref="K153" r:id="rId55" xr:uid="{00000000-0004-0000-0100-000036000000}"/>
    <hyperlink ref="B152" r:id="rId56" xr:uid="{00000000-0004-0000-0100-000037000000}"/>
    <hyperlink ref="K152" r:id="rId57" xr:uid="{00000000-0004-0000-0100-000038000000}"/>
    <hyperlink ref="B149" r:id="rId58" xr:uid="{00000000-0004-0000-0100-000039000000}"/>
    <hyperlink ref="K149" r:id="rId59" xr:uid="{00000000-0004-0000-0100-00003A000000}"/>
    <hyperlink ref="B151" r:id="rId60" xr:uid="{00000000-0004-0000-0100-00003B000000}"/>
    <hyperlink ref="K151" r:id="rId61" xr:uid="{00000000-0004-0000-0100-00003C000000}"/>
    <hyperlink ref="B150" r:id="rId62" xr:uid="{00000000-0004-0000-0100-00003D000000}"/>
    <hyperlink ref="K150" r:id="rId63" xr:uid="{00000000-0004-0000-0100-00003E000000}"/>
    <hyperlink ref="B148" r:id="rId64" xr:uid="{00000000-0004-0000-0100-00003F000000}"/>
    <hyperlink ref="K148" r:id="rId65" xr:uid="{00000000-0004-0000-0100-000040000000}"/>
    <hyperlink ref="B147" r:id="rId66" xr:uid="{00000000-0004-0000-0100-000041000000}"/>
    <hyperlink ref="K147" r:id="rId67" xr:uid="{00000000-0004-0000-0100-000042000000}"/>
    <hyperlink ref="B146" r:id="rId68" xr:uid="{00000000-0004-0000-0100-000043000000}"/>
    <hyperlink ref="K146" r:id="rId69" xr:uid="{00000000-0004-0000-0100-000044000000}"/>
    <hyperlink ref="K176" r:id="rId70" xr:uid="{00000000-0004-0000-0100-000045000000}"/>
    <hyperlink ref="B145" r:id="rId71" xr:uid="{00000000-0004-0000-0100-000046000000}"/>
    <hyperlink ref="K145" r:id="rId72" xr:uid="{00000000-0004-0000-0100-000047000000}"/>
    <hyperlink ref="B144" r:id="rId73" xr:uid="{00000000-0004-0000-0100-000048000000}"/>
    <hyperlink ref="B143" r:id="rId74" xr:uid="{00000000-0004-0000-0100-000049000000}"/>
    <hyperlink ref="K143" r:id="rId75" xr:uid="{00000000-0004-0000-0100-00004A000000}"/>
    <hyperlink ref="K144" r:id="rId76" xr:uid="{00000000-0004-0000-0100-00004B000000}"/>
    <hyperlink ref="A191" r:id="rId77" xr:uid="{00000000-0004-0000-0100-00004C000000}"/>
    <hyperlink ref="B136" r:id="rId78" xr:uid="{00000000-0004-0000-0100-00004D000000}"/>
    <hyperlink ref="K136" r:id="rId79" xr:uid="{00000000-0004-0000-0100-00004E000000}"/>
    <hyperlink ref="B135" r:id="rId80" xr:uid="{00000000-0004-0000-0100-00004F000000}"/>
    <hyperlink ref="B141" r:id="rId81" xr:uid="{00000000-0004-0000-0100-000050000000}"/>
    <hyperlink ref="B140" r:id="rId82" xr:uid="{00000000-0004-0000-0100-000051000000}"/>
    <hyperlink ref="B139" r:id="rId83" xr:uid="{00000000-0004-0000-0100-000052000000}"/>
    <hyperlink ref="B138" r:id="rId84" xr:uid="{00000000-0004-0000-0100-000053000000}"/>
    <hyperlink ref="K135" r:id="rId85" xr:uid="{00000000-0004-0000-0100-000054000000}"/>
    <hyperlink ref="B134" r:id="rId86" xr:uid="{00000000-0004-0000-0100-000055000000}"/>
    <hyperlink ref="B133" r:id="rId87" xr:uid="{00000000-0004-0000-0100-000056000000}"/>
    <hyperlink ref="K133" r:id="rId88" xr:uid="{00000000-0004-0000-0100-000057000000}"/>
    <hyperlink ref="K134" r:id="rId89" xr:uid="{00000000-0004-0000-0100-000058000000}"/>
    <hyperlink ref="K138" r:id="rId90" xr:uid="{00000000-0004-0000-0100-000059000000}"/>
    <hyperlink ref="K139" r:id="rId91" xr:uid="{00000000-0004-0000-0100-00005A000000}"/>
    <hyperlink ref="K140" r:id="rId92" xr:uid="{00000000-0004-0000-0100-00005B000000}"/>
    <hyperlink ref="K141" r:id="rId93" xr:uid="{00000000-0004-0000-0100-00005C000000}"/>
    <hyperlink ref="B130" r:id="rId94" xr:uid="{00000000-0004-0000-0100-00005D000000}"/>
    <hyperlink ref="B126" r:id="rId95" xr:uid="{00000000-0004-0000-0100-00005E000000}"/>
    <hyperlink ref="K126" r:id="rId96" xr:uid="{00000000-0004-0000-0100-00005F000000}"/>
    <hyperlink ref="B129" r:id="rId97" xr:uid="{00000000-0004-0000-0100-000060000000}"/>
    <hyperlink ref="K129" r:id="rId98" xr:uid="{00000000-0004-0000-0100-000061000000}"/>
    <hyperlink ref="B142" r:id="rId99" xr:uid="{00000000-0004-0000-0100-000062000000}"/>
    <hyperlink ref="K142" r:id="rId100" xr:uid="{00000000-0004-0000-0100-000063000000}"/>
    <hyperlink ref="B128" r:id="rId101" xr:uid="{00000000-0004-0000-0100-000064000000}"/>
    <hyperlink ref="K128" r:id="rId102" xr:uid="{00000000-0004-0000-0100-000065000000}"/>
    <hyperlink ref="K130" r:id="rId103" xr:uid="{00000000-0004-0000-0100-000066000000}"/>
    <hyperlink ref="B127" r:id="rId104" xr:uid="{00000000-0004-0000-0100-000067000000}"/>
    <hyperlink ref="K127" r:id="rId105" xr:uid="{00000000-0004-0000-0100-000068000000}"/>
    <hyperlink ref="B124" r:id="rId106" xr:uid="{00000000-0004-0000-0100-000069000000}"/>
    <hyperlink ref="K124" r:id="rId107" xr:uid="{00000000-0004-0000-0100-00006A000000}"/>
    <hyperlink ref="B122" r:id="rId108" xr:uid="{00000000-0004-0000-0100-00006B000000}"/>
    <hyperlink ref="K122" r:id="rId109" xr:uid="{00000000-0004-0000-0100-00006C000000}"/>
    <hyperlink ref="B137" r:id="rId110" xr:uid="{00000000-0004-0000-0100-00006D000000}"/>
    <hyperlink ref="K137" r:id="rId111" xr:uid="{00000000-0004-0000-0100-00006E000000}"/>
    <hyperlink ref="B125" r:id="rId112" xr:uid="{00000000-0004-0000-0100-00006F000000}"/>
    <hyperlink ref="K125" r:id="rId113" xr:uid="{00000000-0004-0000-0100-000070000000}"/>
    <hyperlink ref="B123" r:id="rId114" xr:uid="{00000000-0004-0000-0100-000071000000}"/>
    <hyperlink ref="K123" r:id="rId115" xr:uid="{00000000-0004-0000-0100-000072000000}"/>
    <hyperlink ref="B121" r:id="rId116" xr:uid="{00000000-0004-0000-0100-000073000000}"/>
    <hyperlink ref="K121" r:id="rId117" xr:uid="{00000000-0004-0000-0100-000074000000}"/>
    <hyperlink ref="B120" r:id="rId118" xr:uid="{00000000-0004-0000-0100-000075000000}"/>
    <hyperlink ref="K120" r:id="rId119" xr:uid="{00000000-0004-0000-0100-000076000000}"/>
    <hyperlink ref="B118" r:id="rId120" xr:uid="{00000000-0004-0000-0100-000077000000}"/>
    <hyperlink ref="K118" r:id="rId121" xr:uid="{00000000-0004-0000-0100-000078000000}"/>
    <hyperlink ref="B117" r:id="rId122" xr:uid="{00000000-0004-0000-0100-000079000000}"/>
    <hyperlink ref="K117" r:id="rId123" xr:uid="{00000000-0004-0000-0100-00007A000000}"/>
    <hyperlink ref="B119" r:id="rId124" xr:uid="{00000000-0004-0000-0100-00007B000000}"/>
    <hyperlink ref="K119" r:id="rId125" xr:uid="{00000000-0004-0000-0100-00007C000000}"/>
    <hyperlink ref="B116" r:id="rId126" xr:uid="{00000000-0004-0000-0100-00007D000000}"/>
    <hyperlink ref="K116" r:id="rId127" xr:uid="{00000000-0004-0000-0100-00007E000000}"/>
    <hyperlink ref="B114" r:id="rId128" xr:uid="{00000000-0004-0000-0100-00007F000000}"/>
    <hyperlink ref="K114" r:id="rId129" xr:uid="{00000000-0004-0000-0100-000080000000}"/>
    <hyperlink ref="B115" r:id="rId130" xr:uid="{00000000-0004-0000-0100-000081000000}"/>
    <hyperlink ref="K115" r:id="rId131" xr:uid="{00000000-0004-0000-0100-000082000000}"/>
    <hyperlink ref="B111" r:id="rId132" xr:uid="{00000000-0004-0000-0100-000083000000}"/>
    <hyperlink ref="K111" r:id="rId133" xr:uid="{00000000-0004-0000-0100-000084000000}"/>
    <hyperlink ref="B110" r:id="rId134" xr:uid="{00000000-0004-0000-0100-000085000000}"/>
    <hyperlink ref="K110" r:id="rId135" xr:uid="{00000000-0004-0000-0100-000086000000}"/>
    <hyperlink ref="B105" r:id="rId136" xr:uid="{00000000-0004-0000-0100-000087000000}"/>
    <hyperlink ref="K105" r:id="rId137" xr:uid="{00000000-0004-0000-0100-000088000000}"/>
    <hyperlink ref="K109" r:id="rId138" xr:uid="{00000000-0004-0000-0100-000089000000}"/>
    <hyperlink ref="B109" r:id="rId139" xr:uid="{00000000-0004-0000-0100-00008A000000}"/>
    <hyperlink ref="B99" r:id="rId140" xr:uid="{00000000-0004-0000-0100-00008B000000}"/>
    <hyperlink ref="K99" r:id="rId141" xr:uid="{00000000-0004-0000-0100-00008C000000}"/>
    <hyperlink ref="B132" r:id="rId142" xr:uid="{00000000-0004-0000-0100-00008D000000}"/>
    <hyperlink ref="K132" r:id="rId143" xr:uid="{00000000-0004-0000-0100-00008E000000}"/>
    <hyperlink ref="B97" r:id="rId144" xr:uid="{00000000-0004-0000-0100-00008F000000}"/>
    <hyperlink ref="B113" r:id="rId145" xr:uid="{00000000-0004-0000-0100-000090000000}"/>
    <hyperlink ref="B104" r:id="rId146" xr:uid="{00000000-0004-0000-0100-000091000000}"/>
    <hyperlink ref="B103" r:id="rId147" xr:uid="{00000000-0004-0000-0100-000092000000}"/>
    <hyperlink ref="B102" r:id="rId148" xr:uid="{00000000-0004-0000-0100-000093000000}"/>
    <hyperlink ref="K102" r:id="rId149" xr:uid="{00000000-0004-0000-0100-000094000000}"/>
    <hyperlink ref="B131" r:id="rId150" xr:uid="{00000000-0004-0000-0100-000095000000}"/>
    <hyperlink ref="B108" r:id="rId151" xr:uid="{00000000-0004-0000-0100-000096000000}"/>
    <hyperlink ref="K108" r:id="rId152" xr:uid="{00000000-0004-0000-0100-000097000000}"/>
    <hyperlink ref="B107" r:id="rId153" xr:uid="{00000000-0004-0000-0100-000098000000}"/>
    <hyperlink ref="K107" r:id="rId154" xr:uid="{00000000-0004-0000-0100-000099000000}"/>
    <hyperlink ref="B96" r:id="rId155" xr:uid="{00000000-0004-0000-0100-00009A000000}"/>
    <hyperlink ref="K104" r:id="rId156" xr:uid="{00000000-0004-0000-0100-00009B000000}"/>
    <hyperlink ref="B112" r:id="rId157" xr:uid="{00000000-0004-0000-0100-00009C000000}"/>
    <hyperlink ref="K112" r:id="rId158" xr:uid="{00000000-0004-0000-0100-00009D000000}"/>
    <hyperlink ref="K96" r:id="rId159" xr:uid="{00000000-0004-0000-0100-00009E000000}"/>
    <hyperlink ref="K97" r:id="rId160" xr:uid="{00000000-0004-0000-0100-00009F000000}"/>
    <hyperlink ref="K103" r:id="rId161" xr:uid="{00000000-0004-0000-0100-0000A0000000}"/>
    <hyperlink ref="K113" r:id="rId162" xr:uid="{00000000-0004-0000-0100-0000A1000000}"/>
    <hyperlink ref="K131" r:id="rId163" xr:uid="{00000000-0004-0000-0100-0000A2000000}"/>
    <hyperlink ref="B95" r:id="rId164" xr:uid="{00000000-0004-0000-0100-0000A3000000}"/>
    <hyperlink ref="K95" r:id="rId165" xr:uid="{00000000-0004-0000-0100-0000A4000000}"/>
    <hyperlink ref="B93" r:id="rId166" xr:uid="{00000000-0004-0000-0100-0000A5000000}"/>
    <hyperlink ref="B89" r:id="rId167" xr:uid="{00000000-0004-0000-0100-0000A6000000}"/>
    <hyperlink ref="K93" r:id="rId168" xr:uid="{00000000-0004-0000-0100-0000A7000000}"/>
    <hyperlink ref="B101" r:id="rId169" display="VIALES-005213" xr:uid="{00000000-0004-0000-0100-0000A8000000}"/>
    <hyperlink ref="K101" r:id="rId170" xr:uid="{00000000-0004-0000-0100-0000A9000000}"/>
    <hyperlink ref="B92" r:id="rId171" xr:uid="{00000000-0004-0000-0100-0000AA000000}"/>
    <hyperlink ref="K92" r:id="rId172" xr:uid="{00000000-0004-0000-0100-0000AB000000}"/>
    <hyperlink ref="K89" r:id="rId173" xr:uid="{00000000-0004-0000-0100-0000AC000000}"/>
    <hyperlink ref="B88" r:id="rId174" xr:uid="{00000000-0004-0000-0100-0000AD000000}"/>
    <hyperlink ref="K88" r:id="rId175" xr:uid="{00000000-0004-0000-0100-0000AE000000}"/>
    <hyperlink ref="B100" r:id="rId176" xr:uid="{00000000-0004-0000-0100-0000AF000000}"/>
    <hyperlink ref="K100" r:id="rId177" xr:uid="{00000000-0004-0000-0100-0000B0000000}"/>
    <hyperlink ref="B94" r:id="rId178" xr:uid="{00000000-0004-0000-0100-0000B1000000}"/>
    <hyperlink ref="B90" r:id="rId179" xr:uid="{00000000-0004-0000-0100-0000B2000000}"/>
    <hyperlink ref="B87" r:id="rId180" xr:uid="{00000000-0004-0000-0100-0000B3000000}"/>
    <hyperlink ref="K94" r:id="rId181" xr:uid="{00000000-0004-0000-0100-0000B4000000}"/>
    <hyperlink ref="K90" r:id="rId182" xr:uid="{00000000-0004-0000-0100-0000B5000000}"/>
    <hyperlink ref="K87" r:id="rId183" xr:uid="{00000000-0004-0000-0100-0000B6000000}"/>
    <hyperlink ref="K86" r:id="rId184" xr:uid="{00000000-0004-0000-0100-0000B7000000}"/>
    <hyperlink ref="B86" r:id="rId185" xr:uid="{00000000-0004-0000-0100-0000B8000000}"/>
    <hyperlink ref="B83" r:id="rId186" xr:uid="{00000000-0004-0000-0100-0000B9000000}"/>
    <hyperlink ref="B82" r:id="rId187" xr:uid="{00000000-0004-0000-0100-0000BA000000}"/>
    <hyperlink ref="B81" r:id="rId188" xr:uid="{00000000-0004-0000-0100-0000BB000000}"/>
    <hyperlink ref="B91" r:id="rId189" xr:uid="{00000000-0004-0000-0100-0000BC000000}"/>
    <hyperlink ref="K82" r:id="rId190" xr:uid="{00000000-0004-0000-0100-0000BD000000}"/>
    <hyperlink ref="B80" r:id="rId191" xr:uid="{00000000-0004-0000-0100-0000BE000000}"/>
    <hyperlink ref="K80" r:id="rId192" xr:uid="{00000000-0004-0000-0100-0000BF000000}"/>
    <hyperlink ref="K91" r:id="rId193" xr:uid="{00000000-0004-0000-0100-0000C0000000}"/>
    <hyperlink ref="B79" r:id="rId194" xr:uid="{00000000-0004-0000-0100-0000C1000000}"/>
    <hyperlink ref="K79" r:id="rId195" xr:uid="{00000000-0004-0000-0100-0000C2000000}"/>
    <hyperlink ref="B85" r:id="rId196" xr:uid="{00000000-0004-0000-0100-0000C3000000}"/>
    <hyperlink ref="B16" r:id="rId197" xr:uid="{00000000-0004-0000-0100-0000C4000000}"/>
    <hyperlink ref="K81" r:id="rId198" xr:uid="{00000000-0004-0000-0100-0000C5000000}"/>
    <hyperlink ref="B106" r:id="rId199" xr:uid="{00000000-0004-0000-0100-0000C6000000}"/>
    <hyperlink ref="K106" r:id="rId200" xr:uid="{00000000-0004-0000-0100-0000C7000000}"/>
    <hyperlink ref="B75" r:id="rId201" xr:uid="{00000000-0004-0000-0100-0000C8000000}"/>
    <hyperlink ref="K75" r:id="rId202" xr:uid="{00000000-0004-0000-0100-0000C9000000}"/>
    <hyperlink ref="B15" r:id="rId203" xr:uid="{00000000-0004-0000-0100-0000CA000000}"/>
    <hyperlink ref="K15" r:id="rId204" xr:uid="{00000000-0004-0000-0100-0000CB000000}"/>
    <hyperlink ref="B78" r:id="rId205" xr:uid="{00000000-0004-0000-0100-0000CC000000}"/>
    <hyperlink ref="K78" r:id="rId206" xr:uid="{00000000-0004-0000-0100-0000CD000000}"/>
    <hyperlink ref="B77" r:id="rId207" xr:uid="{00000000-0004-0000-0100-0000CE000000}"/>
    <hyperlink ref="K77" r:id="rId208" xr:uid="{00000000-0004-0000-0100-0000CF000000}"/>
    <hyperlink ref="K83" r:id="rId209" xr:uid="{00000000-0004-0000-0100-0000D0000000}"/>
    <hyperlink ref="K85" r:id="rId210" xr:uid="{00000000-0004-0000-0100-0000D1000000}"/>
    <hyperlink ref="K16" r:id="rId211" xr:uid="{00000000-0004-0000-0100-0000D2000000}"/>
    <hyperlink ref="B69" r:id="rId212" xr:uid="{00000000-0004-0000-0100-0000D3000000}"/>
    <hyperlink ref="B73" r:id="rId213" xr:uid="{00000000-0004-0000-0100-0000D4000000}"/>
    <hyperlink ref="K73" r:id="rId214" xr:uid="{00000000-0004-0000-0100-0000D5000000}"/>
    <hyperlink ref="K69" r:id="rId215" xr:uid="{00000000-0004-0000-0100-0000D6000000}"/>
    <hyperlink ref="K70" r:id="rId216" xr:uid="{00000000-0004-0000-0100-0000D7000000}"/>
    <hyperlink ref="K84" r:id="rId217" xr:uid="{00000000-0004-0000-0100-0000D8000000}"/>
    <hyperlink ref="B84" r:id="rId218" xr:uid="{00000000-0004-0000-0100-0000D9000000}"/>
    <hyperlink ref="B65" r:id="rId219" xr:uid="{00000000-0004-0000-0100-0000DA000000}"/>
    <hyperlink ref="K65" r:id="rId220" xr:uid="{00000000-0004-0000-0100-0000DB000000}"/>
    <hyperlink ref="B76" r:id="rId221" xr:uid="{00000000-0004-0000-0100-0000DC000000}"/>
    <hyperlink ref="B68" r:id="rId222" xr:uid="{00000000-0004-0000-0100-0000DD000000}"/>
    <hyperlink ref="K68" r:id="rId223" xr:uid="{00000000-0004-0000-0100-0000DE000000}"/>
    <hyperlink ref="B64" r:id="rId224" xr:uid="{00000000-0004-0000-0100-0000DF000000}"/>
    <hyperlink ref="K64" r:id="rId225" xr:uid="{00000000-0004-0000-0100-0000E0000000}"/>
    <hyperlink ref="K76" r:id="rId226" xr:uid="{00000000-0004-0000-0100-0000E1000000}"/>
    <hyperlink ref="B70" r:id="rId227" xr:uid="{00000000-0004-0000-0100-0000E2000000}"/>
    <hyperlink ref="B63" r:id="rId228" xr:uid="{00000000-0004-0000-0100-0000E3000000}"/>
    <hyperlink ref="B62" r:id="rId229" xr:uid="{00000000-0004-0000-0100-0000E4000000}"/>
    <hyperlink ref="B74" r:id="rId230" xr:uid="{00000000-0004-0000-0100-0000E5000000}"/>
    <hyperlink ref="K63" r:id="rId231" xr:uid="{00000000-0004-0000-0100-0000E6000000}"/>
    <hyperlink ref="B59" r:id="rId232" xr:uid="{00000000-0004-0000-0100-0000E7000000}"/>
    <hyperlink ref="K59" r:id="rId233" xr:uid="{00000000-0004-0000-0100-0000E8000000}"/>
    <hyperlink ref="B61" r:id="rId234" xr:uid="{00000000-0004-0000-0100-0000E9000000}"/>
    <hyperlink ref="B58" r:id="rId235" xr:uid="{00000000-0004-0000-0100-0000EA000000}"/>
    <hyperlink ref="K58" r:id="rId236" xr:uid="{00000000-0004-0000-0100-0000EB000000}"/>
    <hyperlink ref="B57" r:id="rId237" xr:uid="{00000000-0004-0000-0100-0000EC000000}"/>
    <hyperlink ref="K57" r:id="rId238" xr:uid="{00000000-0004-0000-0100-0000ED000000}"/>
    <hyperlink ref="B60" r:id="rId239" xr:uid="{00000000-0004-0000-0100-0000EE000000}"/>
    <hyperlink ref="K60" r:id="rId240" xr:uid="{00000000-0004-0000-0100-0000EF000000}"/>
    <hyperlink ref="K61" r:id="rId241" xr:uid="{00000000-0004-0000-0100-0000F0000000}"/>
    <hyperlink ref="B67" r:id="rId242" xr:uid="{00000000-0004-0000-0100-0000F1000000}"/>
    <hyperlink ref="K67" r:id="rId243" xr:uid="{00000000-0004-0000-0100-0000F2000000}"/>
    <hyperlink ref="B66" r:id="rId244" xr:uid="{00000000-0004-0000-0100-0000F3000000}"/>
    <hyperlink ref="K66" r:id="rId245" xr:uid="{00000000-0004-0000-0100-0000F4000000}"/>
    <hyperlink ref="B98" r:id="rId246" xr:uid="{00000000-0004-0000-0100-0000F5000000}"/>
    <hyperlink ref="K98" r:id="rId247" xr:uid="{00000000-0004-0000-0100-0000F6000000}"/>
    <hyperlink ref="B72" r:id="rId248" xr:uid="{00000000-0004-0000-0100-0000F7000000}"/>
    <hyperlink ref="B71" r:id="rId249" xr:uid="{00000000-0004-0000-0100-0000F8000000}"/>
    <hyperlink ref="K72" r:id="rId250" xr:uid="{00000000-0004-0000-0100-0000F9000000}"/>
    <hyperlink ref="K71" r:id="rId251" xr:uid="{00000000-0004-0000-0100-0000FA000000}"/>
    <hyperlink ref="B56" r:id="rId252" xr:uid="{00000000-0004-0000-0100-0000FB000000}"/>
    <hyperlink ref="K56" r:id="rId253" xr:uid="{00000000-0004-0000-0100-0000FC000000}"/>
    <hyperlink ref="B52" r:id="rId254" xr:uid="{00000000-0004-0000-0100-0000FD000000}"/>
    <hyperlink ref="K52" r:id="rId255" xr:uid="{00000000-0004-0000-0100-0000FE000000}"/>
    <hyperlink ref="B54" r:id="rId256" xr:uid="{00000000-0004-0000-0100-0000FF000000}"/>
    <hyperlink ref="K54" r:id="rId257" xr:uid="{00000000-0004-0000-0100-000000010000}"/>
    <hyperlink ref="B188" r:id="rId258" xr:uid="{00000000-0004-0000-0100-000001010000}"/>
    <hyperlink ref="K188" r:id="rId259" xr:uid="{00000000-0004-0000-0100-000002010000}"/>
    <hyperlink ref="B53" r:id="rId260" xr:uid="{00000000-0004-0000-0100-000003010000}"/>
    <hyperlink ref="K53" r:id="rId261" xr:uid="{00000000-0004-0000-0100-000004010000}"/>
    <hyperlink ref="B51" r:id="rId262" xr:uid="{00000000-0004-0000-0100-000005010000}"/>
    <hyperlink ref="K51" r:id="rId263" xr:uid="{00000000-0004-0000-0100-000006010000}"/>
    <hyperlink ref="B50" r:id="rId264" xr:uid="{00000000-0004-0000-0100-000007010000}"/>
    <hyperlink ref="K50" r:id="rId265" xr:uid="{00000000-0004-0000-0100-000008010000}"/>
    <hyperlink ref="B48" r:id="rId266" xr:uid="{00000000-0004-0000-0100-000009010000}"/>
    <hyperlink ref="K48" r:id="rId267" xr:uid="{00000000-0004-0000-0100-00000A010000}"/>
    <hyperlink ref="B47" r:id="rId268" xr:uid="{00000000-0004-0000-0100-00000B010000}"/>
    <hyperlink ref="K47" r:id="rId269" xr:uid="{00000000-0004-0000-0100-00000C010000}"/>
    <hyperlink ref="B46" r:id="rId270" xr:uid="{00000000-0004-0000-0100-00000D010000}"/>
    <hyperlink ref="B44" r:id="rId271" xr:uid="{00000000-0004-0000-0100-00000E010000}"/>
    <hyperlink ref="K44" r:id="rId272" xr:uid="{00000000-0004-0000-0100-00000F010000}"/>
    <hyperlink ref="K46" r:id="rId273" xr:uid="{00000000-0004-0000-0100-000010010000}"/>
    <hyperlink ref="B43" r:id="rId274" xr:uid="{00000000-0004-0000-0100-000011010000}"/>
    <hyperlink ref="K43" r:id="rId275" xr:uid="{00000000-0004-0000-0100-000012010000}"/>
    <hyperlink ref="B49" r:id="rId276" xr:uid="{00000000-0004-0000-0100-000013010000}"/>
    <hyperlink ref="K49" r:id="rId277" xr:uid="{00000000-0004-0000-0100-000014010000}"/>
    <hyperlink ref="B42" r:id="rId278" xr:uid="{00000000-0004-0000-0100-000015010000}"/>
    <hyperlink ref="K42" r:id="rId279" xr:uid="{00000000-0004-0000-0100-000016010000}"/>
    <hyperlink ref="B41" r:id="rId280" xr:uid="{00000000-0004-0000-0100-000017010000}"/>
    <hyperlink ref="K41" r:id="rId281" xr:uid="{00000000-0004-0000-0100-000018010000}"/>
    <hyperlink ref="B39" r:id="rId282" xr:uid="{00000000-0004-0000-0100-000019010000}"/>
    <hyperlink ref="K39" r:id="rId283" xr:uid="{00000000-0004-0000-0100-00001A010000}"/>
    <hyperlink ref="B37" r:id="rId284" xr:uid="{00000000-0004-0000-0100-00001B010000}"/>
    <hyperlink ref="K37" r:id="rId285" xr:uid="{00000000-0004-0000-0100-00001C010000}"/>
    <hyperlink ref="B38" r:id="rId286" xr:uid="{00000000-0004-0000-0100-00001D010000}"/>
    <hyperlink ref="B45" r:id="rId287" xr:uid="{00000000-0004-0000-0100-00001E010000}"/>
    <hyperlink ref="K45" r:id="rId288" xr:uid="{00000000-0004-0000-0100-00001F010000}"/>
    <hyperlink ref="K36" r:id="rId289" xr:uid="{00000000-0004-0000-0100-000020010000}"/>
    <hyperlink ref="B35" r:id="rId290" xr:uid="{00000000-0004-0000-0100-000021010000}"/>
    <hyperlink ref="K35" r:id="rId291" xr:uid="{00000000-0004-0000-0100-000022010000}"/>
    <hyperlink ref="B40" r:id="rId292" xr:uid="{00000000-0004-0000-0100-000023010000}"/>
    <hyperlink ref="K40" r:id="rId293" xr:uid="{00000000-0004-0000-0100-000024010000}"/>
    <hyperlink ref="B55" r:id="rId294" xr:uid="{00000000-0004-0000-0100-000025010000}"/>
    <hyperlink ref="B34" r:id="rId295" xr:uid="{00000000-0004-0000-0100-000026010000}"/>
    <hyperlink ref="K34" r:id="rId296" xr:uid="{00000000-0004-0000-0100-000027010000}"/>
    <hyperlink ref="K55" r:id="rId297" xr:uid="{00000000-0004-0000-0100-000028010000}"/>
    <hyperlink ref="B33" r:id="rId298" xr:uid="{00000000-0004-0000-0100-000029010000}"/>
    <hyperlink ref="B31" r:id="rId299" xr:uid="{00000000-0004-0000-0100-00002A010000}"/>
    <hyperlink ref="B32" r:id="rId300" xr:uid="{00000000-0004-0000-0100-00002B010000}"/>
    <hyperlink ref="B30" r:id="rId301" xr:uid="{00000000-0004-0000-0100-00002C010000}"/>
    <hyperlink ref="B186" r:id="rId302" xr:uid="{00000000-0004-0000-0100-00002D010000}"/>
    <hyperlink ref="K30" r:id="rId303" xr:uid="{00000000-0004-0000-0100-00002E010000}"/>
    <hyperlink ref="B29" r:id="rId304" xr:uid="{00000000-0004-0000-0100-00002F010000}"/>
    <hyperlink ref="K29" r:id="rId305" xr:uid="{00000000-0004-0000-0100-000030010000}"/>
    <hyperlink ref="B28" r:id="rId306" xr:uid="{00000000-0004-0000-0100-000031010000}"/>
    <hyperlink ref="K28" r:id="rId307" xr:uid="{00000000-0004-0000-0100-000032010000}"/>
    <hyperlink ref="K31" r:id="rId308" xr:uid="{00000000-0004-0000-0100-000033010000}"/>
    <hyperlink ref="K25" r:id="rId309" xr:uid="{00000000-0004-0000-0100-000034010000}"/>
    <hyperlink ref="B25" r:id="rId310" xr:uid="{00000000-0004-0000-0100-000035010000}"/>
    <hyperlink ref="K187" r:id="rId311" xr:uid="{00000000-0004-0000-0100-000036010000}"/>
    <hyperlink ref="B187" r:id="rId312" display="VIALES-005477" xr:uid="{00000000-0004-0000-0100-000037010000}"/>
    <hyperlink ref="K186" r:id="rId313" xr:uid="{00000000-0004-0000-0100-000038010000}"/>
    <hyperlink ref="K32" r:id="rId314" xr:uid="{00000000-0004-0000-0100-000039010000}"/>
    <hyperlink ref="B27" r:id="rId315" xr:uid="{00000000-0004-0000-0100-00003F010000}"/>
    <hyperlink ref="B23" r:id="rId316" xr:uid="{00000000-0004-0000-0100-000040010000}"/>
    <hyperlink ref="K23" r:id="rId317" xr:uid="{00000000-0004-0000-0100-000041010000}"/>
    <hyperlink ref="K189" r:id="rId318" xr:uid="{D962D59A-6DF5-4D5C-8B26-298C270F328C}"/>
    <hyperlink ref="B189" r:id="rId319" xr:uid="{9EED09C8-DE33-4661-AC01-545CACD9C55E}"/>
    <hyperlink ref="B22" r:id="rId320" xr:uid="{4AA785E7-4165-4997-A02B-AC8EDEE4882D}"/>
    <hyperlink ref="B190" r:id="rId321" display="VIALES-005484" xr:uid="{ED725CDD-144E-45AF-977F-DC2533EFD3E9}"/>
    <hyperlink ref="B20" r:id="rId322" xr:uid="{99E65C48-CEC2-470B-BF6E-0F42E4FB728C}"/>
    <hyperlink ref="K20" r:id="rId323" xr:uid="{9A4EAF26-64CC-4CCF-AA66-3D19297AE1F6}"/>
    <hyperlink ref="K21" r:id="rId324" xr:uid="{BA04837E-DB2E-407D-BEF0-0F8F7E0AAAB0}"/>
    <hyperlink ref="B21" r:id="rId325" xr:uid="{519F2D10-4565-4D9A-8335-124FBA21C422}"/>
    <hyperlink ref="B19" r:id="rId326" xr:uid="{8D9E6316-96E7-469C-AC1B-68B3035AE728}"/>
    <hyperlink ref="K19" r:id="rId327" xr:uid="{FFC4C271-25AC-4B51-8935-494FCA1A2683}"/>
    <hyperlink ref="B12" r:id="rId328" xr:uid="{997443BC-4B41-422B-A154-485303AC6060}"/>
    <hyperlink ref="B11" r:id="rId329" xr:uid="{8B4215A0-3347-4E2B-A4C1-FF5A78D0F881}"/>
    <hyperlink ref="B10" r:id="rId330" xr:uid="{556463AC-88F9-444F-A2EE-0327B5E2AA65}"/>
    <hyperlink ref="B184" r:id="rId331" xr:uid="{21CC5080-0808-41A0-9591-C2F22225213C}"/>
    <hyperlink ref="B185" r:id="rId332" xr:uid="{2606A16D-88A3-4207-9BCC-7C561A8F4158}"/>
    <hyperlink ref="K184" r:id="rId333" xr:uid="{00FB2C01-E869-41F0-BCAF-A4DC74E43A6F}"/>
    <hyperlink ref="K185" r:id="rId334" xr:uid="{92F2EBB1-C798-405D-8DC0-1A0746C065B4}"/>
    <hyperlink ref="B9" r:id="rId335" xr:uid="{270857A8-6F2B-4AA5-AB68-67EA2B4CA6B0}"/>
    <hyperlink ref="K9" r:id="rId336" xr:uid="{99292DDB-D62E-440C-BE70-60E050222E6A}"/>
    <hyperlink ref="B8" r:id="rId337" xr:uid="{4920CFF9-5914-4E4A-98FB-CEBD7A7EE2CA}"/>
    <hyperlink ref="K8" r:id="rId338" xr:uid="{9DC57BFF-7CBF-4ADF-A965-D806710E6698}"/>
    <hyperlink ref="B14" r:id="rId339" xr:uid="{DD9771FD-9C0D-419F-BA2C-AA6092B702B4}"/>
    <hyperlink ref="K14" r:id="rId340" xr:uid="{4774A9D9-2CCB-4E94-861F-DD30B1BD043E}"/>
    <hyperlink ref="B13" r:id="rId341" xr:uid="{42B16D6D-73AE-4768-A8C0-49DA29073C4B}"/>
    <hyperlink ref="B7" r:id="rId342" xr:uid="{3D67899C-496E-48AC-8845-27D9DE9CAE03}"/>
    <hyperlink ref="B17" r:id="rId343" xr:uid="{8D5497D3-E4A3-4794-9D13-4DD322A1868F}"/>
    <hyperlink ref="K7" r:id="rId344" xr:uid="{26570585-412B-4654-9D75-3BBBFD438235}"/>
    <hyperlink ref="B6" r:id="rId345" xr:uid="{4469ED18-2D68-4C68-BED8-7682D8F6B1E2}"/>
    <hyperlink ref="K6" r:id="rId346" xr:uid="{AD8EE19D-CC2E-4200-8011-8B74553DA05B}"/>
    <hyperlink ref="B26" r:id="rId347" xr:uid="{7758A05E-D740-4279-A067-109357E4EA97}"/>
    <hyperlink ref="K26" r:id="rId348" xr:uid="{8D52BCE4-B087-4FC1-B7A3-D75067A92C91}"/>
    <hyperlink ref="B5" r:id="rId349" xr:uid="{C0DF8333-6A6F-4461-97CF-FF403696A3A6}"/>
    <hyperlink ref="K5" r:id="rId350" xr:uid="{CDA834EF-1F41-459D-90A7-549A513B8456}"/>
    <hyperlink ref="K17" r:id="rId351" xr:uid="{269D9B14-E3E6-4B63-AC10-349F2A24471D}"/>
    <hyperlink ref="K13" r:id="rId352" xr:uid="{E26CCFD3-B761-49D3-863B-0E374C5DBF0D}"/>
    <hyperlink ref="B18" r:id="rId353" xr:uid="{719CABA9-DC08-40F1-9B65-A6256A55A6B3}"/>
    <hyperlink ref="K18" r:id="rId354" xr:uid="{59857881-FB69-4C6A-81E9-358E26511200}"/>
    <hyperlink ref="B24" r:id="rId355" xr:uid="{6F33A34E-59B5-4C6B-9E17-64FABE8327BF}"/>
    <hyperlink ref="K24" r:id="rId356" xr:uid="{5105763F-ACFD-4F42-9BE0-D251F6D7EA4C}"/>
  </hyperlinks>
  <pageMargins left="0.7" right="0.7" top="0.75" bottom="0.75" header="0.3" footer="0.3"/>
  <pageSetup paperSize="9" scale="37" fitToHeight="0" orientation="landscape" horizontalDpi="300" verticalDpi="300" r:id="rId357"/>
  <drawing r:id="rId358"/>
  <tableParts count="1">
    <tablePart r:id="rId35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9CCA-0BA9-40EA-B407-0ACA0B131D04}">
  <dimension ref="A1:FF11"/>
  <sheetViews>
    <sheetView zoomScaleNormal="100" workbookViewId="0">
      <pane ySplit="6" topLeftCell="A7" activePane="bottomLeft" state="frozen"/>
      <selection pane="bottomLeft" activeCell="G19" sqref="G19"/>
    </sheetView>
  </sheetViews>
  <sheetFormatPr baseColWidth="10" defaultRowHeight="15"/>
  <cols>
    <col min="1" max="1" width="7.875" style="296" customWidth="1"/>
    <col min="2" max="2" width="18.125" style="296" customWidth="1"/>
    <col min="3" max="3" width="60.5" style="296" customWidth="1"/>
    <col min="4" max="26" width="4.625" style="296" customWidth="1"/>
    <col min="27" max="27" width="17.25" style="296" customWidth="1"/>
    <col min="28" max="28" width="34.5" style="317" customWidth="1"/>
    <col min="29" max="16384" width="11" style="296"/>
  </cols>
  <sheetData>
    <row r="1" spans="1:162" s="282" customFormat="1" ht="25.5" customHeight="1">
      <c r="A1" s="281"/>
      <c r="E1" s="283"/>
      <c r="EV1" s="284"/>
      <c r="EW1" s="284"/>
      <c r="EX1" s="284"/>
      <c r="EY1" s="284"/>
      <c r="EZ1" s="284"/>
      <c r="FA1" s="284"/>
      <c r="FB1" s="284"/>
      <c r="FC1" s="284"/>
      <c r="FD1" s="284"/>
      <c r="FE1" s="284"/>
      <c r="FF1" s="284"/>
    </row>
    <row r="2" spans="1:162" s="282" customFormat="1" ht="32.25" customHeight="1">
      <c r="A2" s="285" t="s">
        <v>18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EV2" s="284"/>
      <c r="EW2" s="284"/>
      <c r="EX2" s="284"/>
      <c r="EY2" s="284"/>
      <c r="EZ2" s="284"/>
      <c r="FA2" s="284"/>
      <c r="FB2" s="284"/>
      <c r="FC2" s="284"/>
      <c r="FD2" s="284"/>
      <c r="FE2" s="284"/>
      <c r="FF2" s="284"/>
    </row>
    <row r="3" spans="1:162" s="282" customFormat="1" ht="18.75" customHeight="1">
      <c r="A3" s="286" t="s">
        <v>13</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EV3" s="284"/>
      <c r="EW3" s="284"/>
      <c r="EX3" s="284"/>
      <c r="EY3" s="284"/>
      <c r="EZ3" s="284"/>
      <c r="FA3" s="284"/>
      <c r="FB3" s="284"/>
      <c r="FC3" s="284"/>
      <c r="FD3" s="284"/>
      <c r="FE3" s="284"/>
      <c r="FF3" s="284"/>
    </row>
    <row r="4" spans="1:162" s="282" customFormat="1" ht="19.5" customHeight="1">
      <c r="A4" s="287"/>
      <c r="B4" s="288" t="s">
        <v>14</v>
      </c>
      <c r="C4" s="32" t="s">
        <v>758</v>
      </c>
      <c r="D4" s="289"/>
      <c r="E4" s="290"/>
      <c r="F4" s="289"/>
      <c r="EV4" s="284"/>
      <c r="EW4" s="284"/>
      <c r="EX4" s="284"/>
      <c r="EY4" s="284"/>
      <c r="EZ4" s="284"/>
      <c r="FA4" s="284"/>
      <c r="FB4" s="284"/>
      <c r="FC4" s="284"/>
      <c r="FD4" s="284"/>
      <c r="FE4" s="284"/>
      <c r="FF4" s="284"/>
    </row>
    <row r="5" spans="1:162" ht="22.5" customHeight="1">
      <c r="A5" s="291" t="s">
        <v>2</v>
      </c>
      <c r="B5" s="291" t="s">
        <v>925</v>
      </c>
      <c r="C5" s="291" t="s">
        <v>6</v>
      </c>
      <c r="D5" s="292" t="s">
        <v>926</v>
      </c>
      <c r="E5" s="293"/>
      <c r="F5" s="293"/>
      <c r="G5" s="293"/>
      <c r="H5" s="293"/>
      <c r="I5" s="293"/>
      <c r="J5" s="293"/>
      <c r="K5" s="293"/>
      <c r="L5" s="293"/>
      <c r="M5" s="293"/>
      <c r="N5" s="293"/>
      <c r="O5" s="293"/>
      <c r="P5" s="293"/>
      <c r="Q5" s="293"/>
      <c r="R5" s="293"/>
      <c r="S5" s="293"/>
      <c r="T5" s="293"/>
      <c r="U5" s="293"/>
      <c r="V5" s="293"/>
      <c r="W5" s="293"/>
      <c r="X5" s="293"/>
      <c r="Y5" s="293"/>
      <c r="Z5" s="294"/>
      <c r="AA5" s="291" t="s">
        <v>7</v>
      </c>
      <c r="AB5" s="295" t="s">
        <v>8</v>
      </c>
    </row>
    <row r="6" spans="1:162" ht="126.75" customHeight="1">
      <c r="A6" s="297"/>
      <c r="B6" s="297"/>
      <c r="C6" s="297"/>
      <c r="D6" s="298" t="s">
        <v>927</v>
      </c>
      <c r="E6" s="298" t="s">
        <v>629</v>
      </c>
      <c r="F6" s="298" t="s">
        <v>55</v>
      </c>
      <c r="G6" s="298" t="s">
        <v>34</v>
      </c>
      <c r="H6" s="298" t="s">
        <v>56</v>
      </c>
      <c r="I6" s="298" t="s">
        <v>57</v>
      </c>
      <c r="J6" s="298" t="s">
        <v>58</v>
      </c>
      <c r="K6" s="298" t="s">
        <v>59</v>
      </c>
      <c r="L6" s="298" t="s">
        <v>60</v>
      </c>
      <c r="M6" s="298" t="s">
        <v>138</v>
      </c>
      <c r="N6" s="298" t="s">
        <v>35</v>
      </c>
      <c r="O6" s="298" t="s">
        <v>62</v>
      </c>
      <c r="P6" s="298" t="s">
        <v>63</v>
      </c>
      <c r="Q6" s="298" t="s">
        <v>64</v>
      </c>
      <c r="R6" s="298" t="s">
        <v>65</v>
      </c>
      <c r="S6" s="298" t="s">
        <v>36</v>
      </c>
      <c r="T6" s="298" t="s">
        <v>66</v>
      </c>
      <c r="U6" s="298" t="s">
        <v>32</v>
      </c>
      <c r="V6" s="298" t="s">
        <v>67</v>
      </c>
      <c r="W6" s="298" t="s">
        <v>929</v>
      </c>
      <c r="X6" s="298" t="s">
        <v>69</v>
      </c>
      <c r="Y6" s="298" t="s">
        <v>71</v>
      </c>
      <c r="Z6" s="299" t="s">
        <v>930</v>
      </c>
      <c r="AA6" s="297"/>
      <c r="AB6" s="300"/>
    </row>
    <row r="7" spans="1:162" ht="108" customHeight="1">
      <c r="A7" s="301">
        <v>1</v>
      </c>
      <c r="B7" s="302" t="s">
        <v>931</v>
      </c>
      <c r="C7" s="303" t="s">
        <v>998</v>
      </c>
      <c r="D7" s="301">
        <v>5</v>
      </c>
      <c r="E7" s="301">
        <v>3</v>
      </c>
      <c r="F7" s="301">
        <v>19</v>
      </c>
      <c r="G7" s="301">
        <v>9</v>
      </c>
      <c r="H7" s="301">
        <v>18</v>
      </c>
      <c r="I7" s="301">
        <v>13</v>
      </c>
      <c r="J7" s="301">
        <v>31</v>
      </c>
      <c r="K7" s="301">
        <v>7</v>
      </c>
      <c r="L7" s="301">
        <v>5</v>
      </c>
      <c r="M7" s="301">
        <v>18</v>
      </c>
      <c r="N7" s="301">
        <v>5</v>
      </c>
      <c r="O7" s="301">
        <v>6</v>
      </c>
      <c r="P7" s="301">
        <v>5</v>
      </c>
      <c r="Q7" s="301">
        <v>12</v>
      </c>
      <c r="R7" s="301">
        <v>4</v>
      </c>
      <c r="S7" s="301">
        <v>16</v>
      </c>
      <c r="T7" s="301">
        <v>5</v>
      </c>
      <c r="U7" s="301">
        <v>19</v>
      </c>
      <c r="V7" s="301">
        <v>4</v>
      </c>
      <c r="W7" s="301">
        <v>23</v>
      </c>
      <c r="X7" s="301">
        <v>3</v>
      </c>
      <c r="Y7" s="301">
        <v>2</v>
      </c>
      <c r="Z7" s="304">
        <f>SUM(D7:Y7)</f>
        <v>232</v>
      </c>
      <c r="AA7" s="305" t="s">
        <v>288</v>
      </c>
      <c r="AB7" s="306" t="s">
        <v>932</v>
      </c>
    </row>
    <row r="8" spans="1:162" ht="105" customHeight="1">
      <c r="A8" s="307">
        <v>2</v>
      </c>
      <c r="B8" s="308" t="s">
        <v>933</v>
      </c>
      <c r="C8" s="309" t="s">
        <v>999</v>
      </c>
      <c r="D8" s="307">
        <v>2</v>
      </c>
      <c r="E8" s="307">
        <v>1</v>
      </c>
      <c r="F8" s="307">
        <v>7</v>
      </c>
      <c r="G8" s="307"/>
      <c r="H8" s="307">
        <v>3</v>
      </c>
      <c r="I8" s="307">
        <v>1</v>
      </c>
      <c r="J8" s="307">
        <v>3</v>
      </c>
      <c r="K8" s="307">
        <v>3</v>
      </c>
      <c r="L8" s="307"/>
      <c r="M8" s="307">
        <v>1</v>
      </c>
      <c r="N8" s="307"/>
      <c r="O8" s="307"/>
      <c r="P8" s="310"/>
      <c r="Q8" s="307"/>
      <c r="R8" s="307"/>
      <c r="S8" s="307">
        <v>1</v>
      </c>
      <c r="T8" s="307"/>
      <c r="U8" s="307">
        <v>5</v>
      </c>
      <c r="V8" s="307">
        <v>1</v>
      </c>
      <c r="W8" s="307"/>
      <c r="X8" s="307"/>
      <c r="Y8" s="307"/>
      <c r="Z8" s="304">
        <f t="shared" ref="Z8:Z10" si="0">SUM(D8:Y8)</f>
        <v>28</v>
      </c>
      <c r="AA8" s="311" t="s">
        <v>288</v>
      </c>
      <c r="AB8" s="312"/>
    </row>
    <row r="9" spans="1:162" ht="105" customHeight="1">
      <c r="A9" s="301">
        <v>3</v>
      </c>
      <c r="B9" s="302" t="s">
        <v>934</v>
      </c>
      <c r="C9" s="303" t="s">
        <v>1000</v>
      </c>
      <c r="D9" s="301">
        <v>1</v>
      </c>
      <c r="E9" s="301">
        <v>2</v>
      </c>
      <c r="F9" s="301"/>
      <c r="G9" s="301">
        <v>1</v>
      </c>
      <c r="H9" s="301">
        <v>3</v>
      </c>
      <c r="I9" s="301"/>
      <c r="J9" s="301">
        <v>1</v>
      </c>
      <c r="K9" s="301"/>
      <c r="L9" s="301"/>
      <c r="M9" s="301">
        <v>7</v>
      </c>
      <c r="N9" s="301"/>
      <c r="O9" s="301">
        <v>1</v>
      </c>
      <c r="P9" s="301"/>
      <c r="Q9" s="301">
        <v>2</v>
      </c>
      <c r="R9" s="301"/>
      <c r="S9" s="301"/>
      <c r="T9" s="301">
        <v>1</v>
      </c>
      <c r="U9" s="301">
        <v>3</v>
      </c>
      <c r="V9" s="301"/>
      <c r="W9" s="301">
        <v>2</v>
      </c>
      <c r="X9" s="301">
        <v>1</v>
      </c>
      <c r="Y9" s="301">
        <v>1</v>
      </c>
      <c r="Z9" s="304">
        <f t="shared" si="0"/>
        <v>26</v>
      </c>
      <c r="AA9" s="305" t="s">
        <v>288</v>
      </c>
      <c r="AB9" s="312"/>
    </row>
    <row r="10" spans="1:162" ht="105" customHeight="1">
      <c r="A10" s="307">
        <v>4</v>
      </c>
      <c r="B10" s="308" t="s">
        <v>935</v>
      </c>
      <c r="C10" s="309" t="s">
        <v>998</v>
      </c>
      <c r="D10" s="307">
        <v>1</v>
      </c>
      <c r="E10" s="307">
        <v>2</v>
      </c>
      <c r="F10" s="307">
        <v>13</v>
      </c>
      <c r="G10" s="307">
        <v>3</v>
      </c>
      <c r="H10" s="307">
        <v>15</v>
      </c>
      <c r="I10" s="307">
        <v>7</v>
      </c>
      <c r="J10" s="307">
        <v>18</v>
      </c>
      <c r="K10" s="307">
        <v>5</v>
      </c>
      <c r="L10" s="307">
        <v>2</v>
      </c>
      <c r="M10" s="307">
        <v>1</v>
      </c>
      <c r="N10" s="307"/>
      <c r="O10" s="307">
        <v>4</v>
      </c>
      <c r="P10" s="310"/>
      <c r="Q10" s="307"/>
      <c r="R10" s="307"/>
      <c r="S10" s="307"/>
      <c r="T10" s="307">
        <v>1</v>
      </c>
      <c r="U10" s="307">
        <v>10</v>
      </c>
      <c r="V10" s="307"/>
      <c r="W10" s="307">
        <v>7</v>
      </c>
      <c r="X10" s="307">
        <v>1</v>
      </c>
      <c r="Y10" s="307"/>
      <c r="Z10" s="304">
        <f t="shared" si="0"/>
        <v>90</v>
      </c>
      <c r="AA10" s="311" t="s">
        <v>288</v>
      </c>
      <c r="AB10" s="312"/>
    </row>
    <row r="11" spans="1:162" ht="21.75" customHeight="1">
      <c r="A11" s="313" t="s">
        <v>936</v>
      </c>
      <c r="B11" s="314"/>
      <c r="C11" s="315"/>
      <c r="D11" s="316">
        <f>SUM(D7:D10)</f>
        <v>9</v>
      </c>
      <c r="E11" s="316">
        <f t="shared" ref="E11:Y11" si="1">SUM(E7:E10)</f>
        <v>8</v>
      </c>
      <c r="F11" s="316">
        <f t="shared" si="1"/>
        <v>39</v>
      </c>
      <c r="G11" s="316">
        <f t="shared" si="1"/>
        <v>13</v>
      </c>
      <c r="H11" s="316">
        <f t="shared" si="1"/>
        <v>39</v>
      </c>
      <c r="I11" s="316">
        <f t="shared" si="1"/>
        <v>21</v>
      </c>
      <c r="J11" s="316">
        <f t="shared" si="1"/>
        <v>53</v>
      </c>
      <c r="K11" s="316">
        <f t="shared" si="1"/>
        <v>15</v>
      </c>
      <c r="L11" s="316">
        <f t="shared" si="1"/>
        <v>7</v>
      </c>
      <c r="M11" s="316">
        <f t="shared" si="1"/>
        <v>27</v>
      </c>
      <c r="N11" s="316">
        <f t="shared" si="1"/>
        <v>5</v>
      </c>
      <c r="O11" s="316">
        <f t="shared" si="1"/>
        <v>11</v>
      </c>
      <c r="P11" s="316">
        <f t="shared" si="1"/>
        <v>5</v>
      </c>
      <c r="Q11" s="316">
        <f t="shared" si="1"/>
        <v>14</v>
      </c>
      <c r="R11" s="316">
        <f t="shared" si="1"/>
        <v>4</v>
      </c>
      <c r="S11" s="316">
        <f t="shared" si="1"/>
        <v>17</v>
      </c>
      <c r="T11" s="316">
        <f t="shared" si="1"/>
        <v>7</v>
      </c>
      <c r="U11" s="316">
        <f t="shared" si="1"/>
        <v>37</v>
      </c>
      <c r="V11" s="316">
        <f t="shared" si="1"/>
        <v>5</v>
      </c>
      <c r="W11" s="316">
        <f t="shared" si="1"/>
        <v>32</v>
      </c>
      <c r="X11" s="316">
        <f t="shared" si="1"/>
        <v>5</v>
      </c>
      <c r="Y11" s="316">
        <f t="shared" si="1"/>
        <v>3</v>
      </c>
      <c r="Z11" s="304"/>
      <c r="AA11" s="311"/>
      <c r="AB11" s="312"/>
    </row>
  </sheetData>
  <mergeCells count="10">
    <mergeCell ref="AB7:AB11"/>
    <mergeCell ref="A11:C11"/>
    <mergeCell ref="A2:AB2"/>
    <mergeCell ref="A3:AB3"/>
    <mergeCell ref="A5:A6"/>
    <mergeCell ref="B5:B6"/>
    <mergeCell ref="C5:C6"/>
    <mergeCell ref="D5:Z5"/>
    <mergeCell ref="AA5:AA6"/>
    <mergeCell ref="AB5:AB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I51"/>
  <sheetViews>
    <sheetView topLeftCell="A19" zoomScaleNormal="100" workbookViewId="0">
      <selection activeCell="G40" sqref="G40"/>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53"/>
      <c r="D1" s="253"/>
      <c r="E1" s="253"/>
      <c r="F1" s="253"/>
      <c r="G1" s="253"/>
      <c r="H1" s="253"/>
    </row>
    <row r="2" spans="1:9" ht="48" customHeight="1">
      <c r="C2" s="28" t="s">
        <v>76</v>
      </c>
      <c r="D2" s="255" t="s">
        <v>77</v>
      </c>
      <c r="E2" s="255"/>
      <c r="F2" s="255"/>
      <c r="G2" s="255"/>
      <c r="H2" s="255"/>
    </row>
    <row r="3" spans="1:9" ht="21" customHeight="1">
      <c r="A3" s="11"/>
      <c r="B3" s="11"/>
      <c r="C3" s="254" t="s">
        <v>15</v>
      </c>
      <c r="D3" s="254"/>
      <c r="E3" s="254"/>
      <c r="F3" s="254"/>
      <c r="G3" s="254"/>
      <c r="H3" s="254"/>
    </row>
    <row r="4" spans="1:9" ht="21" customHeight="1">
      <c r="A4" s="10"/>
      <c r="B4" s="9" t="s">
        <v>14</v>
      </c>
      <c r="C4" s="32" t="s">
        <v>758</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89" t="s">
        <v>8</v>
      </c>
    </row>
    <row r="51" spans="1:8" ht="114" customHeight="1">
      <c r="A51" s="81">
        <v>1</v>
      </c>
      <c r="B51" s="82" t="s">
        <v>150</v>
      </c>
      <c r="C51" s="77" t="s">
        <v>695</v>
      </c>
      <c r="D51" s="78">
        <v>45925</v>
      </c>
      <c r="E51" s="79" t="s">
        <v>114</v>
      </c>
      <c r="F51" s="83" t="s">
        <v>918</v>
      </c>
      <c r="G51" s="80" t="s">
        <v>117</v>
      </c>
      <c r="H51" s="58" t="s">
        <v>133</v>
      </c>
    </row>
  </sheetData>
  <mergeCells count="3">
    <mergeCell ref="C1:H1"/>
    <mergeCell ref="C3:H3"/>
    <mergeCell ref="D2:H2"/>
  </mergeCells>
  <phoneticPr fontId="118"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65"/>
  <sheetViews>
    <sheetView showGridLines="0" topLeftCell="A22" zoomScale="90" zoomScaleNormal="90" workbookViewId="0">
      <selection activeCell="L27" sqref="L27"/>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95"/>
      <c r="B1" s="95"/>
      <c r="C1" s="95"/>
      <c r="E1" s="95"/>
      <c r="F1" s="95"/>
      <c r="G1" s="95"/>
      <c r="H1" s="3"/>
      <c r="I1" s="3"/>
      <c r="J1" s="3"/>
      <c r="K1" s="3"/>
      <c r="L1" s="3"/>
      <c r="M1" s="3"/>
      <c r="N1" s="3"/>
      <c r="O1" s="3"/>
      <c r="P1" s="3"/>
      <c r="Q1" s="3"/>
      <c r="R1" s="3"/>
      <c r="S1" s="3"/>
    </row>
    <row r="2" spans="1:19" ht="39.75" customHeight="1">
      <c r="A2" s="256" t="s">
        <v>30</v>
      </c>
      <c r="B2" s="257"/>
      <c r="C2" s="257"/>
      <c r="D2" s="257"/>
      <c r="E2" s="257"/>
      <c r="F2" s="257"/>
      <c r="G2" s="257"/>
      <c r="H2" s="3"/>
      <c r="I2" s="3"/>
      <c r="J2" s="3"/>
      <c r="K2" s="3"/>
      <c r="L2" s="3"/>
      <c r="M2" s="3"/>
      <c r="N2" s="3"/>
      <c r="O2" s="3"/>
      <c r="P2" s="3"/>
      <c r="Q2" s="3"/>
      <c r="R2" s="3"/>
      <c r="S2" s="3"/>
    </row>
    <row r="3" spans="1:19" ht="27.75" customHeight="1">
      <c r="A3" s="258" t="s">
        <v>31</v>
      </c>
      <c r="B3" s="258"/>
      <c r="C3" s="258"/>
      <c r="D3" s="258"/>
      <c r="E3" s="258"/>
      <c r="F3" s="258"/>
      <c r="G3" s="258"/>
      <c r="H3" s="3"/>
      <c r="I3" s="3"/>
      <c r="J3" s="3"/>
      <c r="K3" s="3"/>
      <c r="L3" s="3"/>
      <c r="M3" s="3"/>
      <c r="N3" s="3"/>
      <c r="O3" s="3"/>
      <c r="P3" s="3"/>
      <c r="Q3" s="3"/>
      <c r="R3" s="3"/>
      <c r="S3" s="3"/>
    </row>
    <row r="4" spans="1:19" ht="15">
      <c r="B4" s="39" t="s">
        <v>14</v>
      </c>
      <c r="C4" s="32" t="s">
        <v>758</v>
      </c>
      <c r="D4" s="96"/>
      <c r="E4" s="95"/>
      <c r="F4" s="95"/>
      <c r="G4" s="95"/>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0"/>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8">
      <c r="A50" s="259"/>
      <c r="B50" s="259"/>
      <c r="C50" s="259"/>
      <c r="D50" s="259"/>
      <c r="E50" s="259"/>
      <c r="F50" s="259"/>
    </row>
    <row r="63" spans="1:8" ht="47.25" customHeight="1">
      <c r="A63" s="279" t="s">
        <v>369</v>
      </c>
      <c r="B63" s="26" t="s">
        <v>120</v>
      </c>
      <c r="C63" s="26" t="s">
        <v>17</v>
      </c>
      <c r="D63" s="26" t="s">
        <v>113</v>
      </c>
      <c r="E63" s="26" t="s">
        <v>5</v>
      </c>
      <c r="F63" s="26" t="s">
        <v>6</v>
      </c>
      <c r="G63" s="26" t="s">
        <v>7</v>
      </c>
      <c r="H63" s="280" t="s">
        <v>8</v>
      </c>
    </row>
    <row r="64" spans="1:8" ht="89.25">
      <c r="A64" s="265">
        <v>2</v>
      </c>
      <c r="B64" s="137" t="s">
        <v>972</v>
      </c>
      <c r="C64" s="213">
        <v>46072</v>
      </c>
      <c r="D64" s="266" t="s">
        <v>928</v>
      </c>
      <c r="E64" s="267" t="s">
        <v>973</v>
      </c>
      <c r="F64" s="268" t="s">
        <v>983</v>
      </c>
      <c r="G64" s="269" t="s">
        <v>117</v>
      </c>
      <c r="H64" s="270" t="s">
        <v>971</v>
      </c>
    </row>
    <row r="65" spans="1:8" ht="66">
      <c r="A65" s="271">
        <v>1</v>
      </c>
      <c r="B65" s="272" t="s">
        <v>985</v>
      </c>
      <c r="C65" s="273">
        <v>46072</v>
      </c>
      <c r="D65" s="274" t="s">
        <v>63</v>
      </c>
      <c r="E65" s="275" t="s">
        <v>974</v>
      </c>
      <c r="F65" s="276" t="s">
        <v>984</v>
      </c>
      <c r="G65" s="277" t="s">
        <v>117</v>
      </c>
      <c r="H65" s="278" t="s">
        <v>971</v>
      </c>
    </row>
  </sheetData>
  <mergeCells count="3">
    <mergeCell ref="A2:G2"/>
    <mergeCell ref="A3:G3"/>
    <mergeCell ref="A50:F50"/>
  </mergeCells>
  <phoneticPr fontId="118"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dimension ref="A1:AI368"/>
  <sheetViews>
    <sheetView topLeftCell="A45" zoomScale="98" zoomScaleNormal="98" workbookViewId="0">
      <selection activeCell="G61" sqref="G61"/>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60" t="s">
        <v>21</v>
      </c>
      <c r="D2" s="260"/>
      <c r="E2" s="260"/>
      <c r="F2" s="260"/>
      <c r="G2" s="260"/>
      <c r="H2" s="260"/>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45"/>
      <c r="C3" s="14"/>
      <c r="D3" s="14"/>
      <c r="E3" s="261" t="s">
        <v>19</v>
      </c>
      <c r="F3" s="261"/>
      <c r="G3" s="261"/>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758</v>
      </c>
      <c r="E4" s="261"/>
      <c r="F4" s="261"/>
      <c r="G4" s="261"/>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42"/>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41" t="s">
        <v>9</v>
      </c>
      <c r="J55" s="24" t="s">
        <v>10</v>
      </c>
      <c r="K55" s="48"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51">
        <v>2</v>
      </c>
      <c r="B56" s="101" t="s">
        <v>388</v>
      </c>
      <c r="C56" s="52">
        <v>46042</v>
      </c>
      <c r="D56" s="53" t="s">
        <v>386</v>
      </c>
      <c r="E56" s="54" t="s">
        <v>387</v>
      </c>
      <c r="F56" s="145" t="s">
        <v>294</v>
      </c>
      <c r="G56" s="56" t="s">
        <v>916</v>
      </c>
      <c r="H56" s="57" t="s">
        <v>411</v>
      </c>
      <c r="I56" s="119" t="s">
        <v>27</v>
      </c>
      <c r="J56" s="99">
        <v>-12.779</v>
      </c>
      <c r="K56" s="100">
        <v>-74.862300000000005</v>
      </c>
    </row>
    <row r="57" spans="1:35" ht="315" customHeight="1">
      <c r="A57" s="51">
        <v>1</v>
      </c>
      <c r="B57" s="101" t="s">
        <v>24</v>
      </c>
      <c r="C57" s="52">
        <v>43454</v>
      </c>
      <c r="D57" s="53" t="s">
        <v>20</v>
      </c>
      <c r="E57" s="54" t="s">
        <v>23</v>
      </c>
      <c r="F57" s="55" t="s">
        <v>12</v>
      </c>
      <c r="G57" s="56" t="s">
        <v>917</v>
      </c>
      <c r="H57" s="57" t="s">
        <v>410</v>
      </c>
      <c r="I57" s="57"/>
      <c r="J57" s="99">
        <v>-12.641999999999999</v>
      </c>
      <c r="K57" s="100">
        <v>-74.864000000000004</v>
      </c>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c r="K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sheetData>
  <mergeCells count="3">
    <mergeCell ref="C2:H2"/>
    <mergeCell ref="E3:G3"/>
    <mergeCell ref="E4:G4"/>
  </mergeCells>
  <phoneticPr fontId="118" type="noConversion"/>
  <hyperlinks>
    <hyperlink ref="B57" r:id="rId1" xr:uid="{00000000-0004-0000-0400-000000000000}"/>
    <hyperlink ref="I56" r:id="rId2" xr:uid="{00000000-0004-0000-0400-000001000000}"/>
  </hyperlinks>
  <pageMargins left="0.70866141732283472" right="0.70866141732283472" top="0.74803149606299213" bottom="0.74803149606299213" header="0.31496062992125984" footer="0.31496062992125984"/>
  <pageSetup paperSize="9" scale="65" orientation="portrait" horizontalDpi="4294967295" verticalDpi="4294967295" r:id="rId3"/>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I s S a n d b o x E m b e d d e d " > < C u s t o m C o n t e n t > < ! [ C D A T A [ y e s ] ] > < / C u s t o m C o n t e n t > < / G e m i n i > 
</file>

<file path=customXml/item11.xml>��< ? x m l   v e r s i o n = " 1 . 0 "   e n c o d i n g = " U T F - 1 6 " ? > < G e m i n i   x m l n s = " h t t p : / / g e m i n i / p i v o t c u s t o m i z a t i o n / M a n u a l C a l c M o d e " > < C u s t o m C o n t e n t > < ! [ C D A T A [ F a l s e ] ] > < / 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3.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S a n d b o x N o n E m p t y " > < C u s t o m C o n t e n t > < ! [ C D A T A [ 1 ] ] > < / C u s t o m C o n t e n t > < / G e m i n i > 
</file>

<file path=customXml/item17.xml>��< ? x m l   v e r s i o n = " 1 . 0 "   e n c o d i n g = " U T F - 1 6 " ? > < G e m i n i   x m l n s = " h t t p : / / g e m i n i / p i v o t c u s t o m i z a t i o n / T a b l e C o u n t I n S a n d b o x " > < C u s t o m C o n t e n t > < ! [ C D A T A [ 4 ] ] > < / C u s t o m C o n t e n t > < / G e m i n i > 
</file>

<file path=customXml/item18.xml>��< ? x m l   v e r s i o n = " 1 . 0 "   e n c o d i n g = " U T F - 1 6 " ? > < G e m i n i   x m l n s = " h t t p : / / g e m i n i / p i v o t c u s t o m i z a t i o n / L i n k e d T a b l e U p d a t e M o d e " > < C u s t o m C o n t e n t > < ! [ C D A T A [ T r u e ] ] > < / C u s t o m C o n t e n t > < / G e m i n i > 
</file>

<file path=customXml/item19.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20.xml>��< ? x m l   v e r s i o n = " 1 . 0 "   e n c o d i n g = " U T F - 1 6 " ? > < G e m i n i   x m l n s = " h t t p : / / g e m i n i / p i v o t c u s t o m i z a t i o n / C l i e n t W i n d o w X M L " > < C u s t o m C o n t e n t > < ! [ C D A T A [ T a b l a 4 4 - 0 0 3 3 c 9 b 4 - f b c 5 - 4 2 a 9 - 8 f 4 e - 9 2 b 0 2 f a b 1 6 b 5 ] ] > < / 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5.xml>��< ? x m l   v e r s i o n = " 1 . 0 "   e n c o d i n g = " U T F - 1 6 " ? > < G e m i n i   x m l n s = " h t t p : / / g e m i n i / p i v o t c u s t o m i z a t i o n / S h o w H i d d e n " > < C u s t o m C o n t e n t > < ! [ C D A T A [ T r u e ] ] > < / C u s t o m C o n t e n t > < / G e m i n i > 
</file>

<file path=customXml/item6.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8.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DAFFD2B6-02E4-4138-B091-F8A8464F1E0C}">
  <ds:schemaRefs/>
</ds:datastoreItem>
</file>

<file path=customXml/itemProps10.xml><?xml version="1.0" encoding="utf-8"?>
<ds:datastoreItem xmlns:ds="http://schemas.openxmlformats.org/officeDocument/2006/customXml" ds:itemID="{897101B1-B533-42A6-9CF8-E0A2774842EC}">
  <ds:schemaRefs/>
</ds:datastoreItem>
</file>

<file path=customXml/itemProps11.xml><?xml version="1.0" encoding="utf-8"?>
<ds:datastoreItem xmlns:ds="http://schemas.openxmlformats.org/officeDocument/2006/customXml" ds:itemID="{AE82DAE6-89F1-4EC4-8445-2E73E9F21F79}">
  <ds:schemaRefs/>
</ds:datastoreItem>
</file>

<file path=customXml/itemProps12.xml><?xml version="1.0" encoding="utf-8"?>
<ds:datastoreItem xmlns:ds="http://schemas.openxmlformats.org/officeDocument/2006/customXml" ds:itemID="{28249FC2-C963-4A7F-B9FA-C5FD6B63336D}">
  <ds:schemaRefs/>
</ds:datastoreItem>
</file>

<file path=customXml/itemProps13.xml><?xml version="1.0" encoding="utf-8"?>
<ds:datastoreItem xmlns:ds="http://schemas.openxmlformats.org/officeDocument/2006/customXml" ds:itemID="{89A2FFA1-8A53-4480-8F71-57C7875DFE23}">
  <ds:schemaRefs/>
</ds:datastoreItem>
</file>

<file path=customXml/itemProps14.xml><?xml version="1.0" encoding="utf-8"?>
<ds:datastoreItem xmlns:ds="http://schemas.openxmlformats.org/officeDocument/2006/customXml" ds:itemID="{69873A09-A0B6-469D-A8AD-6D3DDFCE584C}">
  <ds:schemaRefs/>
</ds:datastoreItem>
</file>

<file path=customXml/itemProps15.xml><?xml version="1.0" encoding="utf-8"?>
<ds:datastoreItem xmlns:ds="http://schemas.openxmlformats.org/officeDocument/2006/customXml" ds:itemID="{A6C4CC20-07D0-4FAB-90BA-AA3AF71D0C83}">
  <ds:schemaRefs/>
</ds:datastoreItem>
</file>

<file path=customXml/itemProps16.xml><?xml version="1.0" encoding="utf-8"?>
<ds:datastoreItem xmlns:ds="http://schemas.openxmlformats.org/officeDocument/2006/customXml" ds:itemID="{565FAF2F-CDF8-4D9B-9DB1-723A5202FCD9}">
  <ds:schemaRefs/>
</ds:datastoreItem>
</file>

<file path=customXml/itemProps17.xml><?xml version="1.0" encoding="utf-8"?>
<ds:datastoreItem xmlns:ds="http://schemas.openxmlformats.org/officeDocument/2006/customXml" ds:itemID="{FA6A0B5C-5758-43AB-A084-60139027D6CB}">
  <ds:schemaRefs/>
</ds:datastoreItem>
</file>

<file path=customXml/itemProps18.xml><?xml version="1.0" encoding="utf-8"?>
<ds:datastoreItem xmlns:ds="http://schemas.openxmlformats.org/officeDocument/2006/customXml" ds:itemID="{BF961A73-91DE-46DF-A08D-6F6FEAED216D}">
  <ds:schemaRefs/>
</ds:datastoreItem>
</file>

<file path=customXml/itemProps19.xml><?xml version="1.0" encoding="utf-8"?>
<ds:datastoreItem xmlns:ds="http://schemas.openxmlformats.org/officeDocument/2006/customXml" ds:itemID="{B4C28FA2-4938-485F-9D52-B1FFCAD550E2}">
  <ds:schemaRefs/>
</ds:datastoreItem>
</file>

<file path=customXml/itemProps2.xml><?xml version="1.0" encoding="utf-8"?>
<ds:datastoreItem xmlns:ds="http://schemas.openxmlformats.org/officeDocument/2006/customXml" ds:itemID="{4EF338B6-8AB7-45AA-8780-DD415674FA39}">
  <ds:schemaRefs/>
</ds:datastoreItem>
</file>

<file path=customXml/itemProps20.xml><?xml version="1.0" encoding="utf-8"?>
<ds:datastoreItem xmlns:ds="http://schemas.openxmlformats.org/officeDocument/2006/customXml" ds:itemID="{AFCC17EF-CF5E-4D30-B67D-6235BF54EF22}">
  <ds:schemaRefs/>
</ds:datastoreItem>
</file>

<file path=customXml/itemProps3.xml><?xml version="1.0" encoding="utf-8"?>
<ds:datastoreItem xmlns:ds="http://schemas.openxmlformats.org/officeDocument/2006/customXml" ds:itemID="{B1D91E2A-9BF8-4484-8D97-AF9F15BA4DCF}">
  <ds:schemaRefs/>
</ds:datastoreItem>
</file>

<file path=customXml/itemProps4.xml><?xml version="1.0" encoding="utf-8"?>
<ds:datastoreItem xmlns:ds="http://schemas.openxmlformats.org/officeDocument/2006/customXml" ds:itemID="{47806E59-B666-4E4F-A9EF-515835BDA5CC}">
  <ds:schemaRefs/>
</ds:datastoreItem>
</file>

<file path=customXml/itemProps5.xml><?xml version="1.0" encoding="utf-8"?>
<ds:datastoreItem xmlns:ds="http://schemas.openxmlformats.org/officeDocument/2006/customXml" ds:itemID="{01826096-6DAC-4512-946B-92569085B7AC}">
  <ds:schemaRefs/>
</ds:datastoreItem>
</file>

<file path=customXml/itemProps6.xml><?xml version="1.0" encoding="utf-8"?>
<ds:datastoreItem xmlns:ds="http://schemas.openxmlformats.org/officeDocument/2006/customXml" ds:itemID="{6929AB22-ABA9-4E58-B36E-10C21206BF69}">
  <ds:schemaRefs>
    <ds:schemaRef ds:uri="http://schemas.microsoft.com/DataMashup"/>
  </ds:schemaRefs>
</ds:datastoreItem>
</file>

<file path=customXml/itemProps7.xml><?xml version="1.0" encoding="utf-8"?>
<ds:datastoreItem xmlns:ds="http://schemas.openxmlformats.org/officeDocument/2006/customXml" ds:itemID="{F6D7CB4A-0242-4934-8079-EA0FFD4F9AEC}">
  <ds:schemaRefs/>
</ds:datastoreItem>
</file>

<file path=customXml/itemProps8.xml><?xml version="1.0" encoding="utf-8"?>
<ds:datastoreItem xmlns:ds="http://schemas.openxmlformats.org/officeDocument/2006/customXml" ds:itemID="{4B388139-D34D-4941-981B-5D321C889B8A}">
  <ds:schemaRefs/>
</ds:datastoreItem>
</file>

<file path=customXml/itemProps9.xml><?xml version="1.0" encoding="utf-8"?>
<ds:datastoreItem xmlns:ds="http://schemas.openxmlformats.org/officeDocument/2006/customXml" ds:itemID="{218715B1-4521-4E8A-BF8B-0FBD9ED465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2026-02-03T16:20:31Z</cp:lastPrinted>
  <dcterms:created xsi:type="dcterms:W3CDTF">2017-03-24T00:49:44Z</dcterms:created>
  <dcterms:modified xsi:type="dcterms:W3CDTF">2026-02-19T23:44:52Z</dcterms:modified>
</cp:coreProperties>
</file>